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CB\Naupada Thane\Shivangi Mali\"/>
    </mc:Choice>
  </mc:AlternateContent>
  <xr:revisionPtr revIDLastSave="0" documentId="13_ncr:1_{74379CC8-5047-4AEF-99CF-543D98C97240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" i="4" l="1"/>
  <c r="P3" i="4"/>
  <c r="Q2" i="4"/>
  <c r="G29" i="4"/>
  <c r="C12" i="25" l="1"/>
  <c r="C5" i="25" l="1"/>
  <c r="C4" i="25"/>
  <c r="C3" i="25"/>
  <c r="P2" i="4"/>
  <c r="Q3" i="4"/>
  <c r="B3" i="4" s="1"/>
  <c r="C3" i="4" s="1"/>
  <c r="D3" i="4" s="1"/>
  <c r="Q4" i="4"/>
  <c r="P5" i="4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s="1"/>
  <c r="C25" i="23" l="1"/>
  <c r="C20" i="23"/>
  <c r="C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<sst xmlns="http://schemas.openxmlformats.org/spreadsheetml/2006/main" count="129" uniqueCount="87">
  <si>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</si>
  <si>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</si>
  <si>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</si>
  <si>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</si>
  <si>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</si>
  <si>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</si>
  <si>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</si>
  <si>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</si>
  <si>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</si>
  <si>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</si>
  <si>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</si>
  <si>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</si>
  <si>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</si>
  <si>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</si>
  <si>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</si>
  <si>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</si>
  <si>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</si>
  <si>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</si>
  <si>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</si>
  <si>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</si>
  <si>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</si>
  <si>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</si>
  <si>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</si>
  <si>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</si>
  <si>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</si>
  <si>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</si>
  <si>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</si>
  <si>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</si>
  <si>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</si>
  <si>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</si>
  <si>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</si>
  <si>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</si>
  <si>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</si>
  <si>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</si>
  <si>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</si>
  <si>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</si>
  <si>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</si>
  <si>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</si>
  <si>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</si>
  <si>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</si>
  <si>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</si>
  <si>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</si>
  <si>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</si>
  <si>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</si>
  <si>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</si>
  <si>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</si>
  <si>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</si>
  <si>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</si>
  <si>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</si>
  <si>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</si>
  <si>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</si>
  <si>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</si>
  <si>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</si>
  <si>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</si>
  <si>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</si>
  <si>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</si>
  <si>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</si>
  <si>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</si>
  <si>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</si>
  <si>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</si>
  <si>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</si>
  <si>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</si>
  <si>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</si>
  <si>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</si>
  <si>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</si>
  <si>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</si>
  <si>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</si>
  <si>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</si>
  <si>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</si>
  <si>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</si>
  <si>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</si>
  <si>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MCA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</si>
  <si>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</si>
  <si>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</si>
  <si>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</si>
  <si>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</si>
  <si>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</si>
  <si>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</si>
  <si>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</si>
  <si>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</si>
  <si>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</si>
  <si>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</si>
  <si>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</si>
  <si>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</si>
  <si>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IGR-04.05.24</t>
  </si>
  <si>
    <t>IGR-03.10.24</t>
  </si>
  <si>
    <t>IGR-28.08.24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</si>
</sst>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0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B5B576-53FE-48A7-878F-ABD8273E6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B37510-597C-4A7B-BFFA-07AC0E32C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A1579D-EC2A-4EDA-99A3-9C9E8A989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315560</xdr:colOff>
      <xdr:row>48</xdr:row>
      <xdr:rowOff>1203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D317E4-5975-4099-9C6D-9F64CC60F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49960" cy="8621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I22" sqref="I22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77</v>
      </c>
      <c r="C3" s="52">
        <f>374860*0.85</f>
        <v>318631</v>
      </c>
      <c r="D3" s="41"/>
      <c r="E3" s="41"/>
      <c r="F3" s="41"/>
      <c r="H3" s="55" t="s">
        <v>37</v>
      </c>
      <c r="I3" s="55"/>
      <c r="J3" s="55" t="s">
        <v>38</v>
      </c>
      <c r="K3" s="55" t="s">
        <v>39</v>
      </c>
      <c r="L3" s="55" t="s">
        <v>40</v>
      </c>
    </row>
    <row r="4" spans="2:12" x14ac:dyDescent="0.25">
      <c r="B4" s="41" t="s">
        <v>83</v>
      </c>
      <c r="C4" s="52">
        <f>C3*10%</f>
        <v>31863.100000000002</v>
      </c>
      <c r="D4" s="41"/>
      <c r="E4" s="41"/>
      <c r="F4" s="41"/>
      <c r="H4" s="56" t="s">
        <v>41</v>
      </c>
      <c r="I4" s="41" t="s">
        <v>42</v>
      </c>
      <c r="J4" s="41" t="s">
        <v>43</v>
      </c>
      <c r="K4" s="41">
        <v>2554.8123374210331</v>
      </c>
      <c r="L4" s="41">
        <v>2248.2348569305091</v>
      </c>
    </row>
    <row r="5" spans="2:12" x14ac:dyDescent="0.25">
      <c r="B5" s="41" t="s">
        <v>78</v>
      </c>
      <c r="C5" s="57">
        <f>C3+C4</f>
        <v>350494.1</v>
      </c>
      <c r="D5" s="58" t="s">
        <v>62</v>
      </c>
      <c r="E5" s="59">
        <f>C5/10.764</f>
        <v>32561.696395392046</v>
      </c>
      <c r="F5" s="58" t="s">
        <v>63</v>
      </c>
      <c r="H5" s="60" t="s">
        <v>44</v>
      </c>
      <c r="I5" s="56">
        <v>0.95</v>
      </c>
      <c r="J5" s="41"/>
      <c r="K5" s="41" t="s">
        <v>45</v>
      </c>
      <c r="L5" s="41" t="s">
        <v>42</v>
      </c>
    </row>
    <row r="6" spans="2:12" x14ac:dyDescent="0.25">
      <c r="B6" s="41" t="s">
        <v>79</v>
      </c>
      <c r="C6" s="52">
        <v>29400</v>
      </c>
      <c r="D6" s="41"/>
      <c r="E6" s="41"/>
      <c r="F6" s="41"/>
      <c r="H6" s="61" t="s">
        <v>46</v>
      </c>
      <c r="I6" s="56">
        <v>0.9</v>
      </c>
      <c r="J6" s="41" t="s">
        <v>47</v>
      </c>
      <c r="K6" s="41" t="s">
        <v>48</v>
      </c>
      <c r="L6" s="41" t="s">
        <v>49</v>
      </c>
    </row>
    <row r="7" spans="2:12" x14ac:dyDescent="0.25">
      <c r="B7" s="41" t="s">
        <v>80</v>
      </c>
      <c r="C7" s="52">
        <f>C5-C6</f>
        <v>321094.09999999998</v>
      </c>
      <c r="D7" s="41"/>
      <c r="E7" s="41"/>
      <c r="F7" s="41"/>
      <c r="H7" s="60" t="s">
        <v>50</v>
      </c>
      <c r="I7" s="56">
        <v>0.8</v>
      </c>
      <c r="J7" s="41"/>
      <c r="K7" s="60" t="s">
        <v>46</v>
      </c>
      <c r="L7" s="56">
        <v>0.05</v>
      </c>
    </row>
    <row r="8" spans="2:12" ht="30" x14ac:dyDescent="0.25">
      <c r="B8" s="62" t="s">
        <v>81</v>
      </c>
      <c r="C8" s="52">
        <f>C7*D13%</f>
        <v>231187.75199999998</v>
      </c>
      <c r="D8" s="41"/>
      <c r="E8" s="41"/>
      <c r="F8" s="41"/>
      <c r="H8" s="60" t="s">
        <v>51</v>
      </c>
      <c r="I8" s="56">
        <v>0.7</v>
      </c>
      <c r="J8" s="41"/>
      <c r="K8" s="63" t="s">
        <v>52</v>
      </c>
      <c r="L8" s="56">
        <v>0.1</v>
      </c>
    </row>
    <row r="9" spans="2:12" x14ac:dyDescent="0.25">
      <c r="B9" s="41" t="s">
        <v>82</v>
      </c>
      <c r="C9" s="57">
        <f>C6+C8</f>
        <v>260587.75199999998</v>
      </c>
      <c r="D9" s="58" t="s">
        <v>62</v>
      </c>
      <c r="E9" s="59">
        <f>C9/10.764</f>
        <v>24209.19286510591</v>
      </c>
      <c r="F9" s="58" t="s">
        <v>63</v>
      </c>
      <c r="H9" s="60" t="s">
        <v>53</v>
      </c>
      <c r="I9" s="56">
        <v>0.6</v>
      </c>
      <c r="J9" s="41"/>
      <c r="K9" s="41" t="s">
        <v>54</v>
      </c>
      <c r="L9" s="56">
        <v>0.15</v>
      </c>
    </row>
    <row r="10" spans="2:12" x14ac:dyDescent="0.25">
      <c r="C10" s="64"/>
      <c r="H10" s="41" t="s">
        <v>55</v>
      </c>
      <c r="I10" s="56">
        <v>0.5</v>
      </c>
      <c r="J10" s="41"/>
      <c r="K10" s="41" t="s">
        <v>56</v>
      </c>
      <c r="L10" s="56">
        <v>0.2</v>
      </c>
    </row>
    <row r="11" spans="2:12" x14ac:dyDescent="0.25">
      <c r="B11" s="47" t="s">
        <v>68</v>
      </c>
      <c r="C11" s="66">
        <f>Calculation!D7</f>
        <v>2024</v>
      </c>
      <c r="H11" s="41" t="s">
        <v>57</v>
      </c>
      <c r="I11" s="56">
        <v>0.4</v>
      </c>
      <c r="J11" s="41"/>
      <c r="K11" s="41"/>
      <c r="L11" s="41"/>
    </row>
    <row r="12" spans="2:12" x14ac:dyDescent="0.25">
      <c r="B12" s="47" t="s">
        <v>69</v>
      </c>
      <c r="C12" s="66">
        <f>Calculation!D8</f>
        <v>1996</v>
      </c>
      <c r="D12" s="65">
        <v>100</v>
      </c>
      <c r="H12" s="41" t="s">
        <v>58</v>
      </c>
      <c r="I12" s="56">
        <v>0.3</v>
      </c>
      <c r="J12" s="41"/>
      <c r="K12" s="41"/>
      <c r="L12" s="41"/>
    </row>
    <row r="13" spans="2:12" x14ac:dyDescent="0.25">
      <c r="B13" s="47" t="s">
        <v>70</v>
      </c>
      <c r="C13" s="66">
        <f>C11-C12</f>
        <v>28</v>
      </c>
      <c r="D13" s="65">
        <f>D12-C13</f>
        <v>72</v>
      </c>
    </row>
    <row r="15" spans="2:12" x14ac:dyDescent="0.25">
      <c r="B15" s="41" t="s">
        <v>59</v>
      </c>
      <c r="C15" s="52">
        <v>93700</v>
      </c>
      <c r="D15" s="41"/>
      <c r="E15" s="41"/>
      <c r="F15" s="41"/>
    </row>
    <row r="16" spans="2:12" x14ac:dyDescent="0.25">
      <c r="B16" s="41" t="s">
        <v>60</v>
      </c>
      <c r="C16" s="52">
        <f>C15*5%</f>
        <v>4685</v>
      </c>
      <c r="D16" s="41"/>
      <c r="E16" s="41"/>
      <c r="F16" s="41"/>
    </row>
    <row r="17" spans="2:6" x14ac:dyDescent="0.25">
      <c r="B17" s="41" t="s">
        <v>61</v>
      </c>
      <c r="C17" s="57">
        <f>C15+C16</f>
        <v>98385</v>
      </c>
      <c r="D17" s="58" t="s">
        <v>62</v>
      </c>
      <c r="E17" s="59">
        <f>C17/10.764</f>
        <v>9140.1895206243044</v>
      </c>
      <c r="F17" s="58" t="s">
        <v>63</v>
      </c>
    </row>
    <row r="18" spans="2:6" x14ac:dyDescent="0.25">
      <c r="B18" s="41" t="s">
        <v>65</v>
      </c>
      <c r="C18" s="52">
        <v>26620</v>
      </c>
      <c r="D18" s="41"/>
      <c r="E18" s="41"/>
      <c r="F18" s="41"/>
    </row>
    <row r="19" spans="2:6" x14ac:dyDescent="0.25">
      <c r="B19" s="41" t="s">
        <v>66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67</v>
      </c>
      <c r="C20" s="52">
        <f>C18*80%</f>
        <v>21296</v>
      </c>
      <c r="D20" s="41"/>
      <c r="E20" s="41"/>
      <c r="F20" s="41"/>
    </row>
    <row r="21" spans="2:6" x14ac:dyDescent="0.25">
      <c r="B21" s="41" t="s">
        <v>64</v>
      </c>
      <c r="C21" s="57">
        <f>C19+C20</f>
        <v>93061</v>
      </c>
      <c r="D21" s="58" t="s">
        <v>62</v>
      </c>
      <c r="E21" s="59">
        <f>C21/10.764</f>
        <v>8645.5778520995918</v>
      </c>
      <c r="F21" s="58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73"/>
      <c r="L1" s="73"/>
      <c r="M1" s="73"/>
      <c r="N1" s="73"/>
      <c r="O1" s="73"/>
      <c r="P1" s="73"/>
      <c r="Q1" s="73"/>
      <c r="R1" s="73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6"/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E84"/>
  <sheetViews>
    <sheetView tabSelected="1" workbookViewId="0">
      <selection activeCell="C14" sqref="C1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2.5703125" style="16" bestFit="1" customWidth="1"/>
    <col min="5" max="5" width="14.28515625" bestFit="1" customWidth="1"/>
  </cols>
  <sheetData>
    <row r="1" spans="1:5" x14ac:dyDescent="0.25">
      <c r="A1" s="11"/>
      <c r="B1" s="12"/>
      <c r="C1" s="13"/>
      <c r="D1" s="14"/>
    </row>
    <row r="2" spans="1:5" x14ac:dyDescent="0.25">
      <c r="A2" s="15"/>
      <c r="D2" s="17"/>
    </row>
    <row r="3" spans="1:5" x14ac:dyDescent="0.25">
      <c r="A3" s="15" t="s">
        <v>13</v>
      </c>
      <c r="B3" s="18"/>
      <c r="C3" s="19">
        <v>18000</v>
      </c>
      <c r="D3" s="22" t="s">
        <v>76</v>
      </c>
      <c r="E3" s="6" t="s">
        <v>72</v>
      </c>
    </row>
    <row r="4" spans="1:5" ht="30" x14ac:dyDescent="0.25">
      <c r="A4" s="21" t="s">
        <v>14</v>
      </c>
      <c r="B4" s="18"/>
      <c r="C4" s="19">
        <v>2000</v>
      </c>
      <c r="D4" s="22"/>
    </row>
    <row r="5" spans="1:5" x14ac:dyDescent="0.25">
      <c r="A5" s="15" t="s">
        <v>15</v>
      </c>
      <c r="B5" s="18"/>
      <c r="C5" s="19">
        <f>C3-C4</f>
        <v>16000</v>
      </c>
      <c r="D5" s="22"/>
    </row>
    <row r="6" spans="1:5" x14ac:dyDescent="0.25">
      <c r="A6" s="15" t="s">
        <v>16</v>
      </c>
      <c r="B6" s="18"/>
      <c r="C6" s="19">
        <f>C4</f>
        <v>2000</v>
      </c>
      <c r="D6" s="22"/>
    </row>
    <row r="7" spans="1:5" x14ac:dyDescent="0.25">
      <c r="A7" s="15" t="s">
        <v>17</v>
      </c>
      <c r="B7" s="23"/>
      <c r="C7" s="24">
        <f>D7-D8</f>
        <v>28</v>
      </c>
      <c r="D7" s="24">
        <v>2024</v>
      </c>
    </row>
    <row r="8" spans="1:5" x14ac:dyDescent="0.25">
      <c r="A8" s="15" t="s">
        <v>18</v>
      </c>
      <c r="B8" s="23"/>
      <c r="C8" s="24">
        <f>C9-C7</f>
        <v>32</v>
      </c>
      <c r="D8" s="24">
        <v>1996</v>
      </c>
    </row>
    <row r="9" spans="1:5" x14ac:dyDescent="0.25">
      <c r="A9" s="15" t="s">
        <v>19</v>
      </c>
      <c r="B9" s="23"/>
      <c r="C9" s="24">
        <v>60</v>
      </c>
      <c r="D9" s="24"/>
    </row>
    <row r="10" spans="1:5" ht="30" x14ac:dyDescent="0.25">
      <c r="A10" s="21" t="s">
        <v>20</v>
      </c>
      <c r="B10" s="23"/>
      <c r="C10" s="24">
        <f>90*C7/C9</f>
        <v>42</v>
      </c>
      <c r="D10" s="24"/>
    </row>
    <row r="11" spans="1:5" x14ac:dyDescent="0.25">
      <c r="A11" s="15"/>
      <c r="B11" s="25"/>
      <c r="C11" s="26">
        <f>C10%</f>
        <v>0.42</v>
      </c>
      <c r="D11" s="26"/>
    </row>
    <row r="12" spans="1:5" x14ac:dyDescent="0.25">
      <c r="A12" s="15" t="s">
        <v>21</v>
      </c>
      <c r="B12" s="18"/>
      <c r="C12" s="19">
        <f>C6*C11</f>
        <v>840</v>
      </c>
      <c r="D12" s="22"/>
    </row>
    <row r="13" spans="1:5" x14ac:dyDescent="0.25">
      <c r="A13" s="15" t="s">
        <v>22</v>
      </c>
      <c r="B13" s="18"/>
      <c r="C13" s="19">
        <f>C6-C12</f>
        <v>1160</v>
      </c>
      <c r="D13" s="22"/>
    </row>
    <row r="14" spans="1:5" x14ac:dyDescent="0.25">
      <c r="A14" s="15" t="s">
        <v>15</v>
      </c>
      <c r="B14" s="18"/>
      <c r="C14" s="19">
        <f>C5</f>
        <v>16000</v>
      </c>
      <c r="D14" s="22"/>
    </row>
    <row r="15" spans="1:5" x14ac:dyDescent="0.25">
      <c r="B15" s="18"/>
      <c r="C15" s="19"/>
      <c r="D15" s="22"/>
    </row>
    <row r="16" spans="1:5" x14ac:dyDescent="0.25">
      <c r="A16" s="27" t="s">
        <v>23</v>
      </c>
      <c r="B16" s="28"/>
      <c r="C16" s="20">
        <f>C14+C13</f>
        <v>17160</v>
      </c>
      <c r="D16" s="22"/>
    </row>
    <row r="17" spans="1:5" x14ac:dyDescent="0.25">
      <c r="B17" s="23"/>
      <c r="C17" s="24"/>
      <c r="D17" s="24"/>
    </row>
    <row r="18" spans="1:5" x14ac:dyDescent="0.25">
      <c r="A18" s="71" t="str">
        <f>E3</f>
        <v>ABUA</v>
      </c>
      <c r="B18" s="7"/>
      <c r="C18" s="29">
        <v>431</v>
      </c>
      <c r="D18" s="24"/>
    </row>
    <row r="19" spans="1:5" x14ac:dyDescent="0.25">
      <c r="A19" s="15" t="s">
        <v>74</v>
      </c>
      <c r="B19" s="6"/>
      <c r="C19" s="30">
        <f>C18*C16</f>
        <v>7395960</v>
      </c>
      <c r="D19" s="72"/>
      <c r="E19" s="65"/>
    </row>
    <row r="20" spans="1:5" x14ac:dyDescent="0.25">
      <c r="A20" s="15" t="s">
        <v>24</v>
      </c>
      <c r="C20" s="31">
        <f>C19*90%</f>
        <v>6656364</v>
      </c>
      <c r="D20" s="30"/>
      <c r="E20" s="65"/>
    </row>
    <row r="21" spans="1:5" x14ac:dyDescent="0.25">
      <c r="A21" s="15" t="s">
        <v>25</v>
      </c>
      <c r="C21" s="31">
        <f>C19*80%</f>
        <v>5916768</v>
      </c>
      <c r="D21" s="31"/>
      <c r="E21" s="65"/>
    </row>
    <row r="22" spans="1:5" x14ac:dyDescent="0.25">
      <c r="A22" s="15"/>
      <c r="D22" s="24"/>
    </row>
    <row r="23" spans="1:5" x14ac:dyDescent="0.25">
      <c r="A23" s="32" t="s">
        <v>26</v>
      </c>
      <c r="B23" s="33"/>
      <c r="C23" s="34">
        <f>C4*C18</f>
        <v>862000</v>
      </c>
      <c r="D23" s="34"/>
    </row>
    <row r="24" spans="1:5" x14ac:dyDescent="0.25">
      <c r="A24" s="15" t="s">
        <v>27</v>
      </c>
    </row>
    <row r="25" spans="1:5" x14ac:dyDescent="0.25">
      <c r="A25" s="35" t="s">
        <v>28</v>
      </c>
      <c r="B25" s="16"/>
      <c r="C25" s="31">
        <f>C19*0.025/12</f>
        <v>15408.25</v>
      </c>
      <c r="D25" s="31"/>
      <c r="E25" s="31"/>
    </row>
    <row r="26" spans="1:5" x14ac:dyDescent="0.25">
      <c r="C26" s="31"/>
      <c r="D26" s="31"/>
    </row>
    <row r="27" spans="1:5" x14ac:dyDescent="0.25">
      <c r="C27" s="31"/>
      <c r="D27" s="31"/>
    </row>
    <row r="28" spans="1:5" x14ac:dyDescent="0.25">
      <c r="C28"/>
      <c r="D28"/>
    </row>
    <row r="29" spans="1:5" x14ac:dyDescent="0.25">
      <c r="C29"/>
      <c r="D29"/>
    </row>
    <row r="30" spans="1:5" x14ac:dyDescent="0.25">
      <c r="C30"/>
      <c r="D30"/>
    </row>
    <row r="31" spans="1:5" x14ac:dyDescent="0.25">
      <c r="C31"/>
      <c r="D31"/>
    </row>
    <row r="32" spans="1:5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G3" sqref="G3:G4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269.09999999999997</v>
      </c>
      <c r="C2" s="4">
        <f t="shared" ref="C2:C16" si="1">B2*1.2</f>
        <v>322.91999999999996</v>
      </c>
      <c r="D2" s="4">
        <f t="shared" ref="D2:D16" si="2">C2*1.2</f>
        <v>387.50399999999996</v>
      </c>
      <c r="E2" s="5">
        <f t="shared" ref="E2:E16" si="3">R2</f>
        <v>4250000</v>
      </c>
      <c r="F2" s="4">
        <f t="shared" ref="F2:F15" si="4">ROUND((E2/B2),0)</f>
        <v>15793</v>
      </c>
      <c r="G2" s="4">
        <f t="shared" ref="G2:G15" si="5">ROUND((E2/C2),0)</f>
        <v>13161</v>
      </c>
      <c r="H2" s="4">
        <f t="shared" ref="H2:H15" si="6">ROUND((E2/D2),0)</f>
        <v>10968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f>25*10.764</f>
        <v>269.09999999999997</v>
      </c>
      <c r="R2" s="2">
        <v>4250000</v>
      </c>
      <c r="S2" s="2" t="s">
        <v>84</v>
      </c>
    </row>
    <row r="3" spans="1:19" x14ac:dyDescent="0.25">
      <c r="A3" s="4">
        <v>2</v>
      </c>
      <c r="B3" s="4">
        <f t="shared" si="0"/>
        <v>368.37099000000001</v>
      </c>
      <c r="C3" s="4">
        <f t="shared" si="1"/>
        <v>442.045188</v>
      </c>
      <c r="D3" s="4">
        <f t="shared" si="2"/>
        <v>530.45422559999997</v>
      </c>
      <c r="E3" s="5">
        <f t="shared" si="3"/>
        <v>7500000</v>
      </c>
      <c r="F3" s="4">
        <f t="shared" si="4"/>
        <v>20360</v>
      </c>
      <c r="G3" s="4">
        <f t="shared" si="5"/>
        <v>16967</v>
      </c>
      <c r="H3" s="4">
        <f t="shared" si="6"/>
        <v>14139</v>
      </c>
      <c r="I3" s="4">
        <f t="shared" si="7"/>
        <v>0</v>
      </c>
      <c r="J3" s="4">
        <f t="shared" si="8"/>
        <v>0</v>
      </c>
      <c r="O3">
        <v>0</v>
      </c>
      <c r="P3">
        <f>41.067*10.764</f>
        <v>442.045188</v>
      </c>
      <c r="Q3">
        <f t="shared" ref="Q2:Q10" si="10">P3/1.2</f>
        <v>368.37099000000001</v>
      </c>
      <c r="R3" s="2">
        <v>7500000</v>
      </c>
      <c r="S3" s="2" t="s">
        <v>85</v>
      </c>
    </row>
    <row r="4" spans="1:19" x14ac:dyDescent="0.25">
      <c r="A4" s="4">
        <v>3</v>
      </c>
      <c r="B4" s="4">
        <f t="shared" si="0"/>
        <v>224.24999999999997</v>
      </c>
      <c r="C4" s="4">
        <f t="shared" si="1"/>
        <v>269.09999999999997</v>
      </c>
      <c r="D4" s="4">
        <f t="shared" si="2"/>
        <v>322.91999999999996</v>
      </c>
      <c r="E4" s="5">
        <f t="shared" si="3"/>
        <v>4000000</v>
      </c>
      <c r="F4" s="4">
        <f t="shared" si="4"/>
        <v>17837</v>
      </c>
      <c r="G4" s="4">
        <f t="shared" si="5"/>
        <v>14864</v>
      </c>
      <c r="H4" s="4">
        <f t="shared" si="6"/>
        <v>12387</v>
      </c>
      <c r="I4" s="4">
        <f t="shared" si="7"/>
        <v>0</v>
      </c>
      <c r="J4" s="4">
        <f t="shared" si="8"/>
        <v>0</v>
      </c>
      <c r="O4">
        <v>0</v>
      </c>
      <c r="P4">
        <f>25*10.764</f>
        <v>269.09999999999997</v>
      </c>
      <c r="Q4">
        <f t="shared" si="10"/>
        <v>224.24999999999997</v>
      </c>
      <c r="R4" s="2">
        <v>4000000</v>
      </c>
      <c r="S4" s="2" t="s">
        <v>86</v>
      </c>
    </row>
    <row r="5" spans="1:19" x14ac:dyDescent="0.25">
      <c r="A5" s="4">
        <v>4</v>
      </c>
      <c r="B5" s="4">
        <f t="shared" si="0"/>
        <v>670</v>
      </c>
      <c r="C5" s="4">
        <f t="shared" si="1"/>
        <v>804</v>
      </c>
      <c r="D5" s="4">
        <f t="shared" si="2"/>
        <v>964.8</v>
      </c>
      <c r="E5" s="5">
        <f t="shared" si="3"/>
        <v>12000000</v>
      </c>
      <c r="F5" s="4">
        <f t="shared" si="4"/>
        <v>17910</v>
      </c>
      <c r="G5" s="4">
        <f t="shared" si="5"/>
        <v>14925</v>
      </c>
      <c r="H5" s="4">
        <f t="shared" si="6"/>
        <v>12438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v>670</v>
      </c>
      <c r="R5" s="2">
        <v>12000000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68"/>
    </row>
    <row r="25" spans="1:19" s="10" customFormat="1" x14ac:dyDescent="0.25">
      <c r="F25" s="69"/>
    </row>
    <row r="26" spans="1:19" s="10" customFormat="1" x14ac:dyDescent="0.25">
      <c r="F26" s="69"/>
    </row>
    <row r="27" spans="1:19" s="10" customFormat="1" x14ac:dyDescent="0.25">
      <c r="F27" s="69"/>
    </row>
    <row r="28" spans="1:19" s="10" customFormat="1" x14ac:dyDescent="0.25">
      <c r="C28" s="67" t="s">
        <v>75</v>
      </c>
      <c r="D28" s="67"/>
      <c r="F28" s="52" t="s">
        <v>71</v>
      </c>
      <c r="G28" s="52">
        <v>0</v>
      </c>
    </row>
    <row r="29" spans="1:19" s="10" customFormat="1" x14ac:dyDescent="0.25">
      <c r="C29" s="67" t="s">
        <v>1</v>
      </c>
      <c r="D29" s="67"/>
      <c r="F29" s="52" t="s">
        <v>72</v>
      </c>
      <c r="G29" s="52">
        <f>40*10.764</f>
        <v>430.55999999999995</v>
      </c>
      <c r="H29" s="10" t="e">
        <f>G29/G28</f>
        <v>#DIV/0!</v>
      </c>
    </row>
    <row r="30" spans="1:19" s="10" customFormat="1" x14ac:dyDescent="0.25">
      <c r="F30" s="52" t="s">
        <v>73</v>
      </c>
      <c r="G30" s="52"/>
    </row>
    <row r="31" spans="1:19" s="10" customFormat="1" x14ac:dyDescent="0.25">
      <c r="C31" s="70"/>
      <c r="D31" s="70"/>
      <c r="F31" s="70" t="s">
        <v>74</v>
      </c>
      <c r="G31" s="70">
        <f>G29*G30</f>
        <v>0</v>
      </c>
      <c r="H31" s="10" t="e">
        <f>G31/D29</f>
        <v>#DIV/0!</v>
      </c>
    </row>
    <row r="32" spans="1:19" s="10" customFormat="1" x14ac:dyDescent="0.25">
      <c r="C32" s="70"/>
      <c r="D32" s="70"/>
      <c r="F32" s="70" t="s">
        <v>24</v>
      </c>
      <c r="G32" s="70">
        <f>G31*90%</f>
        <v>0</v>
      </c>
    </row>
    <row r="33" spans="3:7" s="10" customFormat="1" x14ac:dyDescent="0.25">
      <c r="C33" s="70"/>
      <c r="D33" s="70"/>
      <c r="F33" s="70" t="s">
        <v>25</v>
      </c>
      <c r="G33" s="70">
        <f>G31*80%</f>
        <v>0</v>
      </c>
    </row>
    <row r="34" spans="3:7" s="10" customFormat="1" x14ac:dyDescent="0.25">
      <c r="C34" s="70"/>
      <c r="D34" s="70"/>
    </row>
    <row r="35" spans="3:7" s="10" customFormat="1" x14ac:dyDescent="0.25">
      <c r="C35" s="70"/>
      <c r="D35" s="70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2024-12-20T06:34:40Z</dcterms:modified>
</cp:coreProperties>
</file>