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December - 2024\"/>
    </mc:Choice>
  </mc:AlternateContent>
  <xr:revisionPtr revIDLastSave="0" documentId="13_ncr:1_{6AE82C6C-D4AF-4116-8DD0-C6FB35163FE9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V28" i="4" l="1"/>
  <c r="P25" i="4"/>
  <c r="P24" i="4"/>
  <c r="P23" i="4"/>
  <c r="U39" i="4"/>
  <c r="Q22" i="4" l="1"/>
  <c r="Q20" i="4"/>
  <c r="P19" i="4"/>
  <c r="P17" i="4"/>
  <c r="Q17" i="4" s="1"/>
  <c r="P16" i="4"/>
  <c r="Q32" i="4"/>
  <c r="U35" i="4"/>
  <c r="U34" i="4"/>
  <c r="P13" i="4"/>
  <c r="Q13" i="4" s="1"/>
  <c r="P12" i="4"/>
  <c r="Q12" i="4" s="1"/>
  <c r="P11" i="4"/>
  <c r="Q11" i="4" s="1"/>
  <c r="P10" i="4"/>
  <c r="Q10" i="4" s="1"/>
  <c r="P9" i="4"/>
  <c r="Q9" i="4" s="1"/>
  <c r="P8" i="4"/>
  <c r="Q8" i="4" s="1"/>
  <c r="Q7" i="4"/>
  <c r="Q6" i="4"/>
  <c r="Q5" i="4"/>
  <c r="P4" i="4"/>
  <c r="P3" i="4"/>
  <c r="Q24" i="4"/>
  <c r="Q23" i="4"/>
  <c r="P22" i="4"/>
  <c r="P21" i="4"/>
  <c r="Q21" i="4" s="1"/>
  <c r="P20" i="4"/>
  <c r="Q19" i="4"/>
  <c r="P18" i="4"/>
  <c r="Q16" i="4"/>
  <c r="C14" i="4" l="1"/>
  <c r="V9" i="4" l="1"/>
  <c r="V26" i="4" l="1"/>
  <c r="V8" i="4"/>
  <c r="V7" i="4"/>
  <c r="V16" i="4" s="1"/>
  <c r="V10" i="4" l="1"/>
  <c r="V12" i="4"/>
  <c r="V13" i="4" l="1"/>
  <c r="V14" i="4" s="1"/>
  <c r="V15" i="4" s="1"/>
  <c r="V18" i="4" s="1"/>
  <c r="A6" i="4"/>
  <c r="B6" i="4"/>
  <c r="C6" i="4" s="1"/>
  <c r="E6" i="4"/>
  <c r="I6" i="4"/>
  <c r="J6" i="4"/>
  <c r="V21" i="4" l="1"/>
  <c r="V23" i="4" s="1"/>
  <c r="G6" i="4"/>
  <c r="D6" i="4"/>
  <c r="H6" i="4" s="1"/>
  <c r="F6" i="4"/>
  <c r="V24" i="4" l="1"/>
  <c r="V25" i="4"/>
  <c r="Q25" i="4"/>
  <c r="B18" i="4" l="1"/>
  <c r="C18" i="4" s="1"/>
  <c r="J18" i="4"/>
  <c r="I18" i="4"/>
  <c r="E18" i="4"/>
  <c r="A18" i="4"/>
  <c r="B17" i="4"/>
  <c r="C17" i="4" s="1"/>
  <c r="J17" i="4"/>
  <c r="I17" i="4"/>
  <c r="E17" i="4"/>
  <c r="A17" i="4"/>
  <c r="B16" i="4"/>
  <c r="C16" i="4" s="1"/>
  <c r="J16" i="4"/>
  <c r="I16" i="4"/>
  <c r="E16" i="4"/>
  <c r="A16" i="4"/>
  <c r="D16" i="4" l="1"/>
  <c r="H16" i="4" s="1"/>
  <c r="G17" i="4"/>
  <c r="D18" i="4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J12" i="4"/>
  <c r="I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C8" i="4" s="1"/>
  <c r="J8" i="4"/>
  <c r="I8" i="4"/>
  <c r="E8" i="4"/>
  <c r="A8" i="4"/>
  <c r="D12" i="4" l="1"/>
  <c r="C12" i="4"/>
  <c r="D9" i="4"/>
  <c r="H9" i="4" s="1"/>
  <c r="G10" i="4"/>
  <c r="D11" i="4"/>
  <c r="H11" i="4" s="1"/>
  <c r="D8" i="4"/>
  <c r="H8" i="4" s="1"/>
  <c r="F8" i="4"/>
  <c r="H12" i="4"/>
  <c r="F9" i="4"/>
  <c r="F10" i="4"/>
  <c r="F11" i="4"/>
  <c r="F12" i="4"/>
  <c r="G12" i="4"/>
  <c r="G9" i="4" l="1"/>
  <c r="G11" i="4"/>
  <c r="G8" i="4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C7" i="4" s="1"/>
  <c r="J7" i="4"/>
  <c r="I7" i="4"/>
  <c r="E7" i="4"/>
  <c r="A7" i="4"/>
  <c r="D7" i="4" l="1"/>
  <c r="H7" i="4" s="1"/>
  <c r="F7" i="4"/>
  <c r="B25" i="4"/>
  <c r="J25" i="4"/>
  <c r="I25" i="4"/>
  <c r="E25" i="4"/>
  <c r="A25" i="4"/>
  <c r="B24" i="4"/>
  <c r="J24" i="4"/>
  <c r="I24" i="4"/>
  <c r="E24" i="4"/>
  <c r="A24" i="4"/>
  <c r="B23" i="4"/>
  <c r="J23" i="4"/>
  <c r="I23" i="4"/>
  <c r="E23" i="4"/>
  <c r="A23" i="4"/>
  <c r="B22" i="4"/>
  <c r="J22" i="4"/>
  <c r="I22" i="4"/>
  <c r="E22" i="4"/>
  <c r="A22" i="4"/>
  <c r="B21" i="4"/>
  <c r="J21" i="4"/>
  <c r="I21" i="4"/>
  <c r="E21" i="4"/>
  <c r="A21" i="4"/>
  <c r="B20" i="4"/>
  <c r="C20" i="4" s="1"/>
  <c r="J20" i="4"/>
  <c r="I20" i="4"/>
  <c r="E20" i="4"/>
  <c r="A20" i="4"/>
  <c r="B19" i="4"/>
  <c r="C19" i="4" s="1"/>
  <c r="J19" i="4"/>
  <c r="I19" i="4"/>
  <c r="E19" i="4"/>
  <c r="A19" i="4"/>
  <c r="C25" i="4" l="1"/>
  <c r="D25" i="4" s="1"/>
  <c r="H25" i="4" s="1"/>
  <c r="C24" i="4"/>
  <c r="D24" i="4" s="1"/>
  <c r="H24" i="4" s="1"/>
  <c r="C21" i="4"/>
  <c r="D21" i="4" s="1"/>
  <c r="H21" i="4" s="1"/>
  <c r="C22" i="4"/>
  <c r="D22" i="4" s="1"/>
  <c r="H22" i="4" s="1"/>
  <c r="C23" i="4"/>
  <c r="D23" i="4" s="1"/>
  <c r="H23" i="4" s="1"/>
  <c r="G7" i="4"/>
  <c r="D19" i="4"/>
  <c r="H19" i="4" s="1"/>
  <c r="D20" i="4"/>
  <c r="H20" i="4" s="1"/>
  <c r="G20" i="4"/>
  <c r="F19" i="4"/>
  <c r="F20" i="4"/>
  <c r="F21" i="4"/>
  <c r="F22" i="4"/>
  <c r="F23" i="4"/>
  <c r="F24" i="4"/>
  <c r="F25" i="4"/>
  <c r="G21" i="4"/>
  <c r="G23" i="4"/>
  <c r="G24" i="4"/>
  <c r="G25" i="4"/>
  <c r="G22" i="4" l="1"/>
  <c r="G19" i="4"/>
</calcChain>
</file>

<file path=xl/sharedStrings.xml><?xml version="1.0" encoding="utf-8"?>
<sst xmlns="http://schemas.openxmlformats.org/spreadsheetml/2006/main" count="64" uniqueCount="53">
  <si>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</si>
  <si>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</si>
  <si>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</si>
  <si>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</si>
  <si>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</si>
  <si>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</si>
  <si>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</si>
  <si>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</si>
  <si>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</si>
  <si>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</si>
  <si>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</si>
  <si>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</si>
  <si>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</si>
  <si>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</si>
  <si>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</si>
  <si>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</si>
  <si>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</si>
  <si>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</si>
  <si>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</si>
  <si>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</si>
  <si>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</si>
  <si>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</si>
  <si>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</si>
  <si>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</si>
  <si>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</si>
  <si>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</si>
  <si>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</si>
  <si>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</si>
  <si>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</si>
  <si>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</si>
  <si>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</si>
  <si>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</si>
  <si>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</si>
  <si>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</si>
  <si>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Depreciation (100-10)X24/60</t>
  </si>
  <si>
    <t>As per O.C</t>
  </si>
  <si>
    <t>rate on BUA</t>
  </si>
  <si>
    <t xml:space="preserve">BUA - Duplex Flat </t>
  </si>
  <si>
    <t>Second Floor</t>
  </si>
  <si>
    <t>Third Floor</t>
  </si>
  <si>
    <t>sq.M</t>
  </si>
  <si>
    <t>Sq.Ft</t>
  </si>
  <si>
    <t>Total BUA</t>
  </si>
  <si>
    <t>Agreement  Value</t>
  </si>
  <si>
    <t>2nd Floor Carpet Area</t>
  </si>
  <si>
    <t>3rd Floor Carpet Area</t>
  </si>
  <si>
    <t>As per Engineer</t>
  </si>
  <si>
    <t>Total Carpet Area</t>
  </si>
  <si>
    <t>As per agreement (Duplex Flat)</t>
  </si>
  <si>
    <t>Residential Duplex Flat 2nd &amp; 3rd Floor Plot No. 67, Sector 12, Village - Vashi, Navi MUmbai, State - Maharashtra, India</t>
  </si>
  <si>
    <t>Terrace Area (1033 sq.ft) 40%</t>
  </si>
  <si>
    <t>Basement area(646 sq.ft) 70%</t>
  </si>
  <si>
    <t>Total BUA includingbasement &amp; 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</si>
</sst>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u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8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0" fontId="0" fillId="0" borderId="0" xfId="0" applyFill="1" applyAlignment="1">
      <alignment wrapText="1"/>
    </xf>
    <xf numFmtId="43" fontId="5" fillId="0" borderId="1" xfId="1" applyFont="1" applyFill="1" applyBorder="1"/>
    <xf numFmtId="2" fontId="6" fillId="0" borderId="1" xfId="1" applyNumberFormat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2" fontId="12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43" fontId="2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0" fontId="8" fillId="0" borderId="0" xfId="0" applyFont="1" applyBorder="1"/>
    <xf numFmtId="43" fontId="9" fillId="0" borderId="0" xfId="0" applyNumberFormat="1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11" fillId="0" borderId="0" xfId="0" applyFont="1" applyFill="1" applyBorder="1"/>
    <xf numFmtId="0" fontId="8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2" fontId="1" fillId="0" borderId="0" xfId="0" applyNumberFormat="1" applyFont="1"/>
    <xf numFmtId="43" fontId="0" fillId="0" borderId="0" xfId="0" applyNumberFormat="1" applyFont="1"/>
    <xf numFmtId="0" fontId="2" fillId="0" borderId="0" xfId="0" applyFont="1" applyBorder="1"/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0" fontId="11" fillId="0" borderId="3" xfId="0" applyFont="1" applyBorder="1"/>
    <xf numFmtId="43" fontId="6" fillId="0" borderId="0" xfId="0" applyNumberFormat="1" applyFont="1" applyBorder="1"/>
    <xf numFmtId="0" fontId="6" fillId="3" borderId="4" xfId="0" applyFont="1" applyFill="1" applyBorder="1"/>
    <xf numFmtId="43" fontId="6" fillId="3" borderId="2" xfId="1" applyFont="1" applyFill="1" applyBorder="1"/>
    <xf numFmtId="0" fontId="13" fillId="3" borderId="3" xfId="0" applyFont="1" applyFill="1" applyBorder="1"/>
    <xf numFmtId="0" fontId="13" fillId="3" borderId="0" xfId="0" applyFont="1" applyFill="1"/>
    <xf numFmtId="2" fontId="13" fillId="3" borderId="0" xfId="0" applyNumberFormat="1" applyFont="1" applyFill="1"/>
    <xf numFmtId="0" fontId="13" fillId="3" borderId="4" xfId="0" applyFont="1" applyFill="1" applyBorder="1"/>
    <xf numFmtId="0" fontId="1" fillId="4" borderId="0" xfId="0" applyFont="1" applyFill="1"/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  <xf numFmtId="0" fontId="5" fillId="0" borderId="3" xfId="0" applyFont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2" fontId="2" fillId="0" borderId="0" xfId="0" applyNumberFormat="1" applyFont="1"/>
    <xf numFmtId="0" fontId="14" fillId="0" borderId="0" xfId="0" applyFont="1"/>
    <xf numFmtId="2" fontId="0" fillId="0" borderId="0" xfId="0" applyNumberFormat="1" applyFont="1"/>
    <xf numFmtId="0" fontId="0" fillId="0" borderId="0" xfId="0" applyFont="1"/>
    <xf numFmtId="14" fontId="0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0" fontId="2" fillId="0" borderId="9" xfId="0" applyFont="1" applyBorder="1"/>
    <xf numFmtId="2" fontId="2" fillId="0" borderId="9" xfId="0" applyNumberFormat="1" applyFont="1" applyBorder="1"/>
    <xf numFmtId="0" fontId="2" fillId="0" borderId="9" xfId="0" applyFont="1" applyBorder="1" applyAlignment="1">
      <alignment horizontal="left"/>
    </xf>
    <xf numFmtId="2" fontId="15" fillId="0" borderId="0" xfId="0" applyNumberFormat="1" applyFont="1"/>
    <xf numFmtId="43" fontId="16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370419</xdr:colOff>
      <xdr:row>26</xdr:row>
      <xdr:rowOff>35404</xdr:rowOff>
    </xdr:from>
    <xdr:to>
      <xdr:col>9</xdr:col>
      <xdr:colOff>635000</xdr:colOff>
      <xdr:row>45</xdr:row>
      <xdr:rowOff>152639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3E1FCC-F240-46A0-9A3C-91856D5BC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2" y="6660571"/>
          <a:ext cx="6074831" cy="41177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134938</xdr:colOff>
      <xdr:row>0</xdr:row>
      <xdr:rowOff>47625</xdr:rowOff>
    </xdr:from>
    <xdr:to>
      <xdr:col>9</xdr:col>
      <xdr:colOff>315840</xdr:colOff>
      <xdr:row>34</xdr:row>
      <xdr:rowOff>183645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90E805E-2DF7-427A-8E53-B4732D5E9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938" y="47625"/>
          <a:ext cx="5681590" cy="634314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21</xdr:col>
      <xdr:colOff>174000</xdr:colOff>
      <xdr:row>43</xdr:row>
      <xdr:rowOff>42386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ECD649-406F-451A-A275-ADBEBEE9F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11875" y="0"/>
          <a:ext cx="6897063" cy="7964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9525</xdr:rowOff>
    </xdr:from>
    <xdr:to>
      <xdr:col>12</xdr:col>
      <xdr:colOff>124838</xdr:colOff>
      <xdr:row>41</xdr:row>
      <xdr:rowOff>58247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904B8B-36B8-4B59-8BEA-20768C3E2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9525"/>
          <a:ext cx="7259063" cy="7859222"/>
        </a:xfrm>
        <a:prstGeom prst="rect">
          <a:avLst/>
        </a:prstGeom>
      </xdr:spPr>
    </xdr:pic>
    <xdr:clientData/>
  </xdr:twoCellAnchor>
  <xdr:twoCellAnchor editAs="oneCell">
    <xdr:from>
      <xdr:col>12</xdr:col>
      <xdr:colOff>390525</xdr:colOff>
      <xdr:row>0</xdr:row>
      <xdr:rowOff>0</xdr:rowOff>
    </xdr:from>
    <xdr:to>
      <xdr:col>24</xdr:col>
      <xdr:colOff>229598</xdr:colOff>
      <xdr:row>41</xdr:row>
      <xdr:rowOff>134459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D27979A-3DD1-4C82-9B84-B0EF31C80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05725" y="0"/>
          <a:ext cx="7154273" cy="7944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9525</xdr:rowOff>
    </xdr:from>
    <xdr:to>
      <xdr:col>12</xdr:col>
      <xdr:colOff>420077</xdr:colOff>
      <xdr:row>41</xdr:row>
      <xdr:rowOff>143984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318072A-34CA-4215-80C6-9BF2A210A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25" y="9525"/>
          <a:ext cx="7001852" cy="7944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14</xdr:col>
      <xdr:colOff>515188</xdr:colOff>
      <xdr:row>32</xdr:row>
      <xdr:rowOff>162798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87A2EC-22F5-410C-96F7-9B7FE5269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0"/>
          <a:ext cx="6001588" cy="625879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24</xdr:col>
      <xdr:colOff>581872</xdr:colOff>
      <xdr:row>31</xdr:row>
      <xdr:rowOff>153246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D89002C-9706-4F4A-B5BE-CABB47FDF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6068272" cy="605874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35</xdr:col>
      <xdr:colOff>534240</xdr:colOff>
      <xdr:row>31</xdr:row>
      <xdr:rowOff>10351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BC4B11A-3DA4-4288-9118-F64646D2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49600" y="0"/>
          <a:ext cx="6020640" cy="59158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12</xdr:col>
      <xdr:colOff>524714</xdr:colOff>
      <xdr:row>33</xdr:row>
      <xdr:rowOff>19930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394C6-EBA6-450D-8885-0AD385019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6011114" cy="630643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22</xdr:col>
      <xdr:colOff>486609</xdr:colOff>
      <xdr:row>37</xdr:row>
      <xdr:rowOff>96247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202F4F3-5B21-4982-A2AF-31935F74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0"/>
          <a:ext cx="5973009" cy="7144747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32</xdr:col>
      <xdr:colOff>458030</xdr:colOff>
      <xdr:row>31</xdr:row>
      <xdr:rowOff>124667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5BB6C2B-CF19-46AF-B02F-3A0DCFE66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20800" y="0"/>
          <a:ext cx="5944430" cy="60301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63500</xdr:rowOff>
    </xdr:from>
    <xdr:to>
      <xdr:col>12</xdr:col>
      <xdr:colOff>6136</xdr:colOff>
      <xdr:row>35</xdr:row>
      <xdr:rowOff>169220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5692A2-CA1C-41EC-9EAF-5180794A6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2917" y="63500"/>
          <a:ext cx="6049219" cy="677322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22</xdr:col>
      <xdr:colOff>515193</xdr:colOff>
      <xdr:row>36</xdr:row>
      <xdr:rowOff>39063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39D2EC3-C997-4A9B-9D43-DDD85C319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79833" y="0"/>
          <a:ext cx="6039693" cy="6897063"/>
        </a:xfrm>
        <a:prstGeom prst="rect">
          <a:avLst/>
        </a:prstGeom>
      </xdr:spPr>
    </xdr:pic>
    <xdr:clientData/>
  </xdr:twoCellAnchor>
  <xdr:twoCellAnchor editAs="oneCell">
    <xdr:from>
      <xdr:col>23</xdr:col>
      <xdr:colOff>148167</xdr:colOff>
      <xdr:row>0</xdr:row>
      <xdr:rowOff>116417</xdr:rowOff>
    </xdr:from>
    <xdr:to>
      <xdr:col>33</xdr:col>
      <xdr:colOff>49527</xdr:colOff>
      <xdr:row>34</xdr:row>
      <xdr:rowOff>174479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FB458B3-ACB3-44E5-8887-DE13CB4F0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66334" y="116417"/>
          <a:ext cx="6039693" cy="65350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0"/>
  <sheetViews>
    <sheetView tabSelected="1" topLeftCell="A10" zoomScale="90" zoomScaleNormal="90" workbookViewId="0">
      <selection activeCell="W41" sqref="W4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3.42578125" style="29" customWidth="1"/>
    <col min="17" max="17" width="11" style="29" customWidth="1"/>
    <col min="18" max="18" width="16.140625" customWidth="1"/>
    <col min="19" max="19" width="5.28515625" customWidth="1"/>
    <col min="20" max="20" width="36.140625" customWidth="1"/>
    <col min="22" max="22" width="19" style="29" customWidth="1"/>
    <col min="23" max="23" width="16.710937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33</v>
      </c>
      <c r="D1" s="3" t="s">
        <v>9</v>
      </c>
      <c r="E1" s="3" t="s">
        <v>1</v>
      </c>
      <c r="F1" s="7" t="s">
        <v>8</v>
      </c>
      <c r="G1" s="7" t="s">
        <v>32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8" t="s">
        <v>5</v>
      </c>
      <c r="Q1" s="28" t="s">
        <v>6</v>
      </c>
      <c r="R1" s="1" t="s">
        <v>1</v>
      </c>
      <c r="T1" s="35"/>
      <c r="U1" s="35"/>
      <c r="V1" s="41"/>
      <c r="W1" s="35"/>
      <c r="X1" s="35"/>
      <c r="Y1" s="35"/>
    </row>
    <row r="2" spans="1:26" s="1" customFormat="1" ht="44.25" customHeight="1" x14ac:dyDescent="0.25">
      <c r="A2" s="72" t="s">
        <v>26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26"/>
      <c r="T2" s="74" t="s">
        <v>49</v>
      </c>
      <c r="U2" s="74"/>
      <c r="V2" s="74"/>
      <c r="W2" s="74"/>
      <c r="X2" s="74"/>
      <c r="Y2" s="74"/>
    </row>
    <row r="3" spans="1:26" s="25" customFormat="1" x14ac:dyDescent="0.25">
      <c r="A3" s="23">
        <f t="shared" ref="A3:A6" si="0">N3</f>
        <v>0</v>
      </c>
      <c r="B3" s="23">
        <f t="shared" ref="B3:B6" si="1">Q3</f>
        <v>1380</v>
      </c>
      <c r="C3" s="23">
        <f>B3*1.2</f>
        <v>1656</v>
      </c>
      <c r="D3" s="23">
        <f t="shared" ref="D3:D6" si="2">C3*1.2</f>
        <v>1987.1999999999998</v>
      </c>
      <c r="E3" s="24">
        <f t="shared" ref="E3:E6" si="3">R3</f>
        <v>25000000</v>
      </c>
      <c r="F3" s="23">
        <f t="shared" ref="F3:F6" si="4">ROUND((E3/B3),0)</f>
        <v>18116</v>
      </c>
      <c r="G3" s="70">
        <f t="shared" ref="G3:G6" si="5">ROUND((E3/C3),0)</f>
        <v>15097</v>
      </c>
      <c r="H3" s="23">
        <f t="shared" ref="H3:H6" si="6">ROUND((E3/D3),0)</f>
        <v>12581</v>
      </c>
      <c r="I3" s="23" t="e">
        <f>#REF!</f>
        <v>#REF!</v>
      </c>
      <c r="J3" s="23" t="e">
        <f>#REF!</f>
        <v>#REF!</v>
      </c>
      <c r="O3" s="25">
        <v>0</v>
      </c>
      <c r="P3" s="30">
        <f t="shared" ref="P3:P13" si="7">O3/1.2</f>
        <v>0</v>
      </c>
      <c r="Q3" s="30">
        <v>1380</v>
      </c>
      <c r="R3" s="27">
        <v>25000000</v>
      </c>
      <c r="S3" s="27"/>
      <c r="T3" s="73"/>
      <c r="U3" s="73"/>
      <c r="V3" s="73"/>
      <c r="W3" s="73"/>
      <c r="X3" s="73"/>
      <c r="Y3" s="73"/>
    </row>
    <row r="4" spans="1:26" s="25" customFormat="1" ht="15.75" thickBot="1" x14ac:dyDescent="0.3">
      <c r="A4" s="23">
        <f t="shared" si="0"/>
        <v>0</v>
      </c>
      <c r="B4" s="23">
        <f t="shared" si="1"/>
        <v>1200</v>
      </c>
      <c r="C4" s="23">
        <f t="shared" ref="C4:C14" si="8">B4*1.2</f>
        <v>1440</v>
      </c>
      <c r="D4" s="23">
        <f t="shared" si="2"/>
        <v>1728</v>
      </c>
      <c r="E4" s="24">
        <f t="shared" si="3"/>
        <v>22500000</v>
      </c>
      <c r="F4" s="23">
        <f t="shared" si="4"/>
        <v>18750</v>
      </c>
      <c r="G4" s="70">
        <f t="shared" si="5"/>
        <v>15625</v>
      </c>
      <c r="H4" s="23">
        <f t="shared" si="6"/>
        <v>13021</v>
      </c>
      <c r="I4" s="23" t="e">
        <f>#REF!</f>
        <v>#REF!</v>
      </c>
      <c r="J4" s="23" t="e">
        <f>#REF!</f>
        <v>#REF!</v>
      </c>
      <c r="O4" s="25">
        <v>0</v>
      </c>
      <c r="P4" s="30">
        <f t="shared" si="7"/>
        <v>0</v>
      </c>
      <c r="Q4" s="30">
        <v>1200</v>
      </c>
      <c r="R4" s="27">
        <v>22500000</v>
      </c>
      <c r="S4" s="27"/>
      <c r="V4" s="30"/>
    </row>
    <row r="5" spans="1:26" s="25" customFormat="1" ht="19.5" customHeight="1" x14ac:dyDescent="0.25">
      <c r="A5" s="23">
        <f t="shared" si="0"/>
        <v>0</v>
      </c>
      <c r="B5" s="23">
        <f t="shared" si="1"/>
        <v>1250</v>
      </c>
      <c r="C5" s="23">
        <f t="shared" si="8"/>
        <v>1500</v>
      </c>
      <c r="D5" s="23">
        <f t="shared" si="2"/>
        <v>1800</v>
      </c>
      <c r="E5" s="24">
        <f t="shared" si="3"/>
        <v>23500000</v>
      </c>
      <c r="F5" s="23">
        <f t="shared" si="4"/>
        <v>18800</v>
      </c>
      <c r="G5" s="70">
        <f t="shared" si="5"/>
        <v>15667</v>
      </c>
      <c r="H5" s="23">
        <f t="shared" si="6"/>
        <v>13056</v>
      </c>
      <c r="I5" s="23" t="e">
        <f>#REF!</f>
        <v>#REF!</v>
      </c>
      <c r="J5" s="23" t="e">
        <f>#REF!</f>
        <v>#REF!</v>
      </c>
      <c r="O5" s="25">
        <v>0</v>
      </c>
      <c r="P5" s="30">
        <v>1500</v>
      </c>
      <c r="Q5" s="30">
        <f t="shared" ref="Q3:Q13" si="9">P5/1.2</f>
        <v>1250</v>
      </c>
      <c r="R5" s="27">
        <v>23500000</v>
      </c>
      <c r="S5" s="27"/>
      <c r="T5" s="57" t="s">
        <v>11</v>
      </c>
      <c r="U5" s="36"/>
      <c r="V5" s="37">
        <v>20000</v>
      </c>
      <c r="W5" s="65" t="s">
        <v>36</v>
      </c>
      <c r="X5" s="10"/>
    </row>
    <row r="6" spans="1:26" s="25" customFormat="1" ht="16.5" customHeight="1" x14ac:dyDescent="0.25">
      <c r="A6" s="23">
        <f t="shared" si="0"/>
        <v>0</v>
      </c>
      <c r="B6" s="23">
        <f t="shared" si="1"/>
        <v>1154.1666666666667</v>
      </c>
      <c r="C6" s="23">
        <f t="shared" si="8"/>
        <v>1385</v>
      </c>
      <c r="D6" s="23">
        <f t="shared" si="2"/>
        <v>1662</v>
      </c>
      <c r="E6" s="24">
        <f t="shared" si="3"/>
        <v>25000000</v>
      </c>
      <c r="F6" s="23">
        <f t="shared" si="4"/>
        <v>21661</v>
      </c>
      <c r="G6" s="70">
        <f t="shared" si="5"/>
        <v>18051</v>
      </c>
      <c r="H6" s="23">
        <f t="shared" si="6"/>
        <v>15042</v>
      </c>
      <c r="I6" s="23" t="e">
        <f>#REF!</f>
        <v>#REF!</v>
      </c>
      <c r="J6" s="23" t="e">
        <f>#REF!</f>
        <v>#REF!</v>
      </c>
      <c r="O6" s="25">
        <v>0</v>
      </c>
      <c r="P6" s="30">
        <v>1385</v>
      </c>
      <c r="Q6" s="30">
        <f t="shared" si="9"/>
        <v>1154.1666666666667</v>
      </c>
      <c r="R6" s="27">
        <v>25000000</v>
      </c>
      <c r="S6" s="27"/>
      <c r="T6" s="75" t="s">
        <v>12</v>
      </c>
      <c r="U6" s="76"/>
      <c r="V6" s="32">
        <v>2500</v>
      </c>
      <c r="W6" s="12"/>
      <c r="X6" s="10"/>
    </row>
    <row r="7" spans="1:26" s="25" customFormat="1" ht="15.75" x14ac:dyDescent="0.25">
      <c r="A7" s="23">
        <f t="shared" ref="A7" si="10">N7</f>
        <v>0</v>
      </c>
      <c r="B7" s="23">
        <f t="shared" ref="B7" si="11">Q7</f>
        <v>1666.6666666666667</v>
      </c>
      <c r="C7" s="23">
        <f t="shared" si="8"/>
        <v>2000</v>
      </c>
      <c r="D7" s="23">
        <f t="shared" ref="D7" si="12">C7*1.2</f>
        <v>2400</v>
      </c>
      <c r="E7" s="24">
        <f t="shared" ref="E7" si="13">R7</f>
        <v>35000000</v>
      </c>
      <c r="F7" s="23">
        <f t="shared" ref="F7" si="14">ROUND((E7/B7),0)</f>
        <v>21000</v>
      </c>
      <c r="G7" s="70">
        <f t="shared" ref="G7" si="15">ROUND((E7/C7),0)</f>
        <v>17500</v>
      </c>
      <c r="H7" s="23">
        <f t="shared" ref="H7" si="16">ROUND((E7/D7),0)</f>
        <v>14583</v>
      </c>
      <c r="I7" s="23" t="e">
        <f>#REF!</f>
        <v>#REF!</v>
      </c>
      <c r="J7" s="23" t="e">
        <f>#REF!</f>
        <v>#REF!</v>
      </c>
      <c r="O7" s="25">
        <v>0</v>
      </c>
      <c r="P7" s="30">
        <v>2000</v>
      </c>
      <c r="Q7" s="30">
        <f t="shared" si="9"/>
        <v>1666.6666666666667</v>
      </c>
      <c r="R7" s="27">
        <v>35000000</v>
      </c>
      <c r="S7" s="27"/>
      <c r="T7" s="13" t="s">
        <v>13</v>
      </c>
      <c r="U7" s="11"/>
      <c r="V7" s="32">
        <f>V5-V6</f>
        <v>17500</v>
      </c>
      <c r="W7" s="12"/>
      <c r="X7" s="10"/>
    </row>
    <row r="8" spans="1:26" s="25" customFormat="1" ht="15.75" x14ac:dyDescent="0.25">
      <c r="A8" s="23">
        <f t="shared" ref="A8:A12" si="17">N8</f>
        <v>0</v>
      </c>
      <c r="B8" s="23">
        <f t="shared" ref="B8:B12" si="18">Q8</f>
        <v>0</v>
      </c>
      <c r="C8" s="23">
        <f t="shared" si="8"/>
        <v>0</v>
      </c>
      <c r="D8" s="23">
        <f t="shared" ref="D8:D12" si="19">C8*1.2</f>
        <v>0</v>
      </c>
      <c r="E8" s="24">
        <f t="shared" ref="E8:E12" si="20">R8</f>
        <v>0</v>
      </c>
      <c r="F8" s="23" t="e">
        <f t="shared" ref="F8:F12" si="21">ROUND((E8/B8),0)</f>
        <v>#DIV/0!</v>
      </c>
      <c r="G8" s="23" t="e">
        <f t="shared" ref="G8:G12" si="22">ROUND((E8/C8),0)</f>
        <v>#DIV/0!</v>
      </c>
      <c r="H8" s="23" t="e">
        <f t="shared" ref="H8:H12" si="23">ROUND((E8/D8),0)</f>
        <v>#DIV/0!</v>
      </c>
      <c r="I8" s="23" t="e">
        <f>#REF!</f>
        <v>#REF!</v>
      </c>
      <c r="J8" s="23" t="e">
        <f>#REF!</f>
        <v>#REF!</v>
      </c>
      <c r="O8" s="25">
        <v>0</v>
      </c>
      <c r="P8" s="30">
        <f t="shared" si="7"/>
        <v>0</v>
      </c>
      <c r="Q8" s="30">
        <f t="shared" si="9"/>
        <v>0</v>
      </c>
      <c r="R8" s="27">
        <v>0</v>
      </c>
      <c r="S8" s="27"/>
      <c r="T8" s="13" t="s">
        <v>14</v>
      </c>
      <c r="U8" s="11"/>
      <c r="V8" s="32">
        <f>V6</f>
        <v>2500</v>
      </c>
      <c r="W8" s="12"/>
      <c r="X8" s="10"/>
    </row>
    <row r="9" spans="1:26" s="25" customFormat="1" ht="15.75" x14ac:dyDescent="0.25">
      <c r="A9" s="23">
        <f t="shared" si="17"/>
        <v>0</v>
      </c>
      <c r="B9" s="23">
        <f t="shared" si="18"/>
        <v>0</v>
      </c>
      <c r="C9" s="23">
        <f t="shared" si="8"/>
        <v>0</v>
      </c>
      <c r="D9" s="23">
        <f t="shared" si="19"/>
        <v>0</v>
      </c>
      <c r="E9" s="24">
        <f t="shared" si="20"/>
        <v>0</v>
      </c>
      <c r="F9" s="23" t="e">
        <f t="shared" si="21"/>
        <v>#DIV/0!</v>
      </c>
      <c r="G9" s="23" t="e">
        <f t="shared" si="22"/>
        <v>#DIV/0!</v>
      </c>
      <c r="H9" s="23" t="e">
        <f t="shared" si="23"/>
        <v>#DIV/0!</v>
      </c>
      <c r="I9" s="23" t="e">
        <f>#REF!</f>
        <v>#REF!</v>
      </c>
      <c r="J9" s="23" t="e">
        <f>#REF!</f>
        <v>#REF!</v>
      </c>
      <c r="O9" s="25">
        <v>0</v>
      </c>
      <c r="P9" s="30">
        <f t="shared" si="7"/>
        <v>0</v>
      </c>
      <c r="Q9" s="30">
        <f t="shared" si="9"/>
        <v>0</v>
      </c>
      <c r="R9" s="27">
        <v>0</v>
      </c>
      <c r="S9" s="27"/>
      <c r="T9" s="13" t="s">
        <v>15</v>
      </c>
      <c r="U9" s="38"/>
      <c r="V9" s="59">
        <f>W9-W10</f>
        <v>27</v>
      </c>
      <c r="W9" s="14">
        <v>2024</v>
      </c>
      <c r="X9" s="44"/>
    </row>
    <row r="10" spans="1:26" s="25" customFormat="1" ht="15.75" x14ac:dyDescent="0.25">
      <c r="A10" s="23">
        <f t="shared" si="17"/>
        <v>0</v>
      </c>
      <c r="B10" s="23">
        <f t="shared" si="18"/>
        <v>0</v>
      </c>
      <c r="C10" s="23">
        <f t="shared" si="8"/>
        <v>0</v>
      </c>
      <c r="D10" s="23">
        <f t="shared" si="19"/>
        <v>0</v>
      </c>
      <c r="E10" s="24">
        <f t="shared" si="20"/>
        <v>0</v>
      </c>
      <c r="F10" s="23" t="e">
        <f t="shared" si="21"/>
        <v>#DIV/0!</v>
      </c>
      <c r="G10" s="23" t="e">
        <f t="shared" si="22"/>
        <v>#DIV/0!</v>
      </c>
      <c r="H10" s="23" t="e">
        <f t="shared" si="23"/>
        <v>#DIV/0!</v>
      </c>
      <c r="I10" s="23" t="e">
        <f>#REF!</f>
        <v>#REF!</v>
      </c>
      <c r="J10" s="23" t="e">
        <f>#REF!</f>
        <v>#REF!</v>
      </c>
      <c r="O10" s="25">
        <v>0</v>
      </c>
      <c r="P10" s="30">
        <f t="shared" si="7"/>
        <v>0</v>
      </c>
      <c r="Q10" s="30">
        <f t="shared" si="9"/>
        <v>0</v>
      </c>
      <c r="R10" s="27">
        <v>0</v>
      </c>
      <c r="S10" s="27"/>
      <c r="T10" s="13" t="s">
        <v>16</v>
      </c>
      <c r="U10" s="38"/>
      <c r="V10" s="59">
        <f>V11-V9</f>
        <v>33</v>
      </c>
      <c r="W10" s="64">
        <v>1997</v>
      </c>
      <c r="X10" s="44" t="s">
        <v>35</v>
      </c>
      <c r="Y10" s="53"/>
      <c r="Z10" s="53"/>
    </row>
    <row r="11" spans="1:26" s="25" customFormat="1" ht="15.75" x14ac:dyDescent="0.25">
      <c r="A11" s="23">
        <f t="shared" si="17"/>
        <v>0</v>
      </c>
      <c r="B11" s="23">
        <f t="shared" si="18"/>
        <v>0</v>
      </c>
      <c r="C11" s="23">
        <f t="shared" si="8"/>
        <v>0</v>
      </c>
      <c r="D11" s="23">
        <f t="shared" si="19"/>
        <v>0</v>
      </c>
      <c r="E11" s="24">
        <f t="shared" si="20"/>
        <v>0</v>
      </c>
      <c r="F11" s="23" t="e">
        <f t="shared" si="21"/>
        <v>#DIV/0!</v>
      </c>
      <c r="G11" s="23" t="e">
        <f t="shared" si="22"/>
        <v>#DIV/0!</v>
      </c>
      <c r="H11" s="23" t="e">
        <f t="shared" si="23"/>
        <v>#DIV/0!</v>
      </c>
      <c r="I11" s="23" t="e">
        <f>#REF!</f>
        <v>#REF!</v>
      </c>
      <c r="J11" s="23" t="e">
        <f>#REF!</f>
        <v>#REF!</v>
      </c>
      <c r="O11" s="25">
        <v>0</v>
      </c>
      <c r="P11" s="30">
        <f t="shared" si="7"/>
        <v>0</v>
      </c>
      <c r="Q11" s="30">
        <f t="shared" si="9"/>
        <v>0</v>
      </c>
      <c r="R11" s="27">
        <v>0</v>
      </c>
      <c r="S11" s="27"/>
      <c r="T11" s="13" t="s">
        <v>17</v>
      </c>
      <c r="U11" s="38"/>
      <c r="V11" s="59">
        <v>60</v>
      </c>
      <c r="W11" s="14"/>
      <c r="X11" s="44"/>
      <c r="Y11" s="50"/>
      <c r="Z11" s="50"/>
    </row>
    <row r="12" spans="1:26" s="25" customFormat="1" ht="22.5" customHeight="1" x14ac:dyDescent="0.25">
      <c r="A12" s="23">
        <f t="shared" si="17"/>
        <v>0</v>
      </c>
      <c r="B12" s="23">
        <f t="shared" si="18"/>
        <v>0</v>
      </c>
      <c r="C12" s="23">
        <f t="shared" si="8"/>
        <v>0</v>
      </c>
      <c r="D12" s="23">
        <f t="shared" si="19"/>
        <v>0</v>
      </c>
      <c r="E12" s="24">
        <f t="shared" si="20"/>
        <v>0</v>
      </c>
      <c r="F12" s="23" t="e">
        <f t="shared" si="21"/>
        <v>#DIV/0!</v>
      </c>
      <c r="G12" s="23" t="e">
        <f t="shared" si="22"/>
        <v>#DIV/0!</v>
      </c>
      <c r="H12" s="23" t="e">
        <f t="shared" si="23"/>
        <v>#DIV/0!</v>
      </c>
      <c r="I12" s="23" t="e">
        <f>#REF!</f>
        <v>#REF!</v>
      </c>
      <c r="J12" s="23" t="e">
        <f>#REF!</f>
        <v>#REF!</v>
      </c>
      <c r="O12" s="25">
        <v>0</v>
      </c>
      <c r="P12" s="30">
        <f t="shared" si="7"/>
        <v>0</v>
      </c>
      <c r="Q12" s="30">
        <f t="shared" si="9"/>
        <v>0</v>
      </c>
      <c r="R12" s="27">
        <v>0</v>
      </c>
      <c r="S12" s="27"/>
      <c r="T12" s="58" t="s">
        <v>34</v>
      </c>
      <c r="U12" s="38"/>
      <c r="V12" s="59">
        <f>(100-10)*V9/V11</f>
        <v>40.5</v>
      </c>
      <c r="W12" s="14"/>
      <c r="X12" s="44"/>
      <c r="Y12" s="50"/>
      <c r="Z12" s="50"/>
    </row>
    <row r="13" spans="1:26" s="25" customFormat="1" ht="15.75" x14ac:dyDescent="0.25">
      <c r="A13" s="23">
        <f t="shared" ref="A13:A14" si="24">N13</f>
        <v>0</v>
      </c>
      <c r="B13" s="23">
        <f t="shared" ref="B13:B14" si="25">Q13</f>
        <v>0</v>
      </c>
      <c r="C13" s="23">
        <f t="shared" si="8"/>
        <v>0</v>
      </c>
      <c r="D13" s="23">
        <f t="shared" ref="D13:D14" si="26">C13*1.2</f>
        <v>0</v>
      </c>
      <c r="E13" s="24">
        <f t="shared" ref="E13:E14" si="27">R13</f>
        <v>0</v>
      </c>
      <c r="F13" s="23" t="e">
        <f t="shared" ref="F13:F14" si="28">ROUND((E13/B13),0)</f>
        <v>#DIV/0!</v>
      </c>
      <c r="G13" s="23" t="e">
        <f t="shared" ref="G13:G14" si="29">ROUND((E13/C13),0)</f>
        <v>#DIV/0!</v>
      </c>
      <c r="H13" s="23" t="e">
        <f t="shared" ref="H13:H14" si="30">ROUND((E13/D13),0)</f>
        <v>#DIV/0!</v>
      </c>
      <c r="I13" s="23" t="e">
        <f>#REF!</f>
        <v>#REF!</v>
      </c>
      <c r="J13" s="23" t="e">
        <f>#REF!</f>
        <v>#REF!</v>
      </c>
      <c r="O13" s="25">
        <v>0</v>
      </c>
      <c r="P13" s="30">
        <f t="shared" si="7"/>
        <v>0</v>
      </c>
      <c r="Q13" s="30">
        <f t="shared" si="9"/>
        <v>0</v>
      </c>
      <c r="R13" s="27">
        <v>0</v>
      </c>
      <c r="S13" s="27"/>
      <c r="T13" s="13"/>
      <c r="U13" s="60"/>
      <c r="V13" s="59">
        <f>V12%</f>
        <v>0.40500000000000003</v>
      </c>
      <c r="W13" s="61"/>
      <c r="X13" s="45"/>
      <c r="Y13" s="50"/>
      <c r="Z13" s="50"/>
    </row>
    <row r="14" spans="1:26" s="25" customFormat="1" ht="15.75" x14ac:dyDescent="0.25">
      <c r="A14" s="23">
        <f t="shared" si="24"/>
        <v>0</v>
      </c>
      <c r="B14" s="23">
        <f t="shared" si="25"/>
        <v>0</v>
      </c>
      <c r="C14" s="23">
        <f t="shared" si="8"/>
        <v>0</v>
      </c>
      <c r="D14" s="23">
        <f t="shared" si="26"/>
        <v>0</v>
      </c>
      <c r="E14" s="24">
        <f t="shared" si="27"/>
        <v>0</v>
      </c>
      <c r="F14" s="23" t="e">
        <f t="shared" si="28"/>
        <v>#DIV/0!</v>
      </c>
      <c r="G14" s="23" t="e">
        <f t="shared" si="29"/>
        <v>#DIV/0!</v>
      </c>
      <c r="H14" s="23" t="e">
        <f t="shared" si="30"/>
        <v>#DIV/0!</v>
      </c>
      <c r="I14" s="23" t="e">
        <f>#REF!</f>
        <v>#REF!</v>
      </c>
      <c r="J14" s="23" t="e">
        <f>#REF!</f>
        <v>#REF!</v>
      </c>
      <c r="O14" s="25">
        <v>0</v>
      </c>
      <c r="P14" s="30">
        <f t="shared" ref="P14" si="31">O14/1.2</f>
        <v>0</v>
      </c>
      <c r="Q14" s="30">
        <f t="shared" ref="Q14" si="32">P14/1.2</f>
        <v>0</v>
      </c>
      <c r="R14" s="27">
        <v>0</v>
      </c>
      <c r="S14" s="27"/>
      <c r="T14" s="13" t="s">
        <v>18</v>
      </c>
      <c r="U14" s="11"/>
      <c r="V14" s="32">
        <f>V8*V13</f>
        <v>1012.5000000000001</v>
      </c>
      <c r="W14" s="12"/>
      <c r="X14" s="10"/>
      <c r="Y14" s="50"/>
      <c r="Z14" s="50"/>
    </row>
    <row r="15" spans="1:26" s="25" customFormat="1" ht="36.75" customHeight="1" x14ac:dyDescent="0.25">
      <c r="A15" s="71" t="s">
        <v>27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42"/>
      <c r="T15" s="13" t="s">
        <v>19</v>
      </c>
      <c r="U15" s="11"/>
      <c r="V15" s="32">
        <f>V8-V14</f>
        <v>1487.5</v>
      </c>
      <c r="W15" s="12"/>
      <c r="X15" s="10"/>
      <c r="Y15" s="50"/>
      <c r="Z15" s="50"/>
    </row>
    <row r="16" spans="1:26" s="25" customFormat="1" ht="15.75" x14ac:dyDescent="0.25">
      <c r="A16" s="23">
        <f t="shared" ref="A16:A18" si="33">N16</f>
        <v>0</v>
      </c>
      <c r="B16" s="23">
        <f t="shared" ref="B16:B18" si="34">Q16</f>
        <v>496.09481999999997</v>
      </c>
      <c r="C16" s="23">
        <f>B16*1.2</f>
        <v>595.31378399999994</v>
      </c>
      <c r="D16" s="23">
        <f t="shared" ref="D16:D18" si="35">C16*1.2</f>
        <v>714.37654079999993</v>
      </c>
      <c r="E16" s="24">
        <f t="shared" ref="E16:E18" si="36">R16</f>
        <v>10500000</v>
      </c>
      <c r="F16" s="23">
        <f t="shared" ref="F16:F18" si="37">ROUND((E16/B16),0)</f>
        <v>21165</v>
      </c>
      <c r="G16" s="70">
        <f t="shared" ref="G16:G18" si="38">ROUND((E16/C16),0)</f>
        <v>17638</v>
      </c>
      <c r="H16" s="23">
        <f t="shared" ref="H16:H18" si="39">ROUND((E16/D16),0)</f>
        <v>14698</v>
      </c>
      <c r="I16" s="23" t="e">
        <f>#REF!</f>
        <v>#REF!</v>
      </c>
      <c r="J16" s="23" t="e">
        <f>#REF!</f>
        <v>#REF!</v>
      </c>
      <c r="O16">
        <v>0</v>
      </c>
      <c r="P16" s="29">
        <f>55.306*10.764</f>
        <v>595.31378399999994</v>
      </c>
      <c r="Q16" s="29">
        <f t="shared" ref="Q16:Q24" si="40">P16/1.2</f>
        <v>496.09481999999997</v>
      </c>
      <c r="R16" s="2">
        <v>10500000</v>
      </c>
      <c r="S16" s="2"/>
      <c r="T16" s="13" t="s">
        <v>13</v>
      </c>
      <c r="U16" s="11"/>
      <c r="V16" s="32">
        <f>V7</f>
        <v>17500</v>
      </c>
      <c r="W16" s="12"/>
      <c r="X16" s="10"/>
      <c r="Y16" s="50"/>
      <c r="Z16" s="50"/>
    </row>
    <row r="17" spans="1:26" s="25" customFormat="1" ht="15.75" x14ac:dyDescent="0.25">
      <c r="A17" s="23">
        <f t="shared" si="33"/>
        <v>0</v>
      </c>
      <c r="B17" s="23">
        <f t="shared" si="34"/>
        <v>392.88599999999997</v>
      </c>
      <c r="C17" s="23">
        <f t="shared" ref="C17:C25" si="41">B17*1.2</f>
        <v>471.46319999999992</v>
      </c>
      <c r="D17" s="23">
        <f t="shared" si="35"/>
        <v>565.75583999999992</v>
      </c>
      <c r="E17" s="24">
        <f t="shared" si="36"/>
        <v>8700000</v>
      </c>
      <c r="F17" s="23">
        <f t="shared" si="37"/>
        <v>22144</v>
      </c>
      <c r="G17" s="70">
        <f t="shared" si="38"/>
        <v>18453</v>
      </c>
      <c r="H17" s="23">
        <f t="shared" si="39"/>
        <v>15378</v>
      </c>
      <c r="I17" s="23" t="e">
        <f>#REF!</f>
        <v>#REF!</v>
      </c>
      <c r="J17" s="23" t="e">
        <f>#REF!</f>
        <v>#REF!</v>
      </c>
      <c r="O17">
        <v>0</v>
      </c>
      <c r="P17" s="29">
        <f>43.8*10.764</f>
        <v>471.46319999999992</v>
      </c>
      <c r="Q17" s="29">
        <f t="shared" si="40"/>
        <v>392.88599999999997</v>
      </c>
      <c r="R17" s="2">
        <v>8700000</v>
      </c>
      <c r="S17" s="2"/>
      <c r="T17" s="13"/>
      <c r="U17" s="11"/>
      <c r="V17" s="32"/>
      <c r="W17" s="12"/>
      <c r="X17" s="10"/>
      <c r="Z17" s="50"/>
    </row>
    <row r="18" spans="1:26" s="25" customFormat="1" ht="15.75" x14ac:dyDescent="0.25">
      <c r="A18" s="23">
        <f t="shared" si="33"/>
        <v>0</v>
      </c>
      <c r="B18" s="23">
        <f t="shared" si="34"/>
        <v>297</v>
      </c>
      <c r="C18" s="23">
        <f t="shared" si="41"/>
        <v>356.4</v>
      </c>
      <c r="D18" s="23">
        <f t="shared" si="35"/>
        <v>427.67999999999995</v>
      </c>
      <c r="E18" s="24">
        <f t="shared" si="36"/>
        <v>6300000</v>
      </c>
      <c r="F18" s="23">
        <f t="shared" si="37"/>
        <v>21212</v>
      </c>
      <c r="G18" s="70">
        <f t="shared" si="38"/>
        <v>17677</v>
      </c>
      <c r="H18" s="23">
        <f t="shared" si="39"/>
        <v>14731</v>
      </c>
      <c r="I18" s="23" t="e">
        <f>#REF!</f>
        <v>#REF!</v>
      </c>
      <c r="J18" s="23" t="e">
        <f>#REF!</f>
        <v>#REF!</v>
      </c>
      <c r="O18">
        <v>0</v>
      </c>
      <c r="P18" s="29">
        <f t="shared" ref="P16:P24" si="42">O18/1.2</f>
        <v>0</v>
      </c>
      <c r="Q18" s="29">
        <v>297</v>
      </c>
      <c r="R18" s="2">
        <v>6300000</v>
      </c>
      <c r="S18" s="2"/>
      <c r="T18" s="13" t="s">
        <v>20</v>
      </c>
      <c r="U18" s="11"/>
      <c r="V18" s="32">
        <f>V16+V15</f>
        <v>18987.5</v>
      </c>
      <c r="W18" s="12"/>
      <c r="X18" s="10"/>
      <c r="Y18" s="50"/>
      <c r="Z18" s="50"/>
    </row>
    <row r="19" spans="1:26" s="25" customFormat="1" ht="15.75" x14ac:dyDescent="0.25">
      <c r="A19" s="23">
        <f t="shared" ref="A19:A25" si="43">N19</f>
        <v>0</v>
      </c>
      <c r="B19" s="23">
        <f t="shared" ref="B19:B25" si="44">Q19</f>
        <v>755.47133999999994</v>
      </c>
      <c r="C19" s="23">
        <f t="shared" si="41"/>
        <v>906.56560799999988</v>
      </c>
      <c r="D19" s="23">
        <f t="shared" ref="D19:D25" si="45">C19*1.2</f>
        <v>1087.8787295999998</v>
      </c>
      <c r="E19" s="24">
        <f t="shared" ref="E19:E25" si="46">R19</f>
        <v>14000000</v>
      </c>
      <c r="F19" s="23">
        <f t="shared" ref="F19:F25" si="47">ROUND((E19/B19),0)</f>
        <v>18531</v>
      </c>
      <c r="G19" s="23">
        <f t="shared" ref="G19:G25" si="48">ROUND((E19/C19),0)</f>
        <v>15443</v>
      </c>
      <c r="H19" s="23">
        <f t="shared" ref="H19:H25" si="49">ROUND((E19/D19),0)</f>
        <v>12869</v>
      </c>
      <c r="I19" s="23" t="e">
        <f>#REF!</f>
        <v>#REF!</v>
      </c>
      <c r="J19" s="23" t="e">
        <f>#REF!</f>
        <v>#REF!</v>
      </c>
      <c r="O19">
        <v>0</v>
      </c>
      <c r="P19" s="29">
        <f>84.222*10.764</f>
        <v>906.56560799999988</v>
      </c>
      <c r="Q19" s="29">
        <f t="shared" si="40"/>
        <v>755.47133999999994</v>
      </c>
      <c r="R19" s="2">
        <v>14000000</v>
      </c>
      <c r="S19" s="2"/>
      <c r="T19" s="13"/>
      <c r="U19" s="38"/>
      <c r="V19" s="59"/>
      <c r="W19" s="14"/>
      <c r="X19" s="44"/>
      <c r="Y19" s="51"/>
      <c r="Z19" s="50"/>
    </row>
    <row r="20" spans="1:26" s="25" customFormat="1" ht="15.75" x14ac:dyDescent="0.25">
      <c r="A20" s="23">
        <f t="shared" si="43"/>
        <v>0</v>
      </c>
      <c r="B20" s="23">
        <f t="shared" si="44"/>
        <v>674.57988</v>
      </c>
      <c r="C20" s="23">
        <f t="shared" si="41"/>
        <v>809.495856</v>
      </c>
      <c r="D20" s="23">
        <f t="shared" si="45"/>
        <v>971.39502719999996</v>
      </c>
      <c r="E20" s="24">
        <f t="shared" si="46"/>
        <v>9900000</v>
      </c>
      <c r="F20" s="23">
        <f t="shared" si="47"/>
        <v>14676</v>
      </c>
      <c r="G20" s="23">
        <f t="shared" si="48"/>
        <v>12230</v>
      </c>
      <c r="H20" s="23">
        <f t="shared" si="49"/>
        <v>10192</v>
      </c>
      <c r="I20" s="23" t="e">
        <f>#REF!</f>
        <v>#REF!</v>
      </c>
      <c r="J20" s="23" t="e">
        <f>#REF!</f>
        <v>#REF!</v>
      </c>
      <c r="O20">
        <v>0</v>
      </c>
      <c r="P20" s="29">
        <f t="shared" si="42"/>
        <v>0</v>
      </c>
      <c r="Q20" s="29">
        <f>62.67*10.764</f>
        <v>674.57988</v>
      </c>
      <c r="R20" s="2">
        <v>9900000</v>
      </c>
      <c r="S20" s="2"/>
      <c r="T20" s="62" t="s">
        <v>37</v>
      </c>
      <c r="U20" s="39"/>
      <c r="V20" s="32">
        <v>2354</v>
      </c>
      <c r="W20" s="14" t="s">
        <v>29</v>
      </c>
      <c r="X20" s="44"/>
    </row>
    <row r="21" spans="1:26" ht="15.75" x14ac:dyDescent="0.25">
      <c r="A21" s="4">
        <f t="shared" si="43"/>
        <v>0</v>
      </c>
      <c r="B21" s="4">
        <f t="shared" si="44"/>
        <v>597.22222222222229</v>
      </c>
      <c r="C21" s="23">
        <f t="shared" si="41"/>
        <v>716.66666666666674</v>
      </c>
      <c r="D21" s="4">
        <f t="shared" si="45"/>
        <v>860.00000000000011</v>
      </c>
      <c r="E21" s="5">
        <f t="shared" si="46"/>
        <v>9000000</v>
      </c>
      <c r="F21" s="23">
        <f t="shared" si="47"/>
        <v>15070</v>
      </c>
      <c r="G21" s="23">
        <f t="shared" si="48"/>
        <v>12558</v>
      </c>
      <c r="H21" s="8">
        <f t="shared" si="49"/>
        <v>10465</v>
      </c>
      <c r="I21" s="4" t="e">
        <f>#REF!</f>
        <v>#REF!</v>
      </c>
      <c r="J21" s="4" t="e">
        <f>#REF!</f>
        <v>#REF!</v>
      </c>
      <c r="O21">
        <v>860</v>
      </c>
      <c r="P21" s="29">
        <f t="shared" si="42"/>
        <v>716.66666666666674</v>
      </c>
      <c r="Q21" s="29">
        <f t="shared" si="40"/>
        <v>597.22222222222229</v>
      </c>
      <c r="R21" s="2">
        <v>9000000</v>
      </c>
      <c r="S21" s="2"/>
      <c r="T21" s="15" t="s">
        <v>30</v>
      </c>
      <c r="U21" s="39"/>
      <c r="V21" s="34">
        <f>V18*V20</f>
        <v>44696575</v>
      </c>
      <c r="W21" s="16"/>
      <c r="X21" s="46"/>
    </row>
    <row r="22" spans="1:26" ht="15.75" customHeight="1" x14ac:dyDescent="0.25">
      <c r="A22" s="4">
        <f t="shared" si="43"/>
        <v>0</v>
      </c>
      <c r="B22" s="4">
        <f t="shared" si="44"/>
        <v>386.13697199999996</v>
      </c>
      <c r="C22" s="23">
        <f t="shared" si="41"/>
        <v>463.36436639999994</v>
      </c>
      <c r="D22" s="4">
        <f t="shared" si="45"/>
        <v>556.03723967999986</v>
      </c>
      <c r="E22" s="5">
        <f t="shared" si="46"/>
        <v>7000000</v>
      </c>
      <c r="F22" s="23">
        <f t="shared" si="47"/>
        <v>18128</v>
      </c>
      <c r="G22" s="23">
        <f t="shared" si="48"/>
        <v>15107</v>
      </c>
      <c r="H22" s="8">
        <f t="shared" si="49"/>
        <v>12589</v>
      </c>
      <c r="I22" s="4" t="e">
        <f>#REF!</f>
        <v>#REF!</v>
      </c>
      <c r="J22" s="4" t="e">
        <f>#REF!</f>
        <v>#REF!</v>
      </c>
      <c r="O22">
        <v>0</v>
      </c>
      <c r="P22" s="29">
        <f t="shared" si="42"/>
        <v>0</v>
      </c>
      <c r="Q22" s="29">
        <f>35.873*10.764</f>
        <v>386.13697199999996</v>
      </c>
      <c r="R22" s="2">
        <v>7000000</v>
      </c>
      <c r="S22" s="2"/>
      <c r="T22" s="15"/>
      <c r="U22" s="39"/>
      <c r="V22" s="34"/>
      <c r="W22" s="16"/>
      <c r="X22" s="52"/>
      <c r="Y22" s="9"/>
    </row>
    <row r="23" spans="1:26" ht="19.5" customHeight="1" x14ac:dyDescent="0.25">
      <c r="A23" s="4">
        <f t="shared" si="43"/>
        <v>0</v>
      </c>
      <c r="B23" s="4">
        <f t="shared" si="44"/>
        <v>833.00801999999999</v>
      </c>
      <c r="C23" s="23">
        <f t="shared" si="41"/>
        <v>999.60962399999994</v>
      </c>
      <c r="D23" s="4">
        <f t="shared" si="45"/>
        <v>1199.5315487999999</v>
      </c>
      <c r="E23" s="5">
        <f t="shared" si="46"/>
        <v>25000000</v>
      </c>
      <c r="F23" s="23">
        <f t="shared" si="47"/>
        <v>30012</v>
      </c>
      <c r="G23" s="23">
        <f t="shared" si="48"/>
        <v>25010</v>
      </c>
      <c r="H23" s="8">
        <f t="shared" si="49"/>
        <v>20841</v>
      </c>
      <c r="I23" s="4" t="e">
        <f>#REF!</f>
        <v>#REF!</v>
      </c>
      <c r="J23" s="4" t="e">
        <f>#REF!</f>
        <v>#REF!</v>
      </c>
      <c r="O23">
        <v>0</v>
      </c>
      <c r="P23" s="29">
        <f>92.866*10.764</f>
        <v>999.60962399999994</v>
      </c>
      <c r="Q23" s="29">
        <f t="shared" si="40"/>
        <v>833.00801999999999</v>
      </c>
      <c r="R23" s="2">
        <v>25000000</v>
      </c>
      <c r="S23" s="2"/>
      <c r="T23" s="17" t="s">
        <v>28</v>
      </c>
      <c r="U23" s="6"/>
      <c r="V23" s="10">
        <f>V21+V22</f>
        <v>44696575</v>
      </c>
      <c r="W23" s="18"/>
      <c r="X23" s="47"/>
      <c r="Y23" s="55"/>
      <c r="Z23" s="6"/>
    </row>
    <row r="24" spans="1:26" ht="15.75" x14ac:dyDescent="0.25">
      <c r="A24" s="4">
        <f t="shared" si="43"/>
        <v>0</v>
      </c>
      <c r="B24" s="4">
        <f t="shared" si="44"/>
        <v>833.17845</v>
      </c>
      <c r="C24" s="23">
        <f t="shared" si="41"/>
        <v>999.81413999999995</v>
      </c>
      <c r="D24" s="4">
        <f t="shared" si="45"/>
        <v>1199.7769679999999</v>
      </c>
      <c r="E24" s="5">
        <f t="shared" si="46"/>
        <v>22300000</v>
      </c>
      <c r="F24" s="8">
        <f t="shared" si="47"/>
        <v>26765</v>
      </c>
      <c r="G24" s="23">
        <f t="shared" si="48"/>
        <v>22304</v>
      </c>
      <c r="H24" s="8">
        <f t="shared" si="49"/>
        <v>18587</v>
      </c>
      <c r="I24" s="4" t="e">
        <f>#REF!</f>
        <v>#REF!</v>
      </c>
      <c r="J24" s="4" t="e">
        <f>#REF!</f>
        <v>#REF!</v>
      </c>
      <c r="O24">
        <v>0</v>
      </c>
      <c r="P24" s="29">
        <f>92.885*10.764</f>
        <v>999.81413999999995</v>
      </c>
      <c r="Q24" s="29">
        <f t="shared" si="40"/>
        <v>833.17845</v>
      </c>
      <c r="R24" s="2">
        <v>22300000</v>
      </c>
      <c r="S24" s="2"/>
      <c r="T24" s="15" t="s">
        <v>21</v>
      </c>
      <c r="U24" s="39"/>
      <c r="V24" s="10">
        <f>V23*0.9</f>
        <v>40226917.5</v>
      </c>
      <c r="W24" s="14"/>
      <c r="X24" s="63"/>
      <c r="Y24" s="43"/>
      <c r="Z24" s="6"/>
    </row>
    <row r="25" spans="1:26" ht="15.75" x14ac:dyDescent="0.25">
      <c r="A25" s="4">
        <f t="shared" si="43"/>
        <v>0</v>
      </c>
      <c r="B25" s="4">
        <f t="shared" si="44"/>
        <v>833.17845</v>
      </c>
      <c r="C25" s="23">
        <f t="shared" si="41"/>
        <v>999.81413999999995</v>
      </c>
      <c r="D25" s="4">
        <f t="shared" si="45"/>
        <v>1199.7769679999999</v>
      </c>
      <c r="E25" s="5">
        <f t="shared" si="46"/>
        <v>20000000</v>
      </c>
      <c r="F25" s="8">
        <f t="shared" si="47"/>
        <v>24004</v>
      </c>
      <c r="G25" s="23">
        <f t="shared" si="48"/>
        <v>20004</v>
      </c>
      <c r="H25" s="8">
        <f t="shared" si="49"/>
        <v>16670</v>
      </c>
      <c r="I25" s="4" t="e">
        <f>#REF!</f>
        <v>#REF!</v>
      </c>
      <c r="J25" s="4" t="e">
        <f>#REF!</f>
        <v>#REF!</v>
      </c>
      <c r="O25">
        <v>0</v>
      </c>
      <c r="P25" s="29">
        <f>92.885*10.764</f>
        <v>999.81413999999995</v>
      </c>
      <c r="Q25" s="29">
        <f t="shared" ref="Q25" si="50">P25/1.2</f>
        <v>833.17845</v>
      </c>
      <c r="R25" s="2">
        <v>20000000</v>
      </c>
      <c r="S25" s="2"/>
      <c r="T25" s="15" t="s">
        <v>22</v>
      </c>
      <c r="U25" s="39"/>
      <c r="V25" s="34">
        <f>V23*0.8</f>
        <v>35757260</v>
      </c>
      <c r="W25" s="18"/>
      <c r="X25" s="47"/>
    </row>
    <row r="26" spans="1:26" ht="15.75" x14ac:dyDescent="0.25">
      <c r="T26" s="15" t="s">
        <v>23</v>
      </c>
      <c r="U26" s="39"/>
      <c r="V26" s="34">
        <f>V6*V20</f>
        <v>5885000</v>
      </c>
      <c r="W26" s="19"/>
      <c r="X26" s="48"/>
      <c r="Y26" s="9"/>
    </row>
    <row r="27" spans="1:26" ht="24.75" customHeight="1" x14ac:dyDescent="0.25">
      <c r="G27" s="8"/>
      <c r="T27" s="13" t="s">
        <v>24</v>
      </c>
      <c r="U27" s="38"/>
      <c r="V27" s="40"/>
      <c r="W27" s="18"/>
      <c r="X27" s="47"/>
    </row>
    <row r="28" spans="1:26" ht="21" customHeight="1" x14ac:dyDescent="0.35">
      <c r="Q28" s="31"/>
      <c r="R28" s="31"/>
      <c r="T28" s="66" t="s">
        <v>25</v>
      </c>
      <c r="U28" s="67"/>
      <c r="V28" s="68">
        <f>V23*0.025/12</f>
        <v>93117.864583333328</v>
      </c>
      <c r="W28" s="69"/>
      <c r="X28" s="56"/>
      <c r="Y28" s="6"/>
    </row>
    <row r="29" spans="1:26" ht="20.25" customHeight="1" thickBot="1" x14ac:dyDescent="0.3">
      <c r="G29" s="6"/>
      <c r="H29" s="6"/>
      <c r="P29" s="86" t="s">
        <v>31</v>
      </c>
      <c r="Q29" s="87"/>
      <c r="T29" s="20"/>
      <c r="U29" s="21"/>
      <c r="V29" s="33"/>
      <c r="W29" s="22"/>
      <c r="X29" s="49"/>
      <c r="Y29" s="25"/>
    </row>
    <row r="30" spans="1:26" x14ac:dyDescent="0.25">
      <c r="O30" s="79" t="s">
        <v>44</v>
      </c>
      <c r="P30" s="79"/>
      <c r="Q30" s="79">
        <v>963</v>
      </c>
      <c r="R30" s="81" t="s">
        <v>29</v>
      </c>
    </row>
    <row r="31" spans="1:26" x14ac:dyDescent="0.25">
      <c r="O31" s="79" t="s">
        <v>45</v>
      </c>
      <c r="P31" s="79"/>
      <c r="Q31" s="79">
        <v>812</v>
      </c>
      <c r="R31" s="82" t="s">
        <v>29</v>
      </c>
      <c r="T31" s="78" t="s">
        <v>48</v>
      </c>
      <c r="X31" s="9"/>
    </row>
    <row r="32" spans="1:26" ht="15.75" customHeight="1" thickBot="1" x14ac:dyDescent="0.3">
      <c r="O32" s="83" t="s">
        <v>47</v>
      </c>
      <c r="P32" s="84"/>
      <c r="Q32" s="84">
        <f>SUM(Q30:Q31)</f>
        <v>1775</v>
      </c>
      <c r="R32" s="85" t="s">
        <v>29</v>
      </c>
      <c r="T32" t="s">
        <v>38</v>
      </c>
      <c r="U32">
        <v>75.23</v>
      </c>
      <c r="V32" s="29" t="s">
        <v>40</v>
      </c>
    </row>
    <row r="33" spans="15:22" ht="21.75" customHeight="1" thickTop="1" x14ac:dyDescent="0.25">
      <c r="T33" t="s">
        <v>39</v>
      </c>
      <c r="U33">
        <v>63.14</v>
      </c>
      <c r="V33" s="29" t="s">
        <v>40</v>
      </c>
    </row>
    <row r="34" spans="15:22" x14ac:dyDescent="0.25">
      <c r="U34" s="6">
        <f>U33+U32</f>
        <v>138.37</v>
      </c>
      <c r="V34" s="77" t="s">
        <v>40</v>
      </c>
    </row>
    <row r="35" spans="15:22" x14ac:dyDescent="0.25">
      <c r="O35" s="54" t="s">
        <v>43</v>
      </c>
      <c r="P35" s="31"/>
      <c r="T35" s="80" t="s">
        <v>42</v>
      </c>
      <c r="U35" s="80">
        <f>U34*10.764</f>
        <v>1489.4146799999999</v>
      </c>
      <c r="V35" s="79" t="s">
        <v>41</v>
      </c>
    </row>
    <row r="36" spans="15:22" x14ac:dyDescent="0.25">
      <c r="O36" s="29"/>
      <c r="T36" t="s">
        <v>50</v>
      </c>
      <c r="U36">
        <v>413</v>
      </c>
      <c r="V36" s="79" t="s">
        <v>41</v>
      </c>
    </row>
    <row r="37" spans="15:22" x14ac:dyDescent="0.25">
      <c r="O37" s="29" t="s">
        <v>46</v>
      </c>
      <c r="T37" t="s">
        <v>51</v>
      </c>
      <c r="U37">
        <v>452</v>
      </c>
      <c r="V37" s="79" t="s">
        <v>41</v>
      </c>
    </row>
    <row r="39" spans="15:22" ht="15.75" thickBot="1" x14ac:dyDescent="0.3">
      <c r="T39" s="83" t="s">
        <v>52</v>
      </c>
      <c r="U39" s="83">
        <f>U35+U36+U37</f>
        <v>2354.4146799999999</v>
      </c>
      <c r="V39" s="84" t="s">
        <v>41</v>
      </c>
    </row>
    <row r="40" spans="15:22" ht="15.75" thickTop="1" x14ac:dyDescent="0.25"/>
  </sheetData>
  <mergeCells count="5">
    <mergeCell ref="A15:R15"/>
    <mergeCell ref="A2:R2"/>
    <mergeCell ref="T3:Y3"/>
    <mergeCell ref="T2:Y2"/>
    <mergeCell ref="T6:U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K1" sqref="K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M1" sqref="M1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1" zoomScaleNormal="100" workbookViewId="0">
      <selection activeCell="B1" sqref="B1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J1" zoomScaleNormal="100" workbookViewId="0">
      <selection activeCell="AA1" sqref="AA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1" workbookViewId="0">
      <selection activeCell="X1" sqref="X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1" zoomScale="90" zoomScaleNormal="90" workbookViewId="0">
      <selection activeCell="X2" sqref="X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2024-12-18T12:49:11Z</dcterms:modified>
</cp:coreProperties>
</file>