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VC\Goregaon (West)\Neeta Rathod\"/>
    </mc:Choice>
  </mc:AlternateContent>
  <xr:revisionPtr revIDLastSave="0" documentId="13_ncr:1_{C97365DD-2000-4D40-80DF-6C8DEC171DAD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Calculation" sheetId="23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O9" i="4" l="1"/>
  <c r="R9" i="4" s="1"/>
  <c r="P9" i="4"/>
  <c r="R8" i="4"/>
  <c r="O8" i="4"/>
  <c r="S8" i="4"/>
  <c r="S7" i="4"/>
  <c r="R7" i="4"/>
  <c r="O7" i="4"/>
  <c r="O6" i="4"/>
  <c r="O5" i="4"/>
  <c r="P5" i="4"/>
  <c r="B6" i="4"/>
  <c r="F6" i="4" s="1"/>
  <c r="C3" i="4"/>
  <c r="C4" i="4"/>
  <c r="C5" i="4"/>
  <c r="C7" i="4"/>
  <c r="C8" i="4"/>
  <c r="C9" i="4"/>
  <c r="C10" i="4"/>
  <c r="C11" i="4"/>
  <c r="C12" i="4"/>
  <c r="C2" i="4"/>
  <c r="F4" i="4"/>
  <c r="F5" i="4"/>
  <c r="F7" i="4"/>
  <c r="F8" i="4"/>
  <c r="F9" i="4"/>
  <c r="F10" i="4"/>
  <c r="F11" i="4"/>
  <c r="C6" i="23"/>
  <c r="P7" i="4" l="1"/>
  <c r="P4" i="4"/>
  <c r="P3" i="4"/>
  <c r="S3" i="4" s="1"/>
  <c r="P2" i="4"/>
  <c r="D6" i="4"/>
  <c r="C13" i="4"/>
  <c r="I4" i="23"/>
  <c r="D3" i="4"/>
  <c r="D5" i="4"/>
  <c r="D7" i="4"/>
  <c r="D8" i="4"/>
  <c r="D9" i="4"/>
  <c r="D4" i="4"/>
  <c r="D2" i="4"/>
  <c r="R5" i="4"/>
  <c r="R3" i="4"/>
  <c r="R2" i="4"/>
  <c r="R6" i="4"/>
  <c r="S6" i="4"/>
  <c r="S5" i="4"/>
  <c r="S4" i="4"/>
  <c r="R4" i="4"/>
  <c r="S2" i="4"/>
  <c r="D2" i="25"/>
  <c r="C14" i="4"/>
  <c r="P11" i="4" l="1"/>
  <c r="P12" i="4"/>
  <c r="P10" i="4"/>
  <c r="F3" i="4"/>
  <c r="G7" i="4"/>
  <c r="C15" i="4"/>
  <c r="F2" i="4"/>
  <c r="R10" i="4" l="1"/>
  <c r="G4" i="4" l="1"/>
  <c r="G5" i="4"/>
  <c r="G6" i="4"/>
  <c r="G3" i="4"/>
  <c r="G2" i="4"/>
  <c r="D11" i="4"/>
  <c r="D12" i="4"/>
  <c r="H7" i="4" l="1"/>
  <c r="D23" i="23" l="1"/>
  <c r="C23" i="23" s="1"/>
  <c r="C16" i="4" l="1"/>
  <c r="G25" i="4"/>
  <c r="G33" i="4" s="1"/>
  <c r="C14" i="23" l="1"/>
  <c r="C3" i="23"/>
  <c r="I22" i="4" l="1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C84" i="23" l="1"/>
  <c r="C8" i="23"/>
  <c r="C10" i="23" l="1"/>
  <c r="C11" i="23" s="1"/>
  <c r="C12" i="23" s="1"/>
  <c r="C13" i="23" s="1"/>
  <c r="C16" i="23" l="1"/>
  <c r="C19" i="23" s="1"/>
  <c r="C20" i="23" s="1"/>
  <c r="C25" i="23" l="1"/>
  <c r="F32" i="23"/>
  <c r="H33" i="23" s="1"/>
  <c r="C21" i="23"/>
  <c r="J18" i="4"/>
  <c r="I18" i="4"/>
  <c r="J17" i="4"/>
  <c r="I17" i="4"/>
  <c r="J16" i="4"/>
  <c r="I16" i="4"/>
  <c r="J15" i="4"/>
  <c r="I15" i="4"/>
  <c r="F33" i="23" l="1"/>
  <c r="F34" i="23"/>
  <c r="B17" i="4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H10" i="4"/>
  <c r="G10" i="4"/>
  <c r="G12" i="4"/>
  <c r="F12" i="4"/>
  <c r="H12" i="4" s="1"/>
  <c r="H11" i="4"/>
  <c r="G11" i="4"/>
  <c r="G13" i="4"/>
  <c r="F13" i="4"/>
  <c r="H13" i="4" s="1"/>
  <c r="G14" i="4"/>
  <c r="F14" i="4"/>
  <c r="H14" i="4"/>
  <c r="H8" i="4" l="1"/>
  <c r="G8" i="4"/>
  <c r="G9" i="4"/>
  <c r="H9" i="4"/>
</calcChain>
</file>

<file path=xl/sharedStrings.xml><?xml version="1.0" encoding="utf-8"?>
<sst xmlns="http://schemas.openxmlformats.org/spreadsheetml/2006/main" count="108" uniqueCount="87">
  <si>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</si>
  <si>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</si>
  <si>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</si>
  <si>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</si>
  <si>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</si>
  <si>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</si>
  <si>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</si>
  <si>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</si>
  <si>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</si>
  <si>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</si>
  <si>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</si>
  <si>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</si>
  <si>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</si>
  <si>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</si>
  <si>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</si>
  <si>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</si>
  <si>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</si>
  <si>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</si>
  <si>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</si>
  <si>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</si>
  <si>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</si>
  <si>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</si>
  <si>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</si>
  <si>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</si>
  <si>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</si>
  <si>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</si>
  <si>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</si>
  <si>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</si>
  <si>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</si>
  <si>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</si>
  <si>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</si>
  <si>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</si>
  <si>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</si>
  <si>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</si>
  <si>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</si>
  <si>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</si>
  <si>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</si>
  <si>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</si>
  <si>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</si>
  <si>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</si>
  <si>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</si>
  <si>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</si>
  <si>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</si>
  <si>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</si>
  <si>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</si>
  <si>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</si>
  <si>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</si>
  <si>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</si>
  <si>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</si>
  <si>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</si>
  <si>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</si>
  <si>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</si>
  <si>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</si>
  <si>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</si>
  <si>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</si>
  <si>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</si>
  <si>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</si>
  <si>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</si>
  <si>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</si>
  <si>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</si>
  <si>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</si>
  <si>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</si>
  <si>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</si>
  <si>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</si>
  <si>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</si>
  <si>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</si>
  <si>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</si>
  <si>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</si>
  <si>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</si>
  <si>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</si>
  <si>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</si>
  <si>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</si>
  <si>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Flat No</t>
  </si>
  <si>
    <t>Sq. M.</t>
  </si>
  <si>
    <t>page</t>
  </si>
  <si>
    <t>Lead No. 13120</t>
  </si>
  <si>
    <t xml:space="preserve">CB -Goregaon West Branch - Neeta Sandeep Rathod &amp; Sandeep Navin Rathod - Residential Flat No. 501, 5th Floor, Wing - B, Laxmi Shrushti , Teen Dongari, Shivaji Nagar, Village - Pahadi Goregaon, Goregaon West, Mumbai </t>
  </si>
  <si>
    <t>CB (Goregaon West Branch)</t>
  </si>
  <si>
    <t>Neeta S. Rathod</t>
  </si>
  <si>
    <t>BUA (10%)</t>
  </si>
  <si>
    <t>rate on CA</t>
  </si>
  <si>
    <t xml:space="preserve">Agreement </t>
  </si>
  <si>
    <t>04.07.2022</t>
  </si>
  <si>
    <t>Built up area (10%)</t>
  </si>
  <si>
    <t>year</t>
  </si>
  <si>
    <t>5th Flr</t>
  </si>
  <si>
    <t>2 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</si>
</sst>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3" fillId="0" borderId="0" xfId="1" applyFont="1" applyFill="1" applyAlignment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3" fontId="0" fillId="0" borderId="0" xfId="0" applyNumberFormat="1"/>
    <xf numFmtId="4" fontId="0" fillId="0" borderId="0" xfId="0" applyNumberFormat="1"/>
    <xf numFmtId="4" fontId="1" fillId="0" borderId="0" xfId="0" applyNumberFormat="1" applyFont="1"/>
    <xf numFmtId="0" fontId="15" fillId="0" borderId="0" xfId="0" applyFont="1" applyAlignment="1">
      <alignment vertical="center"/>
    </xf>
    <xf numFmtId="0" fontId="15" fillId="0" borderId="0" xfId="0" applyFont="1"/>
    <xf numFmtId="0" fontId="16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4" fillId="0" borderId="0" xfId="0" applyFont="1"/>
    <xf numFmtId="3" fontId="17" fillId="2" borderId="0" xfId="0" applyNumberFormat="1" applyFont="1" applyFill="1"/>
    <xf numFmtId="3" fontId="15" fillId="0" borderId="0" xfId="0" applyNumberFormat="1" applyFont="1"/>
    <xf numFmtId="43" fontId="17" fillId="0" borderId="0" xfId="0" applyNumberFormat="1" applyFont="1"/>
    <xf numFmtId="43" fontId="1" fillId="0" borderId="7" xfId="0" applyNumberFormat="1" applyFont="1" applyBorder="1"/>
    <xf numFmtId="0" fontId="17" fillId="0" borderId="0" xfId="0" applyFont="1" applyAlignment="1">
      <alignment horizontal="center"/>
    </xf>
    <xf numFmtId="0" fontId="1" fillId="0" borderId="2" xfId="0" applyFont="1" applyBorder="1"/>
    <xf numFmtId="43" fontId="17" fillId="0" borderId="0" xfId="1" applyFont="1" applyBorder="1"/>
    <xf numFmtId="0" fontId="17" fillId="0" borderId="0" xfId="0" applyFont="1"/>
    <xf numFmtId="10" fontId="17" fillId="0" borderId="0" xfId="0" applyNumberFormat="1" applyFont="1"/>
    <xf numFmtId="43" fontId="17" fillId="2" borderId="0" xfId="1" applyFont="1" applyFill="1" applyBorder="1"/>
    <xf numFmtId="43" fontId="1" fillId="2" borderId="0" xfId="0" applyNumberFormat="1" applyFont="1" applyFill="1"/>
    <xf numFmtId="2" fontId="2" fillId="2" borderId="0" xfId="0" applyNumberFormat="1" applyFont="1" applyFill="1" applyAlignment="1">
      <alignment horizontal="center"/>
    </xf>
    <xf numFmtId="43" fontId="11" fillId="0" borderId="8" xfId="1" applyFont="1" applyFill="1" applyBorder="1"/>
    <xf numFmtId="0" fontId="2" fillId="0" borderId="0" xfId="0" applyFont="1" applyAlignment="1">
      <alignment horizontal="center"/>
    </xf>
    <xf numFmtId="0" fontId="17" fillId="2" borderId="0" xfId="0" applyFont="1" applyFill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  <xf numFmtId="1" fontId="2" fillId="2" borderId="0" xfId="0" applyNumberFormat="1" applyFont="1" applyFill="1" applyAlignment="1">
      <alignment horizontal="center"/>
    </xf>
    <xf numFmtId="43" fontId="2" fillId="2" borderId="0" xfId="1" applyFont="1" applyFill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center" wrapText="1"/>
    </xf>
    <xf numFmtId="1" fontId="0" fillId="2" borderId="0" xfId="0" applyNumberFormat="1" applyFill="1"/>
    <xf numFmtId="4" fontId="0" fillId="2" borderId="0" xfId="0" applyNumberFormat="1" applyFill="1"/>
    <xf numFmtId="3" fontId="0" fillId="2" borderId="0" xfId="0" applyNumberFormat="1" applyFill="1"/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372208</xdr:colOff>
      <xdr:row>28</xdr:row>
      <xdr:rowOff>29323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414DF1-ADDE-FBBB-E223-7C8E42693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249008" cy="53633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11</xdr:col>
      <xdr:colOff>258147</xdr:colOff>
      <xdr:row>59</xdr:row>
      <xdr:rowOff>181745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F57B37A-533A-B4E9-68A2-C6E0B6412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905500"/>
          <a:ext cx="6963747" cy="55157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12</xdr:col>
      <xdr:colOff>182021</xdr:colOff>
      <xdr:row>90</xdr:row>
      <xdr:rowOff>172192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C68C7F-D50F-B3DD-3B74-482DF009C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001500"/>
          <a:ext cx="7497221" cy="53156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13</xdr:col>
      <xdr:colOff>239264</xdr:colOff>
      <xdr:row>135</xdr:row>
      <xdr:rowOff>153511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12B07EA-3A2E-41EB-CEB3-490067869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907000"/>
          <a:ext cx="8164064" cy="79640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21</xdr:col>
      <xdr:colOff>297103</xdr:colOff>
      <xdr:row>176</xdr:row>
      <xdr:rowOff>124853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30F0E5D-6D31-5916-7D01-127A82F57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289000"/>
          <a:ext cx="13098703" cy="73638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27</xdr:col>
      <xdr:colOff>78423</xdr:colOff>
      <xdr:row>196</xdr:row>
      <xdr:rowOff>452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D922201-AF14-811B-BBA2-87176CCF8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34099500"/>
          <a:ext cx="15928023" cy="3238952"/>
        </a:xfrm>
        <a:prstGeom prst="rect">
          <a:avLst/>
        </a:prstGeom>
      </xdr:spPr>
    </xdr:pic>
    <xdr:clientData/>
  </xdr:twoCellAnchor>
  <xdr:twoCellAnchor>
    <xdr:from>
      <xdr:col>1</xdr:col>
      <xdr:colOff>266700</xdr:colOff>
      <xdr:row>185</xdr:row>
      <xdr:rowOff>171450</xdr:rowOff>
    </xdr:from>
    <xdr:to>
      <xdr:col>20</xdr:col>
      <xdr:colOff>523875</xdr:colOff>
      <xdr:row>187</xdr:row>
      <xdr:rowOff>9525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3F5E018E-45FC-B996-35B3-85A8D1CD3937}"/>
            </a:ext>
          </a:extLst>
        </xdr:cNvPr>
        <xdr:cNvSpPr/>
      </xdr:nvSpPr>
      <xdr:spPr>
        <a:xfrm>
          <a:off x="876300" y="35413950"/>
          <a:ext cx="11839575" cy="2190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0</xdr:colOff>
      <xdr:row>197</xdr:row>
      <xdr:rowOff>0</xdr:rowOff>
    </xdr:from>
    <xdr:to>
      <xdr:col>9</xdr:col>
      <xdr:colOff>296082</xdr:colOff>
      <xdr:row>239</xdr:row>
      <xdr:rowOff>58275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9D743D5-A361-95A0-AAEA-14DD679CC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7528500"/>
          <a:ext cx="5782482" cy="805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172665</xdr:colOff>
      <xdr:row>40</xdr:row>
      <xdr:rowOff>39169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99BC12-5A52-4243-A188-D3A385CBF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7065" cy="76591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14</xdr:col>
      <xdr:colOff>248876</xdr:colOff>
      <xdr:row>78</xdr:row>
      <xdr:rowOff>20036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E5D2A78-9BD3-4D60-B4C7-8A663A810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810500"/>
          <a:ext cx="8783276" cy="7068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9</xdr:col>
      <xdr:colOff>60978</xdr:colOff>
      <xdr:row>112</xdr:row>
      <xdr:rowOff>155133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FEDA9B9-B0C2-48FD-BB4B-51FA1FA4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430500"/>
          <a:ext cx="5547378" cy="6060633"/>
        </a:xfrm>
        <a:prstGeom prst="rect">
          <a:avLst/>
        </a:prstGeom>
      </xdr:spPr>
    </xdr:pic>
    <xdr:clientData/>
  </xdr:twoCellAnchor>
  <xdr:twoCellAnchor editAs="oneCell">
    <xdr:from>
      <xdr:col>9</xdr:col>
      <xdr:colOff>569912</xdr:colOff>
      <xdr:row>81</xdr:row>
      <xdr:rowOff>15876</xdr:rowOff>
    </xdr:from>
    <xdr:to>
      <xdr:col>22</xdr:col>
      <xdr:colOff>151860</xdr:colOff>
      <xdr:row>122</xdr:row>
      <xdr:rowOff>102703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53AF054-7362-40AB-AB10-245738FC9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56312" y="15446376"/>
          <a:ext cx="7506748" cy="78973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47625</xdr:rowOff>
    </xdr:from>
    <xdr:to>
      <xdr:col>12</xdr:col>
      <xdr:colOff>239175</xdr:colOff>
      <xdr:row>172</xdr:row>
      <xdr:rowOff>77374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FAF3CEB-3D8E-47C7-B685-EEADCE5FC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431625"/>
          <a:ext cx="7525800" cy="8411749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457200</xdr:colOff>
      <xdr:row>128</xdr:row>
      <xdr:rowOff>0</xdr:rowOff>
    </xdr:from>
    <xdr:to>
      <xdr:col>25</xdr:col>
      <xdr:colOff>117735</xdr:colOff>
      <xdr:row>170</xdr:row>
      <xdr:rowOff>144012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8BA14BF-9F0A-4F7F-8CD9-A3764772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43825" y="24384000"/>
          <a:ext cx="7554379" cy="8145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9</xdr:col>
      <xdr:colOff>467555</xdr:colOff>
      <xdr:row>210</xdr:row>
      <xdr:rowOff>67588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788C8D5-E604-4CE3-A419-11FE24C38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3528000"/>
          <a:ext cx="5932524" cy="654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9</xdr:col>
      <xdr:colOff>531643</xdr:colOff>
      <xdr:row>246</xdr:row>
      <xdr:rowOff>105694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5D77193-AC95-446C-9B4C-2C1AA90DB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0386000"/>
          <a:ext cx="5996612" cy="65826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2"/>
      <c r="H1" s="42"/>
    </row>
    <row r="2" spans="2:17" ht="15.75" thickBot="1" x14ac:dyDescent="0.3">
      <c r="D2">
        <f>215620*0.5</f>
        <v>107810</v>
      </c>
      <c r="E2" s="38">
        <f>C3+D2</f>
        <v>323430</v>
      </c>
      <c r="G2" s="117" t="s">
        <v>43</v>
      </c>
      <c r="H2" s="118"/>
    </row>
    <row r="3" spans="2:17" ht="15.75" thickBot="1" x14ac:dyDescent="0.3">
      <c r="B3" s="30" t="s">
        <v>33</v>
      </c>
      <c r="C3" s="32">
        <v>215620</v>
      </c>
      <c r="D3" s="30"/>
      <c r="E3" s="30"/>
      <c r="F3" s="30"/>
      <c r="G3" s="43" t="s">
        <v>44</v>
      </c>
      <c r="H3" s="44" t="s">
        <v>45</v>
      </c>
      <c r="I3" s="45"/>
      <c r="K3" s="46" t="s">
        <v>46</v>
      </c>
      <c r="L3" s="47"/>
      <c r="N3" s="48" t="s">
        <v>47</v>
      </c>
      <c r="O3" s="49"/>
      <c r="P3" s="49"/>
      <c r="Q3" s="50"/>
    </row>
    <row r="4" spans="2:17" ht="27" thickBot="1" x14ac:dyDescent="0.3">
      <c r="B4" s="30" t="s">
        <v>34</v>
      </c>
      <c r="C4" s="32">
        <v>107810</v>
      </c>
      <c r="D4" s="30"/>
      <c r="E4" s="30"/>
      <c r="F4" s="30"/>
      <c r="G4" s="51">
        <v>1</v>
      </c>
      <c r="H4" s="52">
        <v>0</v>
      </c>
      <c r="I4" s="53">
        <v>100</v>
      </c>
      <c r="K4" s="54" t="s">
        <v>24</v>
      </c>
      <c r="L4" s="55" t="s">
        <v>25</v>
      </c>
      <c r="N4" s="43" t="s">
        <v>44</v>
      </c>
      <c r="O4" s="56" t="s">
        <v>45</v>
      </c>
      <c r="P4" s="57"/>
    </row>
    <row r="5" spans="2:17" ht="15.75" thickBot="1" x14ac:dyDescent="0.3">
      <c r="B5" s="30" t="s">
        <v>48</v>
      </c>
      <c r="C5" s="33">
        <f>C3+C4</f>
        <v>323430</v>
      </c>
      <c r="D5" s="34" t="s">
        <v>35</v>
      </c>
      <c r="E5" s="35">
        <f>ROUND(C5/10.764,0)</f>
        <v>30047</v>
      </c>
      <c r="F5" s="34" t="s">
        <v>36</v>
      </c>
      <c r="G5" s="51">
        <v>2</v>
      </c>
      <c r="H5" s="52">
        <v>0</v>
      </c>
      <c r="I5" s="53">
        <v>100</v>
      </c>
      <c r="K5" s="53">
        <v>2554.8123374210331</v>
      </c>
      <c r="L5" s="58">
        <v>2248.2348569305091</v>
      </c>
      <c r="N5" s="51">
        <v>1</v>
      </c>
      <c r="O5" s="59">
        <v>0</v>
      </c>
      <c r="P5" s="53">
        <v>100</v>
      </c>
    </row>
    <row r="6" spans="2:17" ht="15.75" thickBot="1" x14ac:dyDescent="0.3">
      <c r="B6" s="30" t="s">
        <v>49</v>
      </c>
      <c r="C6" s="32">
        <v>18400</v>
      </c>
      <c r="D6" s="30"/>
      <c r="E6" s="30"/>
      <c r="F6" s="30"/>
      <c r="G6" s="51">
        <v>3</v>
      </c>
      <c r="H6" s="52">
        <v>5</v>
      </c>
      <c r="I6" s="53">
        <v>95</v>
      </c>
      <c r="K6" s="60" t="s">
        <v>2</v>
      </c>
      <c r="L6" s="61" t="s">
        <v>26</v>
      </c>
      <c r="N6" s="51">
        <v>2</v>
      </c>
      <c r="O6" s="59">
        <v>0</v>
      </c>
      <c r="P6" s="53">
        <v>100</v>
      </c>
    </row>
    <row r="7" spans="2:17" ht="15.75" thickBot="1" x14ac:dyDescent="0.3">
      <c r="B7" s="30" t="s">
        <v>50</v>
      </c>
      <c r="C7" s="33">
        <f>C5-C6</f>
        <v>305030</v>
      </c>
      <c r="D7" s="30"/>
      <c r="E7" s="30"/>
      <c r="F7" s="30"/>
      <c r="G7" s="51">
        <v>4</v>
      </c>
      <c r="H7" s="52">
        <v>5</v>
      </c>
      <c r="I7" s="53">
        <v>95</v>
      </c>
      <c r="K7" s="53" t="s">
        <v>28</v>
      </c>
      <c r="L7" s="58" t="s">
        <v>29</v>
      </c>
      <c r="N7" s="51">
        <v>3</v>
      </c>
      <c r="O7" s="59">
        <v>5</v>
      </c>
      <c r="P7" s="53">
        <v>95</v>
      </c>
    </row>
    <row r="8" spans="2:17" ht="15.75" thickBot="1" x14ac:dyDescent="0.3">
      <c r="B8" s="30" t="s">
        <v>51</v>
      </c>
      <c r="C8" s="62">
        <v>0.08</v>
      </c>
      <c r="D8" s="63">
        <f>1-C8</f>
        <v>0.92</v>
      </c>
      <c r="E8" s="30"/>
      <c r="F8" s="30"/>
      <c r="G8" s="51">
        <v>5</v>
      </c>
      <c r="H8" s="52">
        <v>5</v>
      </c>
      <c r="I8" s="53">
        <v>95</v>
      </c>
      <c r="K8" s="53"/>
      <c r="L8" s="58"/>
      <c r="N8" s="51">
        <v>4</v>
      </c>
      <c r="O8" s="59">
        <v>5</v>
      </c>
      <c r="P8" s="53">
        <v>95</v>
      </c>
    </row>
    <row r="9" spans="2:17" ht="15.75" thickBot="1" x14ac:dyDescent="0.3">
      <c r="B9" s="36" t="s">
        <v>52</v>
      </c>
      <c r="D9" s="33">
        <f>ROUND(C7*D8,0)</f>
        <v>280628</v>
      </c>
      <c r="E9" s="30"/>
      <c r="F9" s="30"/>
      <c r="G9" s="51">
        <v>6</v>
      </c>
      <c r="H9" s="52">
        <v>6</v>
      </c>
      <c r="I9" s="53">
        <v>94</v>
      </c>
      <c r="K9" s="64" t="s">
        <v>27</v>
      </c>
      <c r="L9" s="65">
        <v>0.05</v>
      </c>
      <c r="N9" s="51">
        <v>5</v>
      </c>
      <c r="O9" s="59">
        <v>5</v>
      </c>
      <c r="P9" s="53">
        <v>95</v>
      </c>
    </row>
    <row r="10" spans="2:17" ht="15.75" thickBot="1" x14ac:dyDescent="0.3">
      <c r="B10" s="30" t="s">
        <v>53</v>
      </c>
      <c r="C10" s="33">
        <f>C6+D9</f>
        <v>299028</v>
      </c>
      <c r="D10" s="34" t="s">
        <v>35</v>
      </c>
      <c r="E10" s="35">
        <f>ROUND(C10/10.764,0)</f>
        <v>27780</v>
      </c>
      <c r="F10" s="34" t="s">
        <v>36</v>
      </c>
      <c r="G10" s="51">
        <v>7</v>
      </c>
      <c r="H10" s="52">
        <v>7</v>
      </c>
      <c r="I10" s="53">
        <v>93</v>
      </c>
      <c r="K10" s="66" t="s">
        <v>30</v>
      </c>
      <c r="L10" s="65">
        <v>0.1</v>
      </c>
      <c r="N10" s="51">
        <v>6</v>
      </c>
      <c r="O10" s="59">
        <v>6.5</v>
      </c>
      <c r="P10" s="53">
        <f t="shared" ref="P10:P63" si="0">P9-1.5</f>
        <v>93.5</v>
      </c>
    </row>
    <row r="11" spans="2:17" ht="15.75" thickBot="1" x14ac:dyDescent="0.3">
      <c r="C11" s="37"/>
      <c r="G11" s="51">
        <v>8</v>
      </c>
      <c r="H11" s="52">
        <v>8</v>
      </c>
      <c r="I11" s="53">
        <v>92</v>
      </c>
      <c r="K11" s="53" t="s">
        <v>31</v>
      </c>
      <c r="L11" s="65">
        <v>0.15</v>
      </c>
      <c r="N11" s="51">
        <v>7</v>
      </c>
      <c r="O11" s="59">
        <v>8</v>
      </c>
      <c r="P11" s="53">
        <f t="shared" si="0"/>
        <v>92</v>
      </c>
    </row>
    <row r="12" spans="2:17" ht="15.75" thickBot="1" x14ac:dyDescent="0.3">
      <c r="B12" s="31" t="s">
        <v>37</v>
      </c>
      <c r="C12" s="39">
        <v>2024</v>
      </c>
      <c r="E12" s="38"/>
      <c r="G12" s="51">
        <v>9</v>
      </c>
      <c r="H12" s="52">
        <v>9</v>
      </c>
      <c r="I12" s="53">
        <v>91</v>
      </c>
      <c r="K12" s="67" t="s">
        <v>32</v>
      </c>
      <c r="L12" s="68">
        <v>0.2</v>
      </c>
      <c r="N12" s="51">
        <v>8</v>
      </c>
      <c r="O12" s="59">
        <v>9.5</v>
      </c>
      <c r="P12" s="53">
        <f t="shared" si="0"/>
        <v>90.5</v>
      </c>
    </row>
    <row r="13" spans="2:17" ht="15.75" thickBot="1" x14ac:dyDescent="0.3">
      <c r="B13" s="31" t="s">
        <v>38</v>
      </c>
      <c r="C13" s="39">
        <v>2016</v>
      </c>
      <c r="D13" s="38"/>
      <c r="G13" s="51">
        <v>10</v>
      </c>
      <c r="H13" s="52">
        <v>10</v>
      </c>
      <c r="I13" s="53">
        <v>90</v>
      </c>
      <c r="K13" s="69"/>
      <c r="L13" s="70"/>
      <c r="N13" s="51">
        <v>9</v>
      </c>
      <c r="O13" s="59">
        <v>11</v>
      </c>
      <c r="P13" s="53">
        <f t="shared" si="0"/>
        <v>89</v>
      </c>
    </row>
    <row r="14" spans="2:17" ht="15.75" thickBot="1" x14ac:dyDescent="0.3">
      <c r="B14" s="31" t="s">
        <v>39</v>
      </c>
      <c r="C14" s="39">
        <f>C12-C13</f>
        <v>8</v>
      </c>
      <c r="G14" s="51">
        <v>11</v>
      </c>
      <c r="H14" s="52">
        <v>11</v>
      </c>
      <c r="I14" s="53">
        <v>89</v>
      </c>
      <c r="K14" s="71"/>
      <c r="L14" s="72"/>
      <c r="N14" s="51">
        <v>10</v>
      </c>
      <c r="O14" s="59">
        <v>12.5</v>
      </c>
      <c r="P14" s="53">
        <f t="shared" si="0"/>
        <v>87.5</v>
      </c>
    </row>
    <row r="15" spans="2:17" ht="17.25" thickBot="1" x14ac:dyDescent="0.35">
      <c r="B15" s="73" t="s">
        <v>54</v>
      </c>
      <c r="C15" s="31">
        <f>60-C14</f>
        <v>52</v>
      </c>
      <c r="G15" s="51">
        <v>12</v>
      </c>
      <c r="H15" s="52">
        <v>12</v>
      </c>
      <c r="I15" s="53">
        <v>88</v>
      </c>
      <c r="N15" s="51">
        <v>11</v>
      </c>
      <c r="O15" s="59">
        <v>14</v>
      </c>
      <c r="P15" s="53">
        <f t="shared" si="0"/>
        <v>86</v>
      </c>
    </row>
    <row r="16" spans="2:17" ht="15.75" thickBot="1" x14ac:dyDescent="0.3">
      <c r="E16" s="38"/>
      <c r="G16" s="51">
        <v>13</v>
      </c>
      <c r="H16" s="52">
        <v>13</v>
      </c>
      <c r="I16" s="53">
        <v>87</v>
      </c>
      <c r="J16" s="38"/>
      <c r="N16" s="51">
        <v>12</v>
      </c>
      <c r="O16" s="59">
        <v>15.5</v>
      </c>
      <c r="P16" s="53">
        <f t="shared" si="0"/>
        <v>84.5</v>
      </c>
    </row>
    <row r="17" spans="1:16" ht="15.75" thickBot="1" x14ac:dyDescent="0.3">
      <c r="C17" s="38"/>
      <c r="G17" s="51">
        <v>14</v>
      </c>
      <c r="H17" s="52">
        <v>14</v>
      </c>
      <c r="I17" s="53">
        <v>86</v>
      </c>
      <c r="K17" s="38"/>
      <c r="L17" s="38"/>
      <c r="N17" s="51">
        <v>13</v>
      </c>
      <c r="O17" s="59">
        <v>17</v>
      </c>
      <c r="P17" s="53">
        <f t="shared" si="0"/>
        <v>83</v>
      </c>
    </row>
    <row r="18" spans="1:16" ht="15.75" thickBot="1" x14ac:dyDescent="0.3">
      <c r="G18" s="51">
        <v>15</v>
      </c>
      <c r="H18" s="52">
        <v>15</v>
      </c>
      <c r="I18" s="53">
        <v>85</v>
      </c>
      <c r="J18" s="38"/>
      <c r="L18" s="38"/>
      <c r="N18" s="51">
        <v>14</v>
      </c>
      <c r="O18" s="59">
        <v>18.5</v>
      </c>
      <c r="P18" s="53">
        <f t="shared" si="0"/>
        <v>81.5</v>
      </c>
    </row>
    <row r="19" spans="1:16" ht="15.75" thickBot="1" x14ac:dyDescent="0.3">
      <c r="B19" s="30"/>
      <c r="C19" s="32"/>
      <c r="D19" s="30"/>
      <c r="E19" s="30"/>
      <c r="F19" s="30"/>
      <c r="G19" s="51">
        <v>16</v>
      </c>
      <c r="H19" s="52">
        <v>16</v>
      </c>
      <c r="I19" s="53">
        <v>84</v>
      </c>
      <c r="N19" s="51">
        <v>15</v>
      </c>
      <c r="O19" s="59">
        <v>20</v>
      </c>
      <c r="P19" s="53">
        <f t="shared" si="0"/>
        <v>80</v>
      </c>
    </row>
    <row r="20" spans="1:16" ht="15.75" thickBot="1" x14ac:dyDescent="0.3">
      <c r="B20" s="30"/>
      <c r="C20" s="32"/>
      <c r="D20" s="30"/>
      <c r="E20" s="30"/>
      <c r="F20" s="30"/>
      <c r="G20" s="51">
        <v>17</v>
      </c>
      <c r="H20" s="52">
        <v>17</v>
      </c>
      <c r="I20" s="53">
        <v>83</v>
      </c>
      <c r="N20" s="51">
        <v>16</v>
      </c>
      <c r="O20" s="59">
        <v>21.5</v>
      </c>
      <c r="P20" s="53">
        <f t="shared" si="0"/>
        <v>78.5</v>
      </c>
    </row>
    <row r="21" spans="1:16" ht="15.75" thickBot="1" x14ac:dyDescent="0.3">
      <c r="B21" s="30"/>
      <c r="C21" s="33"/>
      <c r="D21" s="34"/>
      <c r="E21" s="35"/>
      <c r="F21" s="34"/>
      <c r="G21" s="51">
        <v>18</v>
      </c>
      <c r="H21" s="52">
        <v>18</v>
      </c>
      <c r="I21" s="53">
        <v>82</v>
      </c>
      <c r="N21" s="51">
        <v>17</v>
      </c>
      <c r="O21" s="59">
        <v>23</v>
      </c>
      <c r="P21" s="53">
        <f t="shared" si="0"/>
        <v>77</v>
      </c>
    </row>
    <row r="22" spans="1:16" ht="15.75" thickBot="1" x14ac:dyDescent="0.3">
      <c r="B22" s="30"/>
      <c r="C22" s="32"/>
      <c r="D22" s="30"/>
      <c r="E22" s="30"/>
      <c r="F22" s="30"/>
      <c r="G22" s="51">
        <v>19</v>
      </c>
      <c r="H22" s="52">
        <v>19</v>
      </c>
      <c r="I22" s="53">
        <v>81</v>
      </c>
      <c r="N22" s="51">
        <v>18</v>
      </c>
      <c r="O22" s="59">
        <v>24.5</v>
      </c>
      <c r="P22" s="53">
        <f t="shared" si="0"/>
        <v>75.5</v>
      </c>
    </row>
    <row r="23" spans="1:16" ht="15.75" thickBot="1" x14ac:dyDescent="0.3">
      <c r="B23" s="30"/>
      <c r="C23" s="32"/>
      <c r="D23" s="30"/>
      <c r="E23" s="30"/>
      <c r="F23" s="30"/>
      <c r="G23" s="51">
        <v>20</v>
      </c>
      <c r="H23" s="52">
        <v>20</v>
      </c>
      <c r="I23" s="53">
        <v>80</v>
      </c>
      <c r="N23" s="51">
        <v>19</v>
      </c>
      <c r="O23" s="59">
        <v>26</v>
      </c>
      <c r="P23" s="53">
        <f t="shared" si="0"/>
        <v>74</v>
      </c>
    </row>
    <row r="24" spans="1:16" ht="15.75" thickBot="1" x14ac:dyDescent="0.3">
      <c r="B24" s="36"/>
      <c r="C24" s="32"/>
      <c r="D24" s="30"/>
      <c r="E24" s="30"/>
      <c r="F24" s="30"/>
      <c r="G24" s="51">
        <v>21</v>
      </c>
      <c r="H24" s="52">
        <v>21</v>
      </c>
      <c r="I24" s="53">
        <v>79</v>
      </c>
      <c r="N24" s="51">
        <v>20</v>
      </c>
      <c r="O24" s="59">
        <v>27.5</v>
      </c>
      <c r="P24" s="53">
        <f t="shared" si="0"/>
        <v>72.5</v>
      </c>
    </row>
    <row r="25" spans="1:16" ht="15.75" thickBot="1" x14ac:dyDescent="0.3">
      <c r="B25" s="30"/>
      <c r="C25" s="33"/>
      <c r="D25" s="34"/>
      <c r="E25" s="35"/>
      <c r="F25" s="34"/>
      <c r="G25" s="51">
        <v>22</v>
      </c>
      <c r="H25" s="52">
        <v>22</v>
      </c>
      <c r="I25" s="53">
        <v>78</v>
      </c>
      <c r="N25" s="51">
        <v>21</v>
      </c>
      <c r="O25" s="59">
        <v>29</v>
      </c>
      <c r="P25" s="53">
        <f t="shared" si="0"/>
        <v>71</v>
      </c>
    </row>
    <row r="26" spans="1:16" ht="15.75" thickBot="1" x14ac:dyDescent="0.3">
      <c r="G26" s="51">
        <v>23</v>
      </c>
      <c r="H26" s="52">
        <v>23</v>
      </c>
      <c r="I26" s="53">
        <v>77</v>
      </c>
      <c r="N26" s="51">
        <v>22</v>
      </c>
      <c r="O26" s="59">
        <v>30.5</v>
      </c>
      <c r="P26" s="53">
        <f t="shared" si="0"/>
        <v>69.5</v>
      </c>
    </row>
    <row r="27" spans="1:16" ht="15.75" thickBot="1" x14ac:dyDescent="0.3">
      <c r="G27" s="51">
        <v>24</v>
      </c>
      <c r="H27" s="52">
        <v>24</v>
      </c>
      <c r="I27" s="53">
        <v>76</v>
      </c>
      <c r="N27" s="51">
        <v>23</v>
      </c>
      <c r="O27" s="59">
        <v>32</v>
      </c>
      <c r="P27" s="53">
        <f t="shared" si="0"/>
        <v>68</v>
      </c>
    </row>
    <row r="28" spans="1:16" ht="15.75" thickBot="1" x14ac:dyDescent="0.3">
      <c r="G28" s="51">
        <v>25</v>
      </c>
      <c r="H28" s="52">
        <v>25</v>
      </c>
      <c r="I28" s="53">
        <v>75</v>
      </c>
      <c r="N28" s="51">
        <v>24</v>
      </c>
      <c r="O28" s="59">
        <v>33.5</v>
      </c>
      <c r="P28" s="53">
        <f t="shared" si="0"/>
        <v>66.5</v>
      </c>
    </row>
    <row r="29" spans="1:16" ht="15.75" thickBot="1" x14ac:dyDescent="0.3">
      <c r="G29" s="51">
        <v>26</v>
      </c>
      <c r="H29" s="52">
        <v>26</v>
      </c>
      <c r="I29" s="53">
        <v>74</v>
      </c>
      <c r="N29" s="51">
        <v>25</v>
      </c>
      <c r="O29" s="59">
        <v>35</v>
      </c>
      <c r="P29" s="53">
        <f t="shared" si="0"/>
        <v>65</v>
      </c>
    </row>
    <row r="30" spans="1:16" ht="15.75" thickBot="1" x14ac:dyDescent="0.3">
      <c r="G30" s="51">
        <v>27</v>
      </c>
      <c r="H30" s="52">
        <v>27</v>
      </c>
      <c r="I30" s="53">
        <v>73</v>
      </c>
      <c r="N30" s="51">
        <v>26</v>
      </c>
      <c r="O30" s="59">
        <v>36.5</v>
      </c>
      <c r="P30" s="53">
        <f t="shared" si="0"/>
        <v>63.5</v>
      </c>
    </row>
    <row r="31" spans="1:16" ht="15.75" thickBot="1" x14ac:dyDescent="0.3">
      <c r="A31" s="30"/>
      <c r="B31" s="41"/>
      <c r="C31" s="30"/>
      <c r="D31" s="30"/>
      <c r="E31" s="30"/>
      <c r="G31" s="51">
        <v>28</v>
      </c>
      <c r="H31" s="52">
        <v>28</v>
      </c>
      <c r="I31" s="53">
        <v>72</v>
      </c>
      <c r="N31" s="51">
        <v>27</v>
      </c>
      <c r="O31" s="59">
        <v>38</v>
      </c>
      <c r="P31" s="53">
        <f t="shared" si="0"/>
        <v>62</v>
      </c>
    </row>
    <row r="32" spans="1:16" ht="15.75" thickBot="1" x14ac:dyDescent="0.3">
      <c r="A32" s="30"/>
      <c r="B32" s="32"/>
      <c r="C32" s="30"/>
      <c r="D32" s="30"/>
      <c r="E32" s="30"/>
      <c r="G32" s="51">
        <v>29</v>
      </c>
      <c r="H32" s="52">
        <v>29</v>
      </c>
      <c r="I32" s="53">
        <v>71</v>
      </c>
      <c r="N32" s="51">
        <v>28</v>
      </c>
      <c r="O32" s="59">
        <v>39.5</v>
      </c>
      <c r="P32" s="53">
        <f t="shared" si="0"/>
        <v>60.5</v>
      </c>
    </row>
    <row r="33" spans="1:16" ht="15.75" thickBot="1" x14ac:dyDescent="0.3">
      <c r="A33" s="30"/>
      <c r="B33" s="33"/>
      <c r="C33" s="34"/>
      <c r="D33" s="74"/>
      <c r="E33" s="34"/>
      <c r="G33" s="51">
        <v>30</v>
      </c>
      <c r="H33" s="52">
        <v>30</v>
      </c>
      <c r="I33" s="53">
        <v>70</v>
      </c>
      <c r="N33" s="51">
        <v>29</v>
      </c>
      <c r="O33" s="59">
        <v>41</v>
      </c>
      <c r="P33" s="53">
        <f t="shared" si="0"/>
        <v>59</v>
      </c>
    </row>
    <row r="34" spans="1:16" ht="15.75" thickBot="1" x14ac:dyDescent="0.3">
      <c r="A34" s="30"/>
      <c r="B34" s="32"/>
      <c r="C34" s="30"/>
      <c r="D34" s="30"/>
      <c r="E34" s="30"/>
      <c r="G34" s="51">
        <v>31</v>
      </c>
      <c r="H34" s="52">
        <v>31</v>
      </c>
      <c r="I34" s="53">
        <v>69</v>
      </c>
      <c r="N34" s="51">
        <v>30</v>
      </c>
      <c r="O34" s="59">
        <v>42.5</v>
      </c>
      <c r="P34" s="53">
        <f t="shared" si="0"/>
        <v>57.5</v>
      </c>
    </row>
    <row r="35" spans="1:16" ht="15.75" thickBot="1" x14ac:dyDescent="0.3">
      <c r="A35" s="30"/>
      <c r="B35" s="41"/>
      <c r="C35" s="30"/>
      <c r="D35" s="30"/>
      <c r="E35" s="30"/>
      <c r="G35" s="51">
        <v>32</v>
      </c>
      <c r="H35" s="52">
        <v>32</v>
      </c>
      <c r="I35" s="53">
        <v>68</v>
      </c>
      <c r="N35" s="51">
        <v>31</v>
      </c>
      <c r="O35" s="59">
        <v>44</v>
      </c>
      <c r="P35" s="53">
        <f t="shared" si="0"/>
        <v>56</v>
      </c>
    </row>
    <row r="36" spans="1:16" ht="15.75" thickBot="1" x14ac:dyDescent="0.3">
      <c r="A36" s="36"/>
      <c r="B36" s="32"/>
      <c r="C36" s="30"/>
      <c r="D36" s="30"/>
      <c r="E36" s="30"/>
      <c r="G36" s="51">
        <v>33</v>
      </c>
      <c r="H36" s="52">
        <v>33</v>
      </c>
      <c r="I36" s="53">
        <v>67</v>
      </c>
      <c r="N36" s="51">
        <v>32</v>
      </c>
      <c r="O36" s="59">
        <v>45.5</v>
      </c>
      <c r="P36" s="53">
        <f t="shared" si="0"/>
        <v>54.5</v>
      </c>
    </row>
    <row r="37" spans="1:16" ht="15.75" thickBot="1" x14ac:dyDescent="0.3">
      <c r="A37" s="30"/>
      <c r="B37" s="33"/>
      <c r="C37" s="34"/>
      <c r="D37" s="35"/>
      <c r="E37" s="34"/>
      <c r="G37" s="51">
        <v>34</v>
      </c>
      <c r="H37" s="52">
        <v>34</v>
      </c>
      <c r="I37" s="53">
        <v>66</v>
      </c>
      <c r="N37" s="51">
        <v>33</v>
      </c>
      <c r="O37" s="59">
        <v>47</v>
      </c>
      <c r="P37" s="53">
        <f t="shared" si="0"/>
        <v>53</v>
      </c>
    </row>
    <row r="38" spans="1:16" ht="15.75" thickBot="1" x14ac:dyDescent="0.3">
      <c r="G38" s="51">
        <v>35</v>
      </c>
      <c r="H38" s="52">
        <v>35</v>
      </c>
      <c r="I38" s="53">
        <v>65</v>
      </c>
      <c r="N38" s="51">
        <v>34</v>
      </c>
      <c r="O38" s="59">
        <v>48.5</v>
      </c>
      <c r="P38" s="53">
        <f t="shared" si="0"/>
        <v>51.5</v>
      </c>
    </row>
    <row r="39" spans="1:16" ht="15.75" thickBot="1" x14ac:dyDescent="0.3">
      <c r="G39" s="51">
        <v>36</v>
      </c>
      <c r="H39" s="52">
        <v>36</v>
      </c>
      <c r="I39" s="53">
        <v>64</v>
      </c>
      <c r="N39" s="51">
        <v>35</v>
      </c>
      <c r="O39" s="59">
        <v>50</v>
      </c>
      <c r="P39" s="53">
        <f t="shared" si="0"/>
        <v>50</v>
      </c>
    </row>
    <row r="40" spans="1:16" ht="15.75" thickBot="1" x14ac:dyDescent="0.3">
      <c r="G40" s="51">
        <v>37</v>
      </c>
      <c r="H40" s="52">
        <v>37</v>
      </c>
      <c r="I40" s="53">
        <v>63</v>
      </c>
      <c r="N40" s="51">
        <v>36</v>
      </c>
      <c r="O40" s="59">
        <v>51.5</v>
      </c>
      <c r="P40" s="53">
        <f t="shared" si="0"/>
        <v>48.5</v>
      </c>
    </row>
    <row r="41" spans="1:16" ht="15.75" thickBot="1" x14ac:dyDescent="0.3">
      <c r="G41" s="51">
        <v>38</v>
      </c>
      <c r="H41" s="52">
        <v>38</v>
      </c>
      <c r="I41" s="53">
        <v>62</v>
      </c>
      <c r="N41" s="51">
        <v>37</v>
      </c>
      <c r="O41" s="59">
        <v>53</v>
      </c>
      <c r="P41" s="53">
        <f t="shared" si="0"/>
        <v>47</v>
      </c>
    </row>
    <row r="42" spans="1:16" ht="15.75" thickBot="1" x14ac:dyDescent="0.3">
      <c r="G42" s="51">
        <v>39</v>
      </c>
      <c r="H42" s="52">
        <v>39</v>
      </c>
      <c r="I42" s="53">
        <v>61</v>
      </c>
      <c r="N42" s="51">
        <v>38</v>
      </c>
      <c r="O42" s="59">
        <v>54.5</v>
      </c>
      <c r="P42" s="53">
        <f t="shared" si="0"/>
        <v>45.5</v>
      </c>
    </row>
    <row r="43" spans="1:16" ht="15.75" thickBot="1" x14ac:dyDescent="0.3">
      <c r="G43" s="51">
        <v>40</v>
      </c>
      <c r="H43" s="52">
        <v>40</v>
      </c>
      <c r="I43" s="53">
        <v>60</v>
      </c>
      <c r="N43" s="51">
        <v>39</v>
      </c>
      <c r="O43" s="59">
        <v>56</v>
      </c>
      <c r="P43" s="53">
        <f t="shared" si="0"/>
        <v>44</v>
      </c>
    </row>
    <row r="44" spans="1:16" ht="15.75" thickBot="1" x14ac:dyDescent="0.3">
      <c r="G44" s="51">
        <v>41</v>
      </c>
      <c r="H44" s="52">
        <v>41</v>
      </c>
      <c r="I44" s="53">
        <v>59</v>
      </c>
      <c r="N44" s="51">
        <v>40</v>
      </c>
      <c r="O44" s="59">
        <v>57.5</v>
      </c>
      <c r="P44" s="53">
        <f t="shared" si="0"/>
        <v>42.5</v>
      </c>
    </row>
    <row r="45" spans="1:16" ht="15.75" thickBot="1" x14ac:dyDescent="0.3">
      <c r="G45" s="51">
        <v>42</v>
      </c>
      <c r="H45" s="52">
        <v>42</v>
      </c>
      <c r="I45" s="53">
        <v>58</v>
      </c>
      <c r="N45" s="51">
        <v>41</v>
      </c>
      <c r="O45" s="59">
        <v>59</v>
      </c>
      <c r="P45" s="53">
        <f t="shared" si="0"/>
        <v>41</v>
      </c>
    </row>
    <row r="46" spans="1:16" ht="15.75" thickBot="1" x14ac:dyDescent="0.3">
      <c r="G46" s="51">
        <v>43</v>
      </c>
      <c r="H46" s="52">
        <v>43</v>
      </c>
      <c r="I46" s="53">
        <v>57</v>
      </c>
      <c r="N46" s="51">
        <v>42</v>
      </c>
      <c r="O46" s="59">
        <v>60.5</v>
      </c>
      <c r="P46" s="53">
        <f t="shared" si="0"/>
        <v>39.5</v>
      </c>
    </row>
    <row r="47" spans="1:16" ht="15.75" thickBot="1" x14ac:dyDescent="0.3">
      <c r="G47" s="51">
        <v>44</v>
      </c>
      <c r="H47" s="52">
        <v>44</v>
      </c>
      <c r="I47" s="53">
        <v>56</v>
      </c>
      <c r="N47" s="51">
        <v>43</v>
      </c>
      <c r="O47" s="59">
        <v>62</v>
      </c>
      <c r="P47" s="53">
        <f t="shared" si="0"/>
        <v>38</v>
      </c>
    </row>
    <row r="48" spans="1:16" ht="15.75" thickBot="1" x14ac:dyDescent="0.3">
      <c r="G48" s="51">
        <v>45</v>
      </c>
      <c r="H48" s="52">
        <v>45</v>
      </c>
      <c r="I48" s="53">
        <v>55</v>
      </c>
      <c r="N48" s="51">
        <v>44</v>
      </c>
      <c r="O48" s="59">
        <v>63.5</v>
      </c>
      <c r="P48" s="53">
        <f t="shared" si="0"/>
        <v>36.5</v>
      </c>
    </row>
    <row r="49" spans="7:16" ht="15.75" thickBot="1" x14ac:dyDescent="0.3">
      <c r="G49" s="51">
        <v>46</v>
      </c>
      <c r="H49" s="52">
        <v>46</v>
      </c>
      <c r="I49" s="53">
        <v>54</v>
      </c>
      <c r="N49" s="51">
        <v>45</v>
      </c>
      <c r="O49" s="59">
        <v>65</v>
      </c>
      <c r="P49" s="53">
        <f t="shared" si="0"/>
        <v>35</v>
      </c>
    </row>
    <row r="50" spans="7:16" ht="15.75" thickBot="1" x14ac:dyDescent="0.3">
      <c r="G50" s="51">
        <v>47</v>
      </c>
      <c r="H50" s="52">
        <v>47</v>
      </c>
      <c r="I50" s="53">
        <v>53</v>
      </c>
      <c r="N50" s="51">
        <v>46</v>
      </c>
      <c r="O50" s="59">
        <v>66.5</v>
      </c>
      <c r="P50" s="53">
        <f t="shared" si="0"/>
        <v>33.5</v>
      </c>
    </row>
    <row r="51" spans="7:16" ht="15.75" thickBot="1" x14ac:dyDescent="0.3">
      <c r="G51" s="51">
        <v>48</v>
      </c>
      <c r="H51" s="52">
        <v>48</v>
      </c>
      <c r="I51" s="53">
        <v>52</v>
      </c>
      <c r="N51" s="51">
        <v>47</v>
      </c>
      <c r="O51" s="59">
        <v>68</v>
      </c>
      <c r="P51" s="53">
        <f t="shared" si="0"/>
        <v>32</v>
      </c>
    </row>
    <row r="52" spans="7:16" ht="15.75" thickBot="1" x14ac:dyDescent="0.3">
      <c r="G52" s="51">
        <v>49</v>
      </c>
      <c r="H52" s="52">
        <v>49</v>
      </c>
      <c r="I52" s="53">
        <v>51</v>
      </c>
      <c r="N52" s="51">
        <v>48</v>
      </c>
      <c r="O52" s="59">
        <v>69.5</v>
      </c>
      <c r="P52" s="53">
        <f t="shared" si="0"/>
        <v>30.5</v>
      </c>
    </row>
    <row r="53" spans="7:16" ht="15.75" thickBot="1" x14ac:dyDescent="0.3">
      <c r="G53" s="51">
        <v>50</v>
      </c>
      <c r="H53" s="52">
        <v>50</v>
      </c>
      <c r="I53" s="53">
        <v>50</v>
      </c>
      <c r="N53" s="51">
        <v>49</v>
      </c>
      <c r="O53" s="59">
        <v>71</v>
      </c>
      <c r="P53" s="53">
        <f t="shared" si="0"/>
        <v>29</v>
      </c>
    </row>
    <row r="54" spans="7:16" ht="15.75" thickBot="1" x14ac:dyDescent="0.3">
      <c r="G54" s="51">
        <v>51</v>
      </c>
      <c r="H54" s="52">
        <v>51</v>
      </c>
      <c r="I54" s="53">
        <v>49</v>
      </c>
      <c r="N54" s="51">
        <v>50</v>
      </c>
      <c r="O54" s="59">
        <v>72.5</v>
      </c>
      <c r="P54" s="53">
        <f t="shared" si="0"/>
        <v>27.5</v>
      </c>
    </row>
    <row r="55" spans="7:16" ht="15.75" thickBot="1" x14ac:dyDescent="0.3">
      <c r="G55" s="51">
        <v>52</v>
      </c>
      <c r="H55" s="52">
        <v>52</v>
      </c>
      <c r="I55" s="53">
        <v>48</v>
      </c>
      <c r="N55" s="51">
        <v>51</v>
      </c>
      <c r="O55" s="59">
        <v>74</v>
      </c>
      <c r="P55" s="53">
        <f t="shared" si="0"/>
        <v>26</v>
      </c>
    </row>
    <row r="56" spans="7:16" ht="15.75" thickBot="1" x14ac:dyDescent="0.3">
      <c r="G56" s="51">
        <v>53</v>
      </c>
      <c r="H56" s="52">
        <v>53</v>
      </c>
      <c r="I56" s="53">
        <v>47</v>
      </c>
      <c r="N56" s="51">
        <v>52</v>
      </c>
      <c r="O56" s="59">
        <v>75.5</v>
      </c>
      <c r="P56" s="53">
        <f t="shared" si="0"/>
        <v>24.5</v>
      </c>
    </row>
    <row r="57" spans="7:16" ht="15.75" thickBot="1" x14ac:dyDescent="0.3">
      <c r="G57" s="51">
        <v>54</v>
      </c>
      <c r="H57" s="52">
        <v>54</v>
      </c>
      <c r="I57" s="53">
        <v>46</v>
      </c>
      <c r="N57" s="51">
        <v>53</v>
      </c>
      <c r="O57" s="59">
        <v>77</v>
      </c>
      <c r="P57" s="53">
        <f t="shared" si="0"/>
        <v>23</v>
      </c>
    </row>
    <row r="58" spans="7:16" ht="15.75" thickBot="1" x14ac:dyDescent="0.3">
      <c r="G58" s="51">
        <v>55</v>
      </c>
      <c r="H58" s="52">
        <v>55</v>
      </c>
      <c r="I58" s="53">
        <v>45</v>
      </c>
      <c r="N58" s="51">
        <v>54</v>
      </c>
      <c r="O58" s="59">
        <v>78.5</v>
      </c>
      <c r="P58" s="53">
        <f t="shared" si="0"/>
        <v>21.5</v>
      </c>
    </row>
    <row r="59" spans="7:16" ht="15.75" thickBot="1" x14ac:dyDescent="0.3">
      <c r="G59" s="51">
        <v>56</v>
      </c>
      <c r="H59" s="52">
        <v>56</v>
      </c>
      <c r="I59" s="53">
        <v>44</v>
      </c>
      <c r="N59" s="51">
        <v>55</v>
      </c>
      <c r="O59" s="59">
        <v>80</v>
      </c>
      <c r="P59" s="53">
        <f t="shared" si="0"/>
        <v>20</v>
      </c>
    </row>
    <row r="60" spans="7:16" ht="15.75" thickBot="1" x14ac:dyDescent="0.3">
      <c r="G60" s="51">
        <v>57</v>
      </c>
      <c r="H60" s="52">
        <v>57</v>
      </c>
      <c r="I60" s="53">
        <v>43</v>
      </c>
      <c r="N60" s="51">
        <v>56</v>
      </c>
      <c r="O60" s="59">
        <v>81.5</v>
      </c>
      <c r="P60" s="53">
        <f t="shared" si="0"/>
        <v>18.5</v>
      </c>
    </row>
    <row r="61" spans="7:16" ht="15.75" thickBot="1" x14ac:dyDescent="0.3">
      <c r="G61" s="51">
        <v>58</v>
      </c>
      <c r="H61" s="52">
        <v>58</v>
      </c>
      <c r="I61" s="53">
        <v>42</v>
      </c>
      <c r="N61" s="51">
        <v>57</v>
      </c>
      <c r="O61" s="59">
        <v>83</v>
      </c>
      <c r="P61" s="53">
        <f t="shared" si="0"/>
        <v>17</v>
      </c>
    </row>
    <row r="62" spans="7:16" ht="15.75" thickBot="1" x14ac:dyDescent="0.3">
      <c r="G62" s="51">
        <v>59</v>
      </c>
      <c r="H62" s="52">
        <v>59</v>
      </c>
      <c r="I62" s="53">
        <v>41</v>
      </c>
      <c r="N62" s="51">
        <v>58</v>
      </c>
      <c r="O62" s="59">
        <v>84.5</v>
      </c>
      <c r="P62" s="53">
        <f t="shared" si="0"/>
        <v>15.5</v>
      </c>
    </row>
    <row r="63" spans="7:16" ht="15.75" thickBot="1" x14ac:dyDescent="0.3">
      <c r="G63" s="51">
        <v>60</v>
      </c>
      <c r="H63" s="52">
        <v>60</v>
      </c>
      <c r="I63" s="53">
        <v>40</v>
      </c>
      <c r="N63" s="51">
        <v>59</v>
      </c>
      <c r="O63" s="59">
        <v>85</v>
      </c>
      <c r="P63" s="67">
        <f t="shared" si="0"/>
        <v>14</v>
      </c>
    </row>
    <row r="64" spans="7:16" ht="15.75" thickBot="1" x14ac:dyDescent="0.3">
      <c r="G64" s="51">
        <v>61</v>
      </c>
      <c r="H64" s="52">
        <v>61</v>
      </c>
      <c r="I64" s="53">
        <v>39</v>
      </c>
      <c r="N64" s="51">
        <v>60</v>
      </c>
    </row>
    <row r="65" spans="7:15" ht="15.75" thickBot="1" x14ac:dyDescent="0.3">
      <c r="G65" s="51">
        <v>62</v>
      </c>
      <c r="H65" s="52">
        <v>62</v>
      </c>
      <c r="I65" s="53">
        <v>38</v>
      </c>
      <c r="N65" s="51">
        <v>61</v>
      </c>
      <c r="O65" s="75"/>
    </row>
    <row r="66" spans="7:15" ht="15.75" thickBot="1" x14ac:dyDescent="0.3">
      <c r="G66" s="51">
        <v>63</v>
      </c>
      <c r="H66" s="52">
        <v>63</v>
      </c>
      <c r="I66" s="53">
        <v>37</v>
      </c>
      <c r="N66" s="51">
        <v>62</v>
      </c>
      <c r="O66" s="75"/>
    </row>
    <row r="67" spans="7:15" ht="15.75" thickBot="1" x14ac:dyDescent="0.3">
      <c r="G67" s="51">
        <v>64</v>
      </c>
      <c r="H67" s="52">
        <v>64</v>
      </c>
      <c r="I67" s="53">
        <v>36</v>
      </c>
      <c r="N67" s="51">
        <v>63</v>
      </c>
      <c r="O67" s="75"/>
    </row>
    <row r="68" spans="7:15" ht="15.75" thickBot="1" x14ac:dyDescent="0.3">
      <c r="G68" s="51">
        <v>65</v>
      </c>
      <c r="H68" s="52">
        <v>65</v>
      </c>
      <c r="I68" s="53">
        <v>35</v>
      </c>
      <c r="N68" s="51">
        <v>64</v>
      </c>
      <c r="O68" s="75"/>
    </row>
    <row r="69" spans="7:15" ht="15.75" thickBot="1" x14ac:dyDescent="0.3">
      <c r="G69" s="51">
        <v>66</v>
      </c>
      <c r="H69" s="52">
        <v>66</v>
      </c>
      <c r="I69" s="53">
        <v>34</v>
      </c>
      <c r="N69" s="51">
        <v>65</v>
      </c>
      <c r="O69" s="75"/>
    </row>
    <row r="70" spans="7:15" ht="15.75" thickBot="1" x14ac:dyDescent="0.3">
      <c r="G70" s="51">
        <v>67</v>
      </c>
      <c r="H70" s="52">
        <v>67</v>
      </c>
      <c r="I70" s="53">
        <v>33</v>
      </c>
      <c r="N70" s="51">
        <v>66</v>
      </c>
      <c r="O70" s="75"/>
    </row>
    <row r="71" spans="7:15" ht="15.75" thickBot="1" x14ac:dyDescent="0.3">
      <c r="G71" s="51">
        <v>68</v>
      </c>
      <c r="H71" s="52">
        <v>68</v>
      </c>
      <c r="I71" s="53">
        <v>32</v>
      </c>
      <c r="N71" s="51">
        <v>67</v>
      </c>
      <c r="O71" s="75"/>
    </row>
    <row r="72" spans="7:15" ht="15.75" thickBot="1" x14ac:dyDescent="0.3">
      <c r="G72" s="51">
        <v>69</v>
      </c>
      <c r="H72" s="52">
        <v>69</v>
      </c>
      <c r="I72" s="53">
        <v>31</v>
      </c>
      <c r="N72" s="51">
        <v>68</v>
      </c>
      <c r="O72" s="75"/>
    </row>
    <row r="73" spans="7:15" ht="15.75" thickBot="1" x14ac:dyDescent="0.3">
      <c r="G73" s="51">
        <v>70</v>
      </c>
      <c r="H73" s="52">
        <v>70</v>
      </c>
      <c r="I73" s="67">
        <v>30</v>
      </c>
      <c r="N73" s="51">
        <v>69</v>
      </c>
      <c r="O73" s="75"/>
    </row>
    <row r="74" spans="7:15" ht="15.75" thickBot="1" x14ac:dyDescent="0.3">
      <c r="G74" s="42"/>
      <c r="H74" s="76"/>
      <c r="I74" s="77"/>
      <c r="N74" s="51">
        <v>70</v>
      </c>
      <c r="O74" s="75"/>
    </row>
    <row r="75" spans="7:15" ht="15.75" thickBot="1" x14ac:dyDescent="0.3">
      <c r="G75" s="42"/>
      <c r="H75" s="76"/>
      <c r="N75" s="51"/>
      <c r="O75" s="75"/>
    </row>
    <row r="76" spans="7:15" x14ac:dyDescent="0.25">
      <c r="G76" s="42"/>
      <c r="H76" s="76"/>
    </row>
    <row r="77" spans="7:15" x14ac:dyDescent="0.25">
      <c r="G77" s="42"/>
      <c r="H77" s="76"/>
    </row>
    <row r="78" spans="7:15" x14ac:dyDescent="0.25">
      <c r="G78" s="42"/>
      <c r="H78" s="76"/>
    </row>
    <row r="79" spans="7:15" x14ac:dyDescent="0.25">
      <c r="G79" s="42"/>
      <c r="H79" s="76"/>
    </row>
    <row r="80" spans="7:15" x14ac:dyDescent="0.25">
      <c r="G80" s="42"/>
      <c r="H80" s="76"/>
    </row>
    <row r="81" spans="7:8" x14ac:dyDescent="0.25">
      <c r="G81" s="42"/>
      <c r="H81" s="76"/>
    </row>
    <row r="82" spans="7:8" x14ac:dyDescent="0.25">
      <c r="G82" s="42"/>
      <c r="H82" s="76"/>
    </row>
    <row r="83" spans="7:8" x14ac:dyDescent="0.25">
      <c r="G83" s="42"/>
      <c r="H83" s="76"/>
    </row>
    <row r="84" spans="7:8" x14ac:dyDescent="0.25">
      <c r="G84" s="42"/>
      <c r="H84" s="76"/>
    </row>
    <row r="85" spans="7:8" x14ac:dyDescent="0.25">
      <c r="G85" s="42"/>
      <c r="H85" s="76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4"/>
  <sheetViews>
    <sheetView tabSelected="1" zoomScale="130" zoomScaleNormal="130" workbookViewId="0">
      <selection activeCell="F14" sqref="F14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style="3" customWidth="1"/>
    <col min="4" max="4" width="15.5703125" style="11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107"/>
      <c r="D1" s="9"/>
    </row>
    <row r="2" spans="1:13" x14ac:dyDescent="0.25">
      <c r="A2" s="10"/>
      <c r="C2" s="106" t="s">
        <v>85</v>
      </c>
      <c r="D2" s="12"/>
      <c r="F2" s="5"/>
      <c r="G2" s="5"/>
      <c r="H2" s="115" t="s">
        <v>73</v>
      </c>
      <c r="I2" s="92" t="s">
        <v>36</v>
      </c>
      <c r="L2" t="s">
        <v>69</v>
      </c>
    </row>
    <row r="3" spans="1:13" ht="18.75" x14ac:dyDescent="0.3">
      <c r="A3" s="10" t="s">
        <v>8</v>
      </c>
      <c r="B3" s="13"/>
      <c r="C3" s="108">
        <f>C4+C5</f>
        <v>21800</v>
      </c>
      <c r="D3" s="14" t="s">
        <v>80</v>
      </c>
      <c r="F3" s="79" t="s">
        <v>66</v>
      </c>
      <c r="G3" s="92" t="s">
        <v>62</v>
      </c>
      <c r="H3" s="113">
        <v>57.59</v>
      </c>
      <c r="I3" s="121">
        <v>620</v>
      </c>
      <c r="J3" s="84"/>
      <c r="L3" t="s">
        <v>70</v>
      </c>
      <c r="M3">
        <v>314</v>
      </c>
    </row>
    <row r="4" spans="1:13" ht="30" x14ac:dyDescent="0.25">
      <c r="A4" s="15" t="s">
        <v>9</v>
      </c>
      <c r="B4" s="13"/>
      <c r="C4" s="108">
        <v>2800</v>
      </c>
      <c r="D4" s="16"/>
      <c r="F4" s="91" t="s">
        <v>86</v>
      </c>
      <c r="G4" s="92" t="s">
        <v>79</v>
      </c>
      <c r="H4" s="113">
        <v>63.36</v>
      </c>
      <c r="I4" s="121">
        <f>H4*10.764</f>
        <v>682.00703999999996</v>
      </c>
      <c r="J4" s="80"/>
      <c r="K4" s="3"/>
      <c r="L4" s="3"/>
    </row>
    <row r="5" spans="1:13" x14ac:dyDescent="0.25">
      <c r="A5" s="10" t="s">
        <v>10</v>
      </c>
      <c r="B5" s="13"/>
      <c r="C5" s="108">
        <v>19000</v>
      </c>
      <c r="D5" s="16"/>
      <c r="F5" s="5"/>
      <c r="G5" s="80"/>
      <c r="H5" s="80"/>
      <c r="I5" s="121"/>
    </row>
    <row r="6" spans="1:13" x14ac:dyDescent="0.25">
      <c r="A6" s="10" t="s">
        <v>11</v>
      </c>
      <c r="B6" s="13"/>
      <c r="C6" s="108">
        <f>C4</f>
        <v>2800</v>
      </c>
      <c r="D6" s="16"/>
      <c r="F6" s="5"/>
      <c r="G6" s="80"/>
      <c r="H6" s="84"/>
      <c r="I6" s="81"/>
    </row>
    <row r="7" spans="1:13" x14ac:dyDescent="0.25">
      <c r="A7" s="10" t="s">
        <v>12</v>
      </c>
      <c r="B7" s="17"/>
      <c r="C7" s="109">
        <v>0</v>
      </c>
      <c r="D7" s="18"/>
      <c r="E7" s="3"/>
    </row>
    <row r="8" spans="1:13" x14ac:dyDescent="0.25">
      <c r="A8" s="10" t="s">
        <v>13</v>
      </c>
      <c r="B8" s="17"/>
      <c r="C8" s="109">
        <f>C9-C7</f>
        <v>60</v>
      </c>
      <c r="D8" s="92"/>
      <c r="E8" s="116">
        <v>0</v>
      </c>
      <c r="F8" s="5"/>
    </row>
    <row r="9" spans="1:13" x14ac:dyDescent="0.25">
      <c r="A9" s="10" t="s">
        <v>14</v>
      </c>
      <c r="B9" s="17"/>
      <c r="C9" s="109">
        <v>60</v>
      </c>
      <c r="D9" s="93"/>
      <c r="E9" s="92">
        <v>2024</v>
      </c>
      <c r="M9" s="78"/>
    </row>
    <row r="10" spans="1:13" ht="30" x14ac:dyDescent="0.25">
      <c r="A10" s="15" t="s">
        <v>15</v>
      </c>
      <c r="B10" s="17"/>
      <c r="C10" s="109">
        <f>90*C7/C9</f>
        <v>0</v>
      </c>
      <c r="D10" s="4"/>
      <c r="E10" s="5"/>
      <c r="F10" s="78"/>
      <c r="G10" s="78"/>
    </row>
    <row r="11" spans="1:13" x14ac:dyDescent="0.25">
      <c r="A11" s="10"/>
      <c r="B11" s="19"/>
      <c r="C11" s="110">
        <f>C10%</f>
        <v>0</v>
      </c>
      <c r="D11" s="20"/>
      <c r="E11" s="3"/>
    </row>
    <row r="12" spans="1:13" x14ac:dyDescent="0.25">
      <c r="A12" s="10" t="s">
        <v>16</v>
      </c>
      <c r="B12" s="13"/>
      <c r="C12" s="108">
        <f>C6*C11</f>
        <v>0</v>
      </c>
      <c r="D12" s="16"/>
      <c r="E12" s="80"/>
    </row>
    <row r="13" spans="1:13" x14ac:dyDescent="0.25">
      <c r="A13" s="10" t="s">
        <v>17</v>
      </c>
      <c r="B13" s="13"/>
      <c r="C13" s="108">
        <f>C6-C12</f>
        <v>2800</v>
      </c>
      <c r="D13" s="16"/>
    </row>
    <row r="14" spans="1:13" x14ac:dyDescent="0.25">
      <c r="A14" s="10" t="s">
        <v>10</v>
      </c>
      <c r="B14" s="13"/>
      <c r="C14" s="108">
        <f>C5</f>
        <v>19000</v>
      </c>
      <c r="D14" s="16"/>
      <c r="F14" s="78"/>
      <c r="G14" s="78"/>
      <c r="H14" s="4"/>
    </row>
    <row r="15" spans="1:13" x14ac:dyDescent="0.25">
      <c r="B15" s="13"/>
      <c r="C15" s="108"/>
      <c r="D15" s="16"/>
      <c r="H15" s="4"/>
    </row>
    <row r="16" spans="1:13" x14ac:dyDescent="0.25">
      <c r="A16" s="21" t="s">
        <v>18</v>
      </c>
      <c r="B16" s="22"/>
      <c r="C16" s="111">
        <f>C14+C13</f>
        <v>21800</v>
      </c>
      <c r="D16" s="14"/>
      <c r="E16" s="38"/>
      <c r="H16" s="78"/>
    </row>
    <row r="17" spans="1:8" x14ac:dyDescent="0.25">
      <c r="B17" s="17"/>
      <c r="C17" s="109"/>
      <c r="D17" s="18"/>
      <c r="H17" s="78"/>
    </row>
    <row r="18" spans="1:8" ht="16.5" x14ac:dyDescent="0.3">
      <c r="A18" s="21" t="s">
        <v>62</v>
      </c>
      <c r="B18" s="5"/>
      <c r="C18" s="102">
        <v>620</v>
      </c>
      <c r="D18" s="102"/>
      <c r="E18" s="103"/>
      <c r="H18" s="109"/>
    </row>
    <row r="19" spans="1:8" x14ac:dyDescent="0.25">
      <c r="A19" s="10"/>
      <c r="B19" s="4"/>
      <c r="C19" s="104">
        <f>C18*C16</f>
        <v>13516000</v>
      </c>
      <c r="D19" s="3" t="s">
        <v>41</v>
      </c>
      <c r="E19" s="104"/>
      <c r="H19" s="4"/>
    </row>
    <row r="20" spans="1:8" x14ac:dyDescent="0.25">
      <c r="A20" s="10"/>
      <c r="B20" s="38"/>
      <c r="C20" s="83">
        <f>C19*0.9</f>
        <v>12164400</v>
      </c>
      <c r="D20" s="3" t="s">
        <v>19</v>
      </c>
      <c r="E20" s="83"/>
      <c r="F20" s="6"/>
      <c r="H20" s="78"/>
    </row>
    <row r="21" spans="1:8" x14ac:dyDescent="0.25">
      <c r="A21" s="10"/>
      <c r="C21" s="83">
        <f>C19*80%</f>
        <v>10812800</v>
      </c>
      <c r="D21" s="3" t="s">
        <v>20</v>
      </c>
      <c r="E21" s="83"/>
      <c r="F21" s="38"/>
    </row>
    <row r="22" spans="1:8" x14ac:dyDescent="0.25">
      <c r="A22" s="10"/>
      <c r="D22" s="3"/>
      <c r="E22" s="83"/>
    </row>
    <row r="23" spans="1:8" x14ac:dyDescent="0.25">
      <c r="A23" s="24" t="s">
        <v>21</v>
      </c>
      <c r="B23" s="25"/>
      <c r="C23" s="105">
        <f>C4*D23</f>
        <v>1909600</v>
      </c>
      <c r="D23" s="105">
        <f>C18*1.1</f>
        <v>682</v>
      </c>
      <c r="E23" s="83"/>
    </row>
    <row r="24" spans="1:8" x14ac:dyDescent="0.25">
      <c r="A24" s="10" t="s">
        <v>22</v>
      </c>
      <c r="D24" s="3"/>
      <c r="E24" s="3"/>
    </row>
    <row r="25" spans="1:8" x14ac:dyDescent="0.25">
      <c r="A25" s="26" t="s">
        <v>23</v>
      </c>
      <c r="B25" s="11"/>
      <c r="C25" s="83">
        <f>C19*0.03/12</f>
        <v>33790</v>
      </c>
      <c r="D25" s="83"/>
      <c r="E25" s="83"/>
    </row>
    <row r="26" spans="1:8" x14ac:dyDescent="0.25">
      <c r="C26" s="83"/>
      <c r="D26" s="23"/>
      <c r="F26" s="80" t="s">
        <v>75</v>
      </c>
    </row>
    <row r="27" spans="1:8" x14ac:dyDescent="0.25">
      <c r="A27" s="5" t="s">
        <v>76</v>
      </c>
      <c r="B27" s="5"/>
      <c r="C27" s="112"/>
      <c r="D27" s="82"/>
    </row>
    <row r="28" spans="1:8" x14ac:dyDescent="0.25">
      <c r="D28" s="78"/>
    </row>
    <row r="29" spans="1:8" x14ac:dyDescent="0.25">
      <c r="A29" s="92" t="s">
        <v>81</v>
      </c>
      <c r="B29" s="92" t="s">
        <v>82</v>
      </c>
      <c r="D29"/>
      <c r="G29" s="3"/>
      <c r="H29" s="3"/>
    </row>
    <row r="30" spans="1:8" ht="18.75" x14ac:dyDescent="0.3">
      <c r="A30" s="92"/>
      <c r="B30" s="122">
        <v>10099800</v>
      </c>
      <c r="D30"/>
      <c r="E30" s="119" t="s">
        <v>77</v>
      </c>
      <c r="F30" s="119"/>
      <c r="G30" s="3"/>
      <c r="H30" s="3"/>
    </row>
    <row r="31" spans="1:8" ht="18.75" x14ac:dyDescent="0.3">
      <c r="D31"/>
      <c r="E31" s="119" t="s">
        <v>78</v>
      </c>
      <c r="F31" s="119"/>
      <c r="G31" s="3"/>
      <c r="H31" s="3"/>
    </row>
    <row r="32" spans="1:8" ht="18.75" x14ac:dyDescent="0.3">
      <c r="D32"/>
      <c r="E32" s="114" t="s">
        <v>41</v>
      </c>
      <c r="F32" s="114">
        <f>C19</f>
        <v>13516000</v>
      </c>
      <c r="G32" s="3"/>
      <c r="H32" s="3"/>
    </row>
    <row r="33" spans="1:8" ht="18.75" x14ac:dyDescent="0.3">
      <c r="D33"/>
      <c r="E33" s="114" t="s">
        <v>19</v>
      </c>
      <c r="F33" s="114">
        <f>F32*90%</f>
        <v>12164400</v>
      </c>
      <c r="G33" s="3"/>
      <c r="H33" s="83">
        <f>F32*80</f>
        <v>1081280000</v>
      </c>
    </row>
    <row r="34" spans="1:8" ht="18.75" x14ac:dyDescent="0.3">
      <c r="D34"/>
      <c r="E34" s="114" t="s">
        <v>20</v>
      </c>
      <c r="F34" s="114">
        <f>F32*80%</f>
        <v>10812800</v>
      </c>
      <c r="G34" s="3"/>
      <c r="H34" s="3"/>
    </row>
    <row r="35" spans="1:8" x14ac:dyDescent="0.25">
      <c r="D35"/>
      <c r="E35" s="3"/>
      <c r="F35" s="3"/>
      <c r="G35" s="3"/>
      <c r="H35" s="3"/>
    </row>
    <row r="36" spans="1:8" x14ac:dyDescent="0.25">
      <c r="D36"/>
      <c r="E36" s="3"/>
      <c r="F36" s="3"/>
      <c r="G36" s="3"/>
      <c r="H36" s="3"/>
    </row>
    <row r="37" spans="1:8" x14ac:dyDescent="0.25">
      <c r="D37"/>
      <c r="E37" s="3"/>
      <c r="F37" s="3"/>
      <c r="G37" s="3"/>
      <c r="H37" s="3"/>
    </row>
    <row r="38" spans="1:8" x14ac:dyDescent="0.25">
      <c r="D38"/>
      <c r="E38" s="3"/>
      <c r="F38" s="3"/>
      <c r="G38" s="3"/>
      <c r="H38" s="3"/>
    </row>
    <row r="39" spans="1:8" x14ac:dyDescent="0.25">
      <c r="D39"/>
    </row>
    <row r="40" spans="1:8" x14ac:dyDescent="0.25">
      <c r="D40"/>
    </row>
    <row r="46" spans="1:8" x14ac:dyDescent="0.25">
      <c r="A46" s="27"/>
    </row>
    <row r="59" spans="1:1" ht="15.75" x14ac:dyDescent="0.25">
      <c r="A59" s="28"/>
    </row>
    <row r="60" spans="1:1" ht="15.75" x14ac:dyDescent="0.25">
      <c r="A60" s="28"/>
    </row>
    <row r="61" spans="1:1" ht="15.75" x14ac:dyDescent="0.25">
      <c r="A61" s="28"/>
    </row>
    <row r="62" spans="1:1" ht="15.75" x14ac:dyDescent="0.25">
      <c r="A62" s="28"/>
    </row>
    <row r="63" spans="1:1" ht="15.75" x14ac:dyDescent="0.25">
      <c r="A63" s="28"/>
    </row>
    <row r="64" spans="1:1" ht="15.75" x14ac:dyDescent="0.25">
      <c r="A64" s="28"/>
    </row>
    <row r="65" spans="1:1" ht="15.75" x14ac:dyDescent="0.25">
      <c r="A65" s="28"/>
    </row>
    <row r="84" spans="3:3" x14ac:dyDescent="0.25">
      <c r="C84" s="3">
        <f>C83*C82</f>
        <v>0</v>
      </c>
    </row>
  </sheetData>
  <mergeCells count="2">
    <mergeCell ref="E30:F30"/>
    <mergeCell ref="E31:F3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55"/>
  <sheetViews>
    <sheetView zoomScaleNormal="100" workbookViewId="0">
      <selection activeCell="Q20" sqref="Q20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5.5703125" customWidth="1"/>
    <col min="18" max="18" width="12.85546875" customWidth="1"/>
    <col min="19" max="19" width="16.140625" customWidth="1"/>
    <col min="20" max="20" width="13.85546875" customWidth="1"/>
    <col min="21" max="21" width="8.85546875" customWidth="1"/>
    <col min="22" max="22" width="6.28515625" customWidth="1"/>
    <col min="28" max="28" width="10.42578125" bestFit="1" customWidth="1"/>
    <col min="32" max="32" width="10.42578125" bestFit="1" customWidth="1"/>
  </cols>
  <sheetData>
    <row r="1" spans="1:32" s="1" customFormat="1" ht="60" x14ac:dyDescent="0.25">
      <c r="A1" s="1" t="s">
        <v>0</v>
      </c>
      <c r="B1" s="1" t="s">
        <v>3</v>
      </c>
      <c r="C1" s="1" t="s">
        <v>83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72</v>
      </c>
      <c r="O1" s="1" t="s">
        <v>62</v>
      </c>
      <c r="P1" s="1" t="s">
        <v>71</v>
      </c>
      <c r="Q1" s="1" t="s">
        <v>1</v>
      </c>
      <c r="R1" s="1" t="s">
        <v>68</v>
      </c>
      <c r="S1" s="1" t="s">
        <v>67</v>
      </c>
      <c r="T1" s="124" t="s">
        <v>84</v>
      </c>
      <c r="U1" s="2"/>
      <c r="V1" s="2"/>
      <c r="W1" s="2"/>
      <c r="X1" s="2"/>
      <c r="Y1" s="2"/>
    </row>
    <row r="2" spans="1:32" x14ac:dyDescent="0.25">
      <c r="B2">
        <v>565</v>
      </c>
      <c r="C2">
        <f>B2*1.1</f>
        <v>621.5</v>
      </c>
      <c r="D2" s="95">
        <f>C2*1.2</f>
        <v>745.8</v>
      </c>
      <c r="E2" s="95">
        <v>14500000</v>
      </c>
      <c r="F2" s="95">
        <f>E2/B2</f>
        <v>25663.716814159292</v>
      </c>
      <c r="G2" s="85">
        <f>E2/C2</f>
        <v>23330.651649235719</v>
      </c>
      <c r="H2">
        <f>E2/D2</f>
        <v>19442.209707696435</v>
      </c>
      <c r="I2" s="5">
        <v>13</v>
      </c>
      <c r="J2" s="5">
        <v>1302</v>
      </c>
      <c r="K2" s="5"/>
      <c r="L2" s="5"/>
      <c r="M2" s="5"/>
      <c r="N2" s="5"/>
      <c r="O2" s="127">
        <v>490</v>
      </c>
      <c r="P2" s="126">
        <f>50.07*10.764</f>
        <v>538.95348000000001</v>
      </c>
      <c r="Q2" s="126">
        <v>10045000</v>
      </c>
      <c r="R2" s="126">
        <f t="shared" ref="R2:R3" si="0">Q2/O2</f>
        <v>20500</v>
      </c>
      <c r="S2" s="95">
        <f>Q2/P2</f>
        <v>18637.972242056956</v>
      </c>
      <c r="T2" s="123">
        <v>2022</v>
      </c>
      <c r="U2" s="96"/>
      <c r="V2" s="3"/>
      <c r="W2" s="3"/>
      <c r="X2" s="3"/>
      <c r="Y2" s="3"/>
      <c r="AB2" s="40"/>
    </row>
    <row r="3" spans="1:32" x14ac:dyDescent="0.25">
      <c r="B3" s="100">
        <v>435</v>
      </c>
      <c r="C3">
        <f t="shared" ref="C3:C12" si="1">B3*1.1</f>
        <v>478.50000000000006</v>
      </c>
      <c r="D3" s="95">
        <f t="shared" ref="D3:D9" si="2">C3*1.2</f>
        <v>574.20000000000005</v>
      </c>
      <c r="E3" s="95">
        <v>11500000</v>
      </c>
      <c r="F3" s="95">
        <f t="shared" ref="F3:F11" si="3">E3/B3</f>
        <v>26436.781609195401</v>
      </c>
      <c r="G3" s="85">
        <f t="shared" ref="G3:G7" si="4">E3/C3</f>
        <v>24033.437826541271</v>
      </c>
      <c r="H3">
        <f t="shared" ref="H3:H7" si="5">E3/D3</f>
        <v>20027.864855451062</v>
      </c>
      <c r="I3">
        <v>5</v>
      </c>
      <c r="J3">
        <v>506</v>
      </c>
      <c r="O3" s="94">
        <v>565</v>
      </c>
      <c r="P3" s="95">
        <f>57.74*10.764</f>
        <v>621.51336000000003</v>
      </c>
      <c r="Q3" s="95">
        <v>10876250</v>
      </c>
      <c r="R3" s="95">
        <f t="shared" si="0"/>
        <v>19250</v>
      </c>
      <c r="S3" s="95">
        <f>Q3/P3</f>
        <v>17499.623821441262</v>
      </c>
      <c r="T3" s="123">
        <v>2022</v>
      </c>
      <c r="U3" s="96"/>
      <c r="V3" s="3"/>
      <c r="W3" s="3"/>
      <c r="X3" s="3"/>
      <c r="Y3" s="3"/>
      <c r="AF3" s="40"/>
    </row>
    <row r="4" spans="1:32" x14ac:dyDescent="0.25">
      <c r="B4" s="125">
        <v>700</v>
      </c>
      <c r="C4">
        <f t="shared" si="1"/>
        <v>770.00000000000011</v>
      </c>
      <c r="D4" s="126">
        <f t="shared" si="2"/>
        <v>924.00000000000011</v>
      </c>
      <c r="E4" s="126">
        <v>16000000</v>
      </c>
      <c r="F4" s="126">
        <f t="shared" si="3"/>
        <v>22857.142857142859</v>
      </c>
      <c r="G4" s="85">
        <f t="shared" si="4"/>
        <v>20779.220779220777</v>
      </c>
      <c r="H4">
        <f t="shared" si="5"/>
        <v>17316.017316017314</v>
      </c>
      <c r="I4">
        <v>4</v>
      </c>
      <c r="J4">
        <v>401</v>
      </c>
      <c r="O4" s="94">
        <v>677</v>
      </c>
      <c r="P4" s="94">
        <f>O4*1.1</f>
        <v>744.7</v>
      </c>
      <c r="Q4" s="95">
        <v>18300000</v>
      </c>
      <c r="R4" s="95">
        <f>Q4/O4</f>
        <v>27031.019202363368</v>
      </c>
      <c r="S4" s="95">
        <f>Q4/P4</f>
        <v>24573.653820330332</v>
      </c>
      <c r="T4" s="95"/>
      <c r="U4" s="96"/>
      <c r="V4" s="3"/>
      <c r="W4" s="3"/>
      <c r="X4" s="3"/>
      <c r="Y4" s="3"/>
    </row>
    <row r="5" spans="1:32" x14ac:dyDescent="0.25">
      <c r="B5" s="125">
        <v>900</v>
      </c>
      <c r="C5" s="5">
        <f t="shared" si="1"/>
        <v>990.00000000000011</v>
      </c>
      <c r="D5" s="126">
        <f t="shared" si="2"/>
        <v>1188</v>
      </c>
      <c r="E5" s="126">
        <v>19000000</v>
      </c>
      <c r="F5" s="126">
        <f t="shared" si="3"/>
        <v>21111.111111111109</v>
      </c>
      <c r="G5" s="85">
        <f t="shared" si="4"/>
        <v>19191.919191919191</v>
      </c>
      <c r="H5">
        <f t="shared" si="5"/>
        <v>15993.265993265994</v>
      </c>
      <c r="I5">
        <v>14</v>
      </c>
      <c r="J5">
        <v>1403</v>
      </c>
      <c r="O5" s="94">
        <f>P5/1.1</f>
        <v>638.99018181818178</v>
      </c>
      <c r="P5" s="94">
        <f>65.3*10.764</f>
        <v>702.88919999999996</v>
      </c>
      <c r="Q5" s="95">
        <v>12000000</v>
      </c>
      <c r="R5" s="95">
        <f>Q5/O5</f>
        <v>18779.631270476202</v>
      </c>
      <c r="S5" s="95">
        <f>Q5/P5</f>
        <v>17072.392064069274</v>
      </c>
      <c r="T5" s="95"/>
      <c r="U5" s="96"/>
      <c r="V5" s="3"/>
      <c r="W5" s="3"/>
      <c r="X5" s="3"/>
      <c r="Y5" s="3"/>
    </row>
    <row r="6" spans="1:32" x14ac:dyDescent="0.25">
      <c r="B6" s="5">
        <f>C6/1.1</f>
        <v>645.45454545454538</v>
      </c>
      <c r="C6" s="5">
        <v>710</v>
      </c>
      <c r="D6" s="126">
        <f t="shared" si="2"/>
        <v>852</v>
      </c>
      <c r="E6" s="126">
        <v>12000000</v>
      </c>
      <c r="F6" s="126">
        <f t="shared" si="3"/>
        <v>18591.54929577465</v>
      </c>
      <c r="G6" s="85">
        <f t="shared" si="4"/>
        <v>16901.408450704224</v>
      </c>
      <c r="H6">
        <f t="shared" si="5"/>
        <v>14084.507042253521</v>
      </c>
      <c r="O6" s="126">
        <f>P6/1.1</f>
        <v>708.18181818181813</v>
      </c>
      <c r="P6" s="127">
        <v>779</v>
      </c>
      <c r="Q6" s="126">
        <v>14000000</v>
      </c>
      <c r="R6" s="126">
        <f>Q6/O6</f>
        <v>19768.934531450581</v>
      </c>
      <c r="S6" s="95">
        <f>Q6/P6</f>
        <v>17971.758664955072</v>
      </c>
      <c r="T6" s="95"/>
      <c r="U6" s="96"/>
      <c r="V6" s="3"/>
      <c r="W6" s="3"/>
      <c r="X6" s="3"/>
      <c r="Y6" s="3"/>
    </row>
    <row r="7" spans="1:32" x14ac:dyDescent="0.25">
      <c r="C7">
        <f t="shared" si="1"/>
        <v>0</v>
      </c>
      <c r="D7" s="95">
        <f t="shared" si="2"/>
        <v>0</v>
      </c>
      <c r="E7" s="95"/>
      <c r="F7" s="95" t="e">
        <f t="shared" si="3"/>
        <v>#DIV/0!</v>
      </c>
      <c r="G7" s="85" t="e">
        <f t="shared" si="4"/>
        <v>#DIV/0!</v>
      </c>
      <c r="H7" t="e">
        <f t="shared" si="5"/>
        <v>#DIV/0!</v>
      </c>
      <c r="I7">
        <v>17</v>
      </c>
      <c r="J7">
        <v>1702</v>
      </c>
      <c r="N7">
        <v>42.91</v>
      </c>
      <c r="O7" s="95">
        <f>N7*10.764</f>
        <v>461.88323999999994</v>
      </c>
      <c r="P7" s="94">
        <f t="shared" ref="P5:P9" si="6">O7*1.1</f>
        <v>508.07156399999997</v>
      </c>
      <c r="Q7" s="95">
        <v>10800000</v>
      </c>
      <c r="R7" s="95">
        <f>Q7/O7</f>
        <v>23382.532780362417</v>
      </c>
      <c r="S7" s="95">
        <f>Q7/P7</f>
        <v>21256.84798214765</v>
      </c>
      <c r="T7" s="95"/>
      <c r="U7" s="96"/>
      <c r="V7" s="3"/>
      <c r="W7" s="3"/>
      <c r="X7" s="3"/>
      <c r="Y7" s="3"/>
    </row>
    <row r="8" spans="1:32" x14ac:dyDescent="0.25">
      <c r="C8">
        <f t="shared" si="1"/>
        <v>0</v>
      </c>
      <c r="D8" s="95">
        <f t="shared" si="2"/>
        <v>0</v>
      </c>
      <c r="E8" s="95"/>
      <c r="F8" s="95" t="e">
        <f t="shared" si="3"/>
        <v>#DIV/0!</v>
      </c>
      <c r="G8" s="85" t="e">
        <f t="shared" ref="G8:G9" si="7">F8/C8</f>
        <v>#DIV/0!</v>
      </c>
      <c r="H8" t="e">
        <f t="shared" ref="H8:H13" si="8">F8/D8</f>
        <v>#DIV/0!</v>
      </c>
      <c r="I8">
        <v>10</v>
      </c>
      <c r="J8">
        <v>1001</v>
      </c>
      <c r="O8" s="95">
        <f>P8/1.1</f>
        <v>545.45454545454538</v>
      </c>
      <c r="P8" s="94">
        <v>600</v>
      </c>
      <c r="Q8" s="95">
        <v>13000000</v>
      </c>
      <c r="R8" s="95">
        <f>Q8/O8</f>
        <v>23833.333333333336</v>
      </c>
      <c r="S8" s="95">
        <f>Q8/P8</f>
        <v>21666.666666666668</v>
      </c>
      <c r="T8" s="95"/>
      <c r="U8" s="96"/>
      <c r="V8" s="3"/>
      <c r="W8" s="3"/>
      <c r="X8" s="3"/>
      <c r="Y8" s="3"/>
    </row>
    <row r="9" spans="1:32" x14ac:dyDescent="0.25">
      <c r="C9">
        <f t="shared" si="1"/>
        <v>0</v>
      </c>
      <c r="D9" s="95">
        <f t="shared" si="2"/>
        <v>0</v>
      </c>
      <c r="E9" s="95"/>
      <c r="F9" s="95" t="e">
        <f t="shared" si="3"/>
        <v>#DIV/0!</v>
      </c>
      <c r="G9" s="85" t="e">
        <f t="shared" si="7"/>
        <v>#DIV/0!</v>
      </c>
      <c r="H9" t="e">
        <f t="shared" si="8"/>
        <v>#DIV/0!</v>
      </c>
      <c r="I9">
        <v>1</v>
      </c>
      <c r="J9">
        <v>102</v>
      </c>
      <c r="O9" s="126">
        <f>P9/1.1</f>
        <v>724.0257818181816</v>
      </c>
      <c r="P9" s="127">
        <f>73.99*10.764</f>
        <v>796.42835999999988</v>
      </c>
      <c r="Q9" s="126">
        <v>15700000</v>
      </c>
      <c r="R9" s="126">
        <f>Q9/O9</f>
        <v>21684.310689287868</v>
      </c>
      <c r="S9" s="95"/>
      <c r="T9" s="95"/>
      <c r="U9" s="3"/>
      <c r="V9" s="3"/>
      <c r="W9" s="3"/>
      <c r="X9" s="3"/>
      <c r="Y9" s="3"/>
    </row>
    <row r="10" spans="1:32" ht="16.5" x14ac:dyDescent="0.3">
      <c r="C10">
        <f t="shared" si="1"/>
        <v>0</v>
      </c>
      <c r="D10" s="95">
        <v>0</v>
      </c>
      <c r="E10" s="95"/>
      <c r="F10" s="95" t="e">
        <f t="shared" si="3"/>
        <v>#DIV/0!</v>
      </c>
      <c r="G10" t="e">
        <f t="shared" ref="G10:G14" si="9">ROUND((E10/C10),0)</f>
        <v>#DIV/0!</v>
      </c>
      <c r="H10" t="e">
        <f t="shared" si="8"/>
        <v>#DIV/0!</v>
      </c>
      <c r="O10" s="95"/>
      <c r="P10" s="95" t="e">
        <f>#REF!*1.1</f>
        <v>#REF!</v>
      </c>
      <c r="Q10" s="95"/>
      <c r="R10" s="95" t="e">
        <f>T10/#REF!</f>
        <v>#REF!</v>
      </c>
      <c r="S10" s="95"/>
      <c r="T10" s="95"/>
      <c r="U10" s="3"/>
      <c r="V10" s="3"/>
      <c r="W10" s="97"/>
      <c r="X10" s="98"/>
      <c r="Y10" s="98"/>
      <c r="Z10" s="29"/>
      <c r="AA10" s="29"/>
      <c r="AB10" s="29"/>
      <c r="AC10" s="29"/>
      <c r="AD10" s="29"/>
    </row>
    <row r="11" spans="1:32" ht="18.75" x14ac:dyDescent="0.25">
      <c r="C11">
        <f t="shared" si="1"/>
        <v>0</v>
      </c>
      <c r="D11">
        <f t="shared" ref="D11:D14" si="10">C11*1.2</f>
        <v>0</v>
      </c>
      <c r="E11" s="95"/>
      <c r="F11" s="95" t="e">
        <f t="shared" si="3"/>
        <v>#DIV/0!</v>
      </c>
      <c r="G11" t="e">
        <f t="shared" si="9"/>
        <v>#DIV/0!</v>
      </c>
      <c r="H11" t="e">
        <f t="shared" si="8"/>
        <v>#DIV/0!</v>
      </c>
      <c r="P11" s="95" t="e">
        <f>#REF!*1.1</f>
        <v>#REF!</v>
      </c>
      <c r="Q11" s="95"/>
      <c r="S11" s="95"/>
      <c r="T11" s="95"/>
      <c r="U11" s="3"/>
      <c r="V11" s="3"/>
      <c r="W11" s="99"/>
      <c r="X11" s="3"/>
      <c r="Y11" s="3"/>
    </row>
    <row r="12" spans="1:32" x14ac:dyDescent="0.25">
      <c r="C12">
        <f t="shared" si="1"/>
        <v>0</v>
      </c>
      <c r="D12">
        <f t="shared" si="10"/>
        <v>0</v>
      </c>
      <c r="E12" s="95"/>
      <c r="F12" t="e">
        <f t="shared" ref="F7:F14" si="11">ROUND((E12/B12),0)</f>
        <v>#DIV/0!</v>
      </c>
      <c r="G12" t="e">
        <f t="shared" si="9"/>
        <v>#DIV/0!</v>
      </c>
      <c r="H12" t="e">
        <f t="shared" si="8"/>
        <v>#DIV/0!</v>
      </c>
      <c r="I12">
        <f t="shared" ref="I12:I14" si="12">U12</f>
        <v>0</v>
      </c>
      <c r="J12">
        <f t="shared" ref="J12:J14" si="13">V12</f>
        <v>0</v>
      </c>
      <c r="P12" s="95" t="e">
        <f>#REF!*1.1</f>
        <v>#REF!</v>
      </c>
      <c r="Q12" s="95"/>
      <c r="S12" s="95"/>
      <c r="T12" s="95"/>
      <c r="U12" s="3"/>
      <c r="V12" s="3"/>
      <c r="W12" s="3"/>
      <c r="X12" s="3"/>
      <c r="Y12" s="3"/>
    </row>
    <row r="13" spans="1:32" x14ac:dyDescent="0.25">
      <c r="B13">
        <v>0</v>
      </c>
      <c r="C13">
        <f t="shared" ref="C3:C13" si="14">B13*1.2</f>
        <v>0</v>
      </c>
      <c r="D13">
        <f t="shared" si="10"/>
        <v>0</v>
      </c>
      <c r="E13" s="95"/>
      <c r="F13" t="e">
        <f t="shared" si="11"/>
        <v>#DIV/0!</v>
      </c>
      <c r="G13" t="e">
        <f t="shared" si="9"/>
        <v>#DIV/0!</v>
      </c>
      <c r="H13" t="e">
        <f t="shared" si="8"/>
        <v>#DIV/0!</v>
      </c>
      <c r="I13">
        <f t="shared" si="12"/>
        <v>0</v>
      </c>
      <c r="J13">
        <f t="shared" si="13"/>
        <v>0</v>
      </c>
      <c r="S13" s="95"/>
      <c r="T13" s="95"/>
      <c r="U13" s="3"/>
      <c r="V13" s="3"/>
      <c r="W13" s="3"/>
      <c r="X13" s="3"/>
      <c r="Y13" s="3"/>
    </row>
    <row r="14" spans="1:32" x14ac:dyDescent="0.25">
      <c r="B14">
        <v>0</v>
      </c>
      <c r="C14">
        <f t="shared" ref="C13:C14" si="15">B14*1.1</f>
        <v>0</v>
      </c>
      <c r="D14">
        <f t="shared" si="10"/>
        <v>0</v>
      </c>
      <c r="E14" s="95"/>
      <c r="F14" t="e">
        <f t="shared" si="11"/>
        <v>#DIV/0!</v>
      </c>
      <c r="G14" t="e">
        <f t="shared" si="9"/>
        <v>#DIV/0!</v>
      </c>
      <c r="H14" t="e">
        <f t="shared" ref="H14" si="16">ROUND((E14/D14),0)</f>
        <v>#DIV/0!</v>
      </c>
      <c r="I14">
        <f t="shared" si="12"/>
        <v>0</v>
      </c>
      <c r="J14">
        <f t="shared" si="13"/>
        <v>0</v>
      </c>
      <c r="S14" s="95"/>
      <c r="T14" s="95"/>
      <c r="U14" s="3"/>
      <c r="V14" s="3"/>
      <c r="W14" s="3"/>
      <c r="X14" s="3"/>
      <c r="Y14" s="3"/>
    </row>
    <row r="15" spans="1:32" x14ac:dyDescent="0.25">
      <c r="B15">
        <v>0</v>
      </c>
      <c r="C15">
        <f t="shared" ref="C15" si="17">B15*1.2</f>
        <v>0</v>
      </c>
      <c r="D15">
        <f t="shared" ref="D15:D18" si="18">C15*1.2</f>
        <v>0</v>
      </c>
      <c r="E15" s="95"/>
      <c r="F15" t="e">
        <f t="shared" ref="F15:F18" si="19">ROUND((E15/B15),0)</f>
        <v>#DIV/0!</v>
      </c>
      <c r="G15" t="e">
        <f t="shared" ref="G15:G18" si="20">ROUND((E15/C15),0)</f>
        <v>#DIV/0!</v>
      </c>
      <c r="H15" t="e">
        <f t="shared" ref="H15:H18" si="21">ROUND((E15/D15),0)</f>
        <v>#DIV/0!</v>
      </c>
      <c r="I15">
        <f t="shared" ref="I15:J18" si="22">U15</f>
        <v>0</v>
      </c>
      <c r="J15">
        <f t="shared" si="22"/>
        <v>0</v>
      </c>
      <c r="S15" s="95"/>
      <c r="T15" s="95"/>
      <c r="U15" s="3"/>
      <c r="V15" s="3"/>
      <c r="W15" s="3"/>
      <c r="X15" s="3"/>
      <c r="Y15" s="3"/>
    </row>
    <row r="16" spans="1:32" x14ac:dyDescent="0.25">
      <c r="B16">
        <v>0</v>
      </c>
      <c r="C16">
        <f t="shared" ref="C16:C18" si="23">B16*1.2</f>
        <v>0</v>
      </c>
      <c r="D16">
        <f t="shared" si="18"/>
        <v>0</v>
      </c>
      <c r="E16" s="95"/>
      <c r="F16" t="e">
        <f t="shared" si="19"/>
        <v>#DIV/0!</v>
      </c>
      <c r="G16" t="e">
        <f t="shared" si="20"/>
        <v>#DIV/0!</v>
      </c>
      <c r="H16" t="e">
        <f t="shared" si="21"/>
        <v>#DIV/0!</v>
      </c>
      <c r="I16">
        <f t="shared" si="22"/>
        <v>0</v>
      </c>
      <c r="J16">
        <f t="shared" si="22"/>
        <v>0</v>
      </c>
      <c r="S16" s="95"/>
      <c r="T16" s="95"/>
    </row>
    <row r="17" spans="1:25" x14ac:dyDescent="0.25">
      <c r="B17">
        <f t="shared" ref="B17:B18" si="24">O17</f>
        <v>0</v>
      </c>
      <c r="C17">
        <f t="shared" si="23"/>
        <v>0</v>
      </c>
      <c r="D17">
        <f t="shared" si="18"/>
        <v>0</v>
      </c>
      <c r="E17" s="95"/>
      <c r="F17" t="e">
        <f t="shared" si="19"/>
        <v>#DIV/0!</v>
      </c>
      <c r="G17" t="e">
        <f t="shared" si="20"/>
        <v>#DIV/0!</v>
      </c>
      <c r="H17" t="e">
        <f t="shared" si="21"/>
        <v>#DIV/0!</v>
      </c>
      <c r="I17">
        <f t="shared" si="22"/>
        <v>0</v>
      </c>
      <c r="J17">
        <f t="shared" si="22"/>
        <v>0</v>
      </c>
      <c r="S17" s="95"/>
      <c r="T17" s="95"/>
    </row>
    <row r="18" spans="1:25" x14ac:dyDescent="0.25">
      <c r="B18">
        <f t="shared" si="24"/>
        <v>0</v>
      </c>
      <c r="C18">
        <f t="shared" si="23"/>
        <v>0</v>
      </c>
      <c r="D18">
        <f t="shared" si="18"/>
        <v>0</v>
      </c>
      <c r="E18" s="95"/>
      <c r="F18" t="e">
        <f t="shared" si="19"/>
        <v>#DIV/0!</v>
      </c>
      <c r="G18" t="e">
        <f t="shared" si="20"/>
        <v>#DIV/0!</v>
      </c>
      <c r="H18" t="e">
        <f t="shared" si="21"/>
        <v>#DIV/0!</v>
      </c>
      <c r="I18">
        <f t="shared" si="22"/>
        <v>0</v>
      </c>
      <c r="J18">
        <f t="shared" si="22"/>
        <v>0</v>
      </c>
      <c r="S18" s="95"/>
      <c r="T18" s="95"/>
    </row>
    <row r="19" spans="1:25" s="6" customFormat="1" x14ac:dyDescent="0.25">
      <c r="A19" s="85"/>
      <c r="B19" s="85"/>
      <c r="C19" s="85"/>
      <c r="D19" s="85"/>
      <c r="E19" s="85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</row>
    <row r="20" spans="1:25" s="6" customFormat="1" ht="16.5" x14ac:dyDescent="0.3">
      <c r="A20" s="85"/>
      <c r="B20" s="85"/>
      <c r="C20" s="85"/>
      <c r="D20" s="85"/>
      <c r="E20" s="85"/>
      <c r="F20" s="29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</row>
    <row r="21" spans="1:25" s="6" customFormat="1" x14ac:dyDescent="0.25">
      <c r="A21" s="85"/>
      <c r="B21" s="86"/>
      <c r="C21" s="86"/>
      <c r="D21" s="86"/>
      <c r="E21" s="86"/>
      <c r="F21" s="87" t="s">
        <v>63</v>
      </c>
      <c r="G21" s="86"/>
      <c r="H21" s="86"/>
      <c r="I21" s="85"/>
      <c r="J21" s="85"/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</row>
    <row r="22" spans="1:25" s="6" customFormat="1" ht="16.5" x14ac:dyDescent="0.3">
      <c r="A22" s="85"/>
      <c r="B22" s="86"/>
      <c r="C22" s="86" t="s">
        <v>61</v>
      </c>
      <c r="D22" s="86"/>
      <c r="E22" s="101"/>
      <c r="F22" s="88" t="s">
        <v>62</v>
      </c>
      <c r="G22" s="88">
        <v>394</v>
      </c>
      <c r="H22" s="86"/>
      <c r="I22" s="85">
        <f>G22*9500</f>
        <v>3743000</v>
      </c>
      <c r="J22" s="85"/>
      <c r="K22" s="85"/>
      <c r="L22" s="85"/>
      <c r="M22" s="85"/>
      <c r="N22" s="85"/>
      <c r="O22" s="85"/>
    </row>
    <row r="23" spans="1:25" s="6" customFormat="1" x14ac:dyDescent="0.25">
      <c r="A23" s="85"/>
      <c r="B23" s="86"/>
      <c r="C23" s="86" t="s">
        <v>1</v>
      </c>
      <c r="D23" s="86">
        <v>7100000</v>
      </c>
      <c r="E23" s="86"/>
      <c r="F23" s="88" t="s">
        <v>58</v>
      </c>
      <c r="G23" s="88">
        <v>0</v>
      </c>
      <c r="H23" s="86"/>
      <c r="I23" s="85"/>
      <c r="J23" s="85"/>
      <c r="K23" s="85"/>
      <c r="L23" s="85"/>
      <c r="M23" s="85"/>
      <c r="N23" s="85"/>
      <c r="O23" s="85"/>
    </row>
    <row r="24" spans="1:25" s="6" customFormat="1" x14ac:dyDescent="0.25">
      <c r="A24" s="85"/>
      <c r="B24" s="86"/>
      <c r="C24" s="86"/>
      <c r="D24" s="86"/>
      <c r="E24" s="86"/>
      <c r="F24" s="88" t="s">
        <v>64</v>
      </c>
      <c r="G24" s="88">
        <v>0</v>
      </c>
      <c r="H24" s="86"/>
      <c r="I24" s="85"/>
      <c r="J24" s="85"/>
      <c r="K24" s="85"/>
      <c r="L24" s="85"/>
      <c r="M24" s="85"/>
      <c r="N24" s="85"/>
      <c r="O24" s="85"/>
    </row>
    <row r="25" spans="1:25" s="6" customFormat="1" x14ac:dyDescent="0.25">
      <c r="B25" s="86"/>
      <c r="C25" s="86"/>
      <c r="D25" s="86"/>
      <c r="E25" s="86"/>
      <c r="F25" s="89" t="s">
        <v>65</v>
      </c>
      <c r="G25" s="89">
        <f>G22+G23+G24</f>
        <v>394</v>
      </c>
      <c r="H25" s="86"/>
      <c r="I25" s="85"/>
      <c r="J25" s="85"/>
      <c r="K25" s="85"/>
      <c r="L25" s="85"/>
      <c r="M25" s="85"/>
    </row>
    <row r="26" spans="1:25" s="6" customFormat="1" x14ac:dyDescent="0.25">
      <c r="B26" s="86"/>
      <c r="C26" s="86"/>
      <c r="D26" s="86"/>
      <c r="E26" s="86"/>
      <c r="F26" s="88"/>
      <c r="G26" s="88"/>
      <c r="H26" s="86"/>
      <c r="I26" s="85"/>
      <c r="J26" s="85"/>
      <c r="K26" s="85"/>
      <c r="L26" s="85"/>
      <c r="M26" s="85"/>
    </row>
    <row r="27" spans="1:25" s="6" customFormat="1" x14ac:dyDescent="0.25">
      <c r="B27" s="86"/>
      <c r="C27" s="86"/>
      <c r="D27" s="86"/>
      <c r="E27" s="86"/>
      <c r="F27" s="88" t="s">
        <v>57</v>
      </c>
      <c r="G27" s="88">
        <v>0</v>
      </c>
      <c r="H27" s="86"/>
      <c r="I27" s="85" t="e">
        <f>G33/G27</f>
        <v>#DIV/0!</v>
      </c>
      <c r="J27" s="85"/>
      <c r="K27" s="85"/>
      <c r="L27" s="85"/>
      <c r="M27" s="85"/>
    </row>
    <row r="28" spans="1:25" s="6" customFormat="1" x14ac:dyDescent="0.25">
      <c r="B28" s="86"/>
      <c r="C28" s="86"/>
      <c r="D28" s="86"/>
      <c r="E28" s="86"/>
      <c r="F28" s="88" t="s">
        <v>58</v>
      </c>
      <c r="G28" s="88">
        <v>0</v>
      </c>
      <c r="H28" s="86"/>
      <c r="I28" s="85"/>
      <c r="J28" s="85"/>
      <c r="K28" s="85"/>
      <c r="L28" s="85"/>
      <c r="M28" s="85"/>
    </row>
    <row r="29" spans="1:25" s="6" customFormat="1" x14ac:dyDescent="0.25">
      <c r="B29" s="86"/>
      <c r="C29" s="86"/>
      <c r="D29" s="86"/>
      <c r="E29" s="86"/>
      <c r="F29" s="88" t="s">
        <v>56</v>
      </c>
      <c r="G29" s="88">
        <v>0</v>
      </c>
      <c r="H29" s="86"/>
      <c r="I29" s="85"/>
      <c r="J29" s="85"/>
      <c r="K29" s="85"/>
      <c r="L29" s="85"/>
      <c r="M29" s="85"/>
    </row>
    <row r="30" spans="1:25" s="6" customFormat="1" x14ac:dyDescent="0.25">
      <c r="B30" s="86"/>
      <c r="C30" s="90"/>
      <c r="D30" s="90"/>
      <c r="E30" s="86"/>
      <c r="F30" s="89" t="s">
        <v>59</v>
      </c>
      <c r="G30" s="89">
        <f>SUM(G27:G29)</f>
        <v>0</v>
      </c>
      <c r="H30" s="86"/>
      <c r="I30" s="85" t="e">
        <f>I22/G30</f>
        <v>#DIV/0!</v>
      </c>
      <c r="J30" s="85"/>
      <c r="K30" s="85"/>
      <c r="L30" s="85"/>
      <c r="M30" s="85"/>
      <c r="O30" s="41"/>
      <c r="P30" s="41"/>
      <c r="Q30" s="41"/>
      <c r="R30" s="41"/>
    </row>
    <row r="31" spans="1:25" s="6" customFormat="1" x14ac:dyDescent="0.25">
      <c r="B31" s="86"/>
      <c r="C31" s="90"/>
      <c r="D31" s="90"/>
      <c r="E31" s="86"/>
      <c r="F31" s="89" t="s">
        <v>60</v>
      </c>
      <c r="G31" s="88">
        <f>G30</f>
        <v>0</v>
      </c>
      <c r="H31" s="86" t="e">
        <f>G30/G31</f>
        <v>#DIV/0!</v>
      </c>
      <c r="I31" s="85" t="s">
        <v>42</v>
      </c>
      <c r="J31" s="85"/>
      <c r="K31" s="85"/>
      <c r="L31" s="85"/>
      <c r="M31" s="85"/>
    </row>
    <row r="32" spans="1:25" s="6" customFormat="1" x14ac:dyDescent="0.25">
      <c r="B32" s="86"/>
      <c r="C32" s="90"/>
      <c r="D32" s="90"/>
      <c r="E32" s="86"/>
      <c r="F32" s="88" t="s">
        <v>40</v>
      </c>
      <c r="G32" s="88">
        <v>10000</v>
      </c>
      <c r="H32" s="86"/>
      <c r="I32" s="85"/>
      <c r="J32" s="85"/>
      <c r="K32" s="85"/>
      <c r="L32" s="85"/>
      <c r="M32" s="85"/>
    </row>
    <row r="33" spans="2:21" s="6" customFormat="1" x14ac:dyDescent="0.25">
      <c r="B33" s="86"/>
      <c r="C33" s="90"/>
      <c r="D33" s="90"/>
      <c r="E33" s="86"/>
      <c r="F33" s="89" t="s">
        <v>41</v>
      </c>
      <c r="G33" s="89">
        <f>G25*G32</f>
        <v>3940000</v>
      </c>
      <c r="H33" s="86" t="e">
        <f>G33/D27</f>
        <v>#DIV/0!</v>
      </c>
      <c r="I33" s="85"/>
      <c r="J33" s="85"/>
      <c r="K33" s="85"/>
      <c r="L33" s="85"/>
      <c r="M33" s="85"/>
    </row>
    <row r="34" spans="2:21" s="6" customFormat="1" x14ac:dyDescent="0.25">
      <c r="B34" s="86"/>
      <c r="C34" s="90"/>
      <c r="D34" s="90"/>
      <c r="E34" s="86"/>
      <c r="F34" s="89" t="s">
        <v>19</v>
      </c>
      <c r="G34" s="89">
        <f>G33*90%</f>
        <v>3546000</v>
      </c>
      <c r="H34" s="86"/>
      <c r="I34" s="85"/>
      <c r="J34" s="85"/>
      <c r="K34" s="85"/>
      <c r="L34" s="85"/>
      <c r="M34" s="85"/>
    </row>
    <row r="35" spans="2:21" s="6" customFormat="1" x14ac:dyDescent="0.25">
      <c r="B35" s="86"/>
      <c r="C35" s="90"/>
      <c r="D35" s="90"/>
      <c r="E35" s="86"/>
      <c r="F35" s="89" t="s">
        <v>20</v>
      </c>
      <c r="G35" s="89">
        <f>G33*80%</f>
        <v>3152000</v>
      </c>
      <c r="H35" s="86"/>
      <c r="I35" s="85"/>
      <c r="J35" s="85"/>
      <c r="K35" s="85"/>
      <c r="L35" s="85"/>
      <c r="M35" s="85"/>
    </row>
    <row r="36" spans="2:21" x14ac:dyDescent="0.25">
      <c r="B36" s="90"/>
      <c r="C36" s="90"/>
      <c r="D36" s="90"/>
      <c r="E36" s="90"/>
      <c r="F36" s="90"/>
      <c r="G36" s="90"/>
      <c r="H36" s="90"/>
    </row>
    <row r="37" spans="2:21" x14ac:dyDescent="0.25">
      <c r="B37" s="90"/>
      <c r="C37" s="90"/>
      <c r="D37" s="90"/>
      <c r="E37" s="90"/>
      <c r="F37" s="90"/>
      <c r="G37" s="90"/>
      <c r="H37" s="90"/>
      <c r="N37" s="6"/>
      <c r="O37" s="6"/>
      <c r="P37" s="6"/>
      <c r="Q37" s="6"/>
      <c r="R37" s="6"/>
      <c r="S37" s="6"/>
      <c r="T37" s="6"/>
      <c r="U37" s="6"/>
    </row>
    <row r="38" spans="2:21" x14ac:dyDescent="0.25">
      <c r="B38" s="90"/>
      <c r="C38" s="90"/>
      <c r="D38" s="90"/>
      <c r="E38" s="90"/>
      <c r="F38" s="90"/>
      <c r="G38" s="90"/>
      <c r="H38" s="90"/>
      <c r="N38" s="6"/>
      <c r="O38" s="6"/>
      <c r="P38" s="6"/>
      <c r="Q38" s="6"/>
      <c r="R38" s="6"/>
      <c r="S38" s="6"/>
      <c r="T38" s="6"/>
      <c r="U38" s="6"/>
    </row>
    <row r="39" spans="2:21" x14ac:dyDescent="0.25">
      <c r="B39" s="90"/>
      <c r="C39" s="90"/>
      <c r="D39" s="90"/>
      <c r="E39" s="90"/>
      <c r="F39" s="90"/>
      <c r="G39" s="90"/>
      <c r="H39" s="90"/>
      <c r="N39" s="6"/>
      <c r="O39" s="6"/>
      <c r="P39" s="6"/>
      <c r="Q39" s="6"/>
      <c r="R39" s="6"/>
      <c r="S39" s="6"/>
      <c r="T39" s="6"/>
      <c r="U39" s="6"/>
    </row>
    <row r="40" spans="2:21" x14ac:dyDescent="0.25">
      <c r="B40" s="90"/>
      <c r="C40" s="90"/>
      <c r="D40" s="90"/>
      <c r="E40" s="90"/>
      <c r="F40" s="90"/>
      <c r="G40" s="90"/>
      <c r="H40" s="90"/>
      <c r="N40" s="6"/>
      <c r="O40" s="6"/>
      <c r="P40" s="6"/>
      <c r="Q40" s="6"/>
      <c r="R40" s="6"/>
      <c r="S40" s="6"/>
      <c r="T40" s="6"/>
      <c r="U40" s="6"/>
    </row>
    <row r="41" spans="2:21" x14ac:dyDescent="0.25">
      <c r="B41" s="90"/>
      <c r="C41" s="90"/>
      <c r="D41" s="90"/>
      <c r="E41" s="90"/>
      <c r="F41" s="90"/>
      <c r="G41" s="90"/>
      <c r="H41" s="90"/>
      <c r="N41" s="6"/>
      <c r="O41" s="6"/>
      <c r="P41" s="6"/>
      <c r="Q41" s="6"/>
      <c r="R41" s="6"/>
      <c r="S41" s="6"/>
      <c r="T41" s="6"/>
      <c r="U41" s="6"/>
    </row>
    <row r="42" spans="2:21" x14ac:dyDescent="0.25">
      <c r="B42" s="90"/>
      <c r="C42" s="90"/>
      <c r="D42" s="90"/>
      <c r="E42" s="90"/>
      <c r="F42" s="90"/>
      <c r="G42" s="90"/>
      <c r="H42" s="90"/>
      <c r="N42" s="6"/>
      <c r="O42" s="41"/>
      <c r="P42" s="41"/>
      <c r="Q42" s="41"/>
      <c r="R42" s="41"/>
      <c r="S42" s="6"/>
      <c r="T42" s="6"/>
      <c r="U42" s="6"/>
    </row>
    <row r="43" spans="2:21" x14ac:dyDescent="0.25">
      <c r="B43" s="90"/>
      <c r="C43" s="90"/>
      <c r="D43" s="90"/>
      <c r="E43" s="90"/>
      <c r="F43" s="90"/>
      <c r="G43" s="90"/>
      <c r="H43" s="90"/>
      <c r="N43" s="6"/>
      <c r="O43" s="6"/>
      <c r="P43" s="6"/>
      <c r="Q43" s="6"/>
      <c r="R43" s="6"/>
      <c r="S43" s="6"/>
      <c r="T43" s="6"/>
      <c r="U43" s="6"/>
    </row>
    <row r="44" spans="2:21" x14ac:dyDescent="0.25">
      <c r="B44" s="90"/>
      <c r="C44" s="90"/>
      <c r="D44" s="90"/>
      <c r="E44" s="90"/>
      <c r="F44" s="90"/>
      <c r="G44" s="90"/>
      <c r="H44" s="90"/>
      <c r="N44" s="6"/>
      <c r="O44" s="6"/>
      <c r="P44" s="6"/>
      <c r="Q44" s="6"/>
      <c r="R44" s="6"/>
      <c r="S44" s="6"/>
      <c r="T44" s="6"/>
      <c r="U44" s="6"/>
    </row>
    <row r="45" spans="2:21" x14ac:dyDescent="0.25">
      <c r="N45" s="6"/>
      <c r="O45" s="6"/>
      <c r="P45" s="6"/>
      <c r="Q45" s="6"/>
      <c r="R45" s="6"/>
      <c r="S45" s="6"/>
      <c r="T45" s="6"/>
      <c r="U45" s="6"/>
    </row>
    <row r="48" spans="2:21" x14ac:dyDescent="0.25">
      <c r="N48" s="6"/>
      <c r="O48" s="6"/>
      <c r="P48" s="6"/>
      <c r="Q48" s="6"/>
      <c r="R48" s="6"/>
      <c r="S48" s="6"/>
      <c r="T48" s="6"/>
      <c r="U48" s="6"/>
    </row>
    <row r="49" spans="14:21" x14ac:dyDescent="0.25">
      <c r="N49" s="6"/>
      <c r="O49" s="6"/>
      <c r="P49" s="6"/>
      <c r="Q49" s="6"/>
      <c r="R49" s="6"/>
      <c r="S49" s="6"/>
      <c r="T49" s="6"/>
      <c r="U49" s="6"/>
    </row>
    <row r="50" spans="14:21" x14ac:dyDescent="0.25">
      <c r="N50" s="6"/>
      <c r="O50" s="6"/>
      <c r="P50" s="6"/>
      <c r="Q50" s="6"/>
      <c r="R50" s="6"/>
      <c r="S50" s="6"/>
      <c r="T50" s="6"/>
      <c r="U50" s="6"/>
    </row>
    <row r="51" spans="14:21" x14ac:dyDescent="0.25">
      <c r="N51" s="6"/>
      <c r="O51" s="6"/>
      <c r="P51" s="6"/>
      <c r="Q51" s="6"/>
      <c r="R51" s="6"/>
      <c r="S51" s="6"/>
      <c r="T51" s="6"/>
      <c r="U51" s="6"/>
    </row>
    <row r="52" spans="14:21" x14ac:dyDescent="0.25">
      <c r="N52" s="6"/>
      <c r="O52" s="41"/>
      <c r="P52" s="41"/>
      <c r="Q52" s="41"/>
      <c r="R52" s="41"/>
      <c r="S52" s="6"/>
      <c r="T52" s="6"/>
      <c r="U52" s="6"/>
    </row>
    <row r="53" spans="14:21" x14ac:dyDescent="0.25">
      <c r="N53" s="6"/>
      <c r="O53" s="6"/>
      <c r="P53" s="6"/>
      <c r="Q53" s="6"/>
      <c r="R53" s="6"/>
      <c r="S53" s="6"/>
      <c r="T53" s="6"/>
      <c r="U53" s="6"/>
    </row>
    <row r="54" spans="14:21" x14ac:dyDescent="0.25">
      <c r="N54" s="6"/>
      <c r="O54" s="6"/>
      <c r="P54" s="6"/>
      <c r="Q54" s="6"/>
      <c r="R54" s="6"/>
      <c r="S54" s="6"/>
      <c r="T54" s="6"/>
      <c r="U54" s="6"/>
    </row>
    <row r="55" spans="14:21" x14ac:dyDescent="0.25">
      <c r="N55" s="6"/>
      <c r="O55" s="6"/>
      <c r="P55" s="6"/>
      <c r="Q55" s="6"/>
      <c r="R55" s="6"/>
      <c r="S55" s="6"/>
      <c r="T55" s="6"/>
      <c r="U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10" zoomScale="130" zoomScaleNormal="130" workbookViewId="0">
      <selection activeCell="A10" sqref="A10"/>
    </sheetView>
  </sheetViews>
  <sheetFormatPr defaultRowHeight="15" x14ac:dyDescent="0.25"/>
  <sheetData>
    <row r="117" spans="6:13" x14ac:dyDescent="0.25">
      <c r="F117" s="120" t="s">
        <v>55</v>
      </c>
      <c r="G117" s="120"/>
      <c r="H117" s="120"/>
      <c r="I117" s="120"/>
      <c r="J117" s="120"/>
      <c r="K117" s="120"/>
      <c r="L117" s="120"/>
      <c r="M117" s="120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J15:O69"/>
  <sheetViews>
    <sheetView topLeftCell="A169" workbookViewId="0">
      <selection activeCell="A198" sqref="A198"/>
    </sheetView>
  </sheetViews>
  <sheetFormatPr defaultRowHeight="15" x14ac:dyDescent="0.25"/>
  <sheetData>
    <row r="15" spans="10:11" x14ac:dyDescent="0.25">
      <c r="J15" t="s">
        <v>74</v>
      </c>
      <c r="K15">
        <v>2</v>
      </c>
    </row>
    <row r="41" spans="13:14" x14ac:dyDescent="0.25">
      <c r="M41" t="s">
        <v>74</v>
      </c>
      <c r="N41">
        <v>12</v>
      </c>
    </row>
    <row r="69" spans="14:15" x14ac:dyDescent="0.25">
      <c r="N69" t="s">
        <v>74</v>
      </c>
      <c r="O69">
        <v>14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78" zoomScale="160" zoomScaleNormal="160" workbookViewId="0">
      <selection activeCell="A213" sqref="A2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Calculation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2024-12-18T05:58:07Z</dcterms:modified>
</cp:coreProperties>
</file>