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VinFast lndia Private Limited - Thoothukudi\"/>
    </mc:Choice>
  </mc:AlternateContent>
  <xr:revisionPtr revIDLastSave="0" documentId="13_ncr:1_{9DA8ED89-93C5-41AB-8485-BD747A49771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0" i="2" l="1"/>
  <c r="J50" i="2"/>
  <c r="U150" i="3" l="1"/>
  <c r="U147" i="3"/>
  <c r="N38" i="2"/>
  <c r="S28" i="2"/>
  <c r="S27" i="2"/>
  <c r="S29" i="2" l="1"/>
  <c r="K38" i="2"/>
  <c r="I38" i="2"/>
  <c r="H40" i="2"/>
  <c r="H39" i="2"/>
  <c r="P29" i="2"/>
  <c r="P28" i="2"/>
  <c r="P27" i="2"/>
  <c r="O29" i="2"/>
  <c r="M28" i="2" l="1"/>
  <c r="M27" i="2"/>
  <c r="K29" i="2"/>
  <c r="M29" i="2" l="1"/>
  <c r="F2" i="2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 s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P4" i="2"/>
  <c r="R4" i="2" s="1"/>
  <c r="R3" i="2" l="1"/>
</calcChain>
</file>

<file path=xl/sharedStrings.xml><?xml version="1.0" encoding="utf-8"?>
<sst xmlns="http://schemas.openxmlformats.org/spreadsheetml/2006/main" count="73" uniqueCount="57">
  <si>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</si>
  <si>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</si>
  <si>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</si>
  <si>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</si>
  <si>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</si>
  <si>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</si>
  <si>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</si>
  <si>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</si>
  <si>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</si>
  <si>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</si>
  <si>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</si>
  <si>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</si>
  <si>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</si>
  <si>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</si>
  <si>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</si>
  <si>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</si>
  <si>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</si>
  <si>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</si>
  <si>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</si>
  <si>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</si>
  <si>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</si>
  <si>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</si>
  <si>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</si>
  <si>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</si>
  <si>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</si>
  <si>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</si>
  <si>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</si>
  <si>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</si>
  <si>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</si>
  <si>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</si>
  <si>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</si>
  <si>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</si>
  <si>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</si>
  <si>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</si>
  <si>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</si>
  <si>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</si>
  <si>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</si>
  <si>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</si>
  <si>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</si>
  <si>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</si>
  <si>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</si>
  <si>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</si>
  <si>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</si>
  <si>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</si>
  <si>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Plot No.</t>
  </si>
  <si>
    <t>Area in Acres</t>
  </si>
  <si>
    <t>B-1/1</t>
  </si>
  <si>
    <t>B-1/2</t>
  </si>
  <si>
    <t>Total</t>
  </si>
  <si>
    <t>Acres</t>
  </si>
  <si>
    <t>Allotment Price</t>
  </si>
  <si>
    <t>Thite Valuer</t>
  </si>
  <si>
    <t>FMV</t>
  </si>
  <si>
    <t>RV</t>
  </si>
  <si>
    <t>DV</t>
  </si>
  <si>
    <t>Cent</t>
  </si>
  <si>
    <t>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</si>
</sst>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"/>
    <numFmt numFmtId="166" formatCode="_ * #,##0.000_ ;_ * \-#,##0.000_ ;_ * &quot;-&quot;?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165" fontId="5" fillId="0" borderId="9" xfId="0" applyNumberFormat="1" applyFont="1" applyBorder="1" applyAlignment="1">
      <alignment horizontal="right" vertical="center" wrapText="1"/>
    </xf>
    <xf numFmtId="43" fontId="22" fillId="0" borderId="0" xfId="1" applyFont="1"/>
    <xf numFmtId="43" fontId="6" fillId="0" borderId="0" xfId="1" applyFont="1"/>
    <xf numFmtId="43" fontId="3" fillId="0" borderId="0" xfId="1" applyFont="1"/>
    <xf numFmtId="43" fontId="3" fillId="0" borderId="0" xfId="0" applyNumberFormat="1" applyFont="1"/>
    <xf numFmtId="43" fontId="1" fillId="0" borderId="0" xfId="0" applyNumberFormat="1" applyFont="1"/>
    <xf numFmtId="166" fontId="3" fillId="0" borderId="0" xfId="0" applyNumberFormat="1" applyFont="1"/>
    <xf numFmtId="43" fontId="1" fillId="0" borderId="0" xfId="1" applyFont="1"/>
    <xf numFmtId="164" fontId="1" fillId="0" borderId="0" xfId="1" applyNumberFormat="1" applyFont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201244</xdr:colOff>
      <xdr:row>38</xdr:row>
      <xdr:rowOff>58168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908919-137E-4FCA-8DD7-75B9606A8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35644" cy="72971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14</xdr:col>
      <xdr:colOff>220297</xdr:colOff>
      <xdr:row>82</xdr:row>
      <xdr:rowOff>29669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B66047-0920-4EA9-B3B1-38DFD1301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0"/>
          <a:ext cx="8754697" cy="78401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13</xdr:col>
      <xdr:colOff>563160</xdr:colOff>
      <xdr:row>125</xdr:row>
      <xdr:rowOff>67774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0E18B0-D194-4000-91F9-CEB0FD279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0"/>
          <a:ext cx="8487960" cy="78782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14</xdr:col>
      <xdr:colOff>182191</xdr:colOff>
      <xdr:row>173</xdr:row>
      <xdr:rowOff>39302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732308-C30A-454C-A8B1-7CC4249B6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384000"/>
          <a:ext cx="8716591" cy="8611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workbookViewId="0">
      <pane xSplit="2" ySplit="6" topLeftCell="C27" activePane="bottomRight" state="frozen"/>
      <selection pane="topRight" activeCell="C1" sqref="C1"/>
      <selection pane="bottomLeft" activeCell="A7" sqref="A7"/>
      <selection pane="bottomRight" activeCell="D35" sqref="D35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7109375" style="5" bestFit="1" customWidth="1"/>
    <col min="12" max="12" width="14.140625" style="1" customWidth="1"/>
    <col min="13" max="13" width="16.140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1.140625" style="1" bestFit="1" customWidth="1"/>
    <col min="19" max="19" width="16.71093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15">
        <v>408.35</v>
      </c>
      <c r="D2" s="5" t="s">
        <v>49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408.35</v>
      </c>
      <c r="K2" s="76">
        <v>6000000</v>
      </c>
      <c r="L2" s="38">
        <f>J2*K2</f>
        <v>2450100000</v>
      </c>
      <c r="O2" s="41" t="s">
        <v>27</v>
      </c>
      <c r="P2" s="42">
        <f>C33</f>
        <v>398141250</v>
      </c>
      <c r="R2" s="17">
        <f>P2*0.025/12</f>
        <v>829460.9375</v>
      </c>
      <c r="S2" s="15" t="s">
        <v>26</v>
      </c>
    </row>
    <row r="3" spans="1:19" x14ac:dyDescent="0.3">
      <c r="B3" s="21" t="s">
        <v>5</v>
      </c>
      <c r="C3" s="15">
        <v>975000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0</v>
      </c>
      <c r="O3" s="41" t="s">
        <v>27</v>
      </c>
      <c r="P3" s="42">
        <f>C33</f>
        <v>398141250</v>
      </c>
      <c r="Q3" s="5"/>
      <c r="R3" s="17">
        <f>P3*0.04/12</f>
        <v>1327137.5</v>
      </c>
      <c r="S3" s="43" t="s">
        <v>28</v>
      </c>
    </row>
    <row r="4" spans="1:19" x14ac:dyDescent="0.3">
      <c r="B4" s="28" t="s">
        <v>14</v>
      </c>
      <c r="C4" s="38">
        <f>ROUND((C2*C3),0)</f>
        <v>398141250</v>
      </c>
      <c r="F4" s="19"/>
      <c r="G4" s="19"/>
      <c r="I4" s="38"/>
      <c r="J4" s="44"/>
      <c r="K4" s="38"/>
      <c r="L4" s="38">
        <f>SUM(L2:L3)</f>
        <v>2450100000</v>
      </c>
      <c r="O4" s="41" t="s">
        <v>27</v>
      </c>
      <c r="P4" s="42">
        <f>C33</f>
        <v>398141250</v>
      </c>
      <c r="Q4" s="5"/>
      <c r="R4" s="17">
        <f>P4*0.033/12</f>
        <v>1094888.4375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34</v>
      </c>
      <c r="H6" s="52" t="s">
        <v>39</v>
      </c>
      <c r="I6" s="52" t="s">
        <v>23</v>
      </c>
      <c r="J6" s="53" t="s">
        <v>3</v>
      </c>
      <c r="K6" s="53" t="s">
        <v>4</v>
      </c>
      <c r="L6" s="52" t="s">
        <v>35</v>
      </c>
      <c r="M6" s="54" t="s">
        <v>21</v>
      </c>
      <c r="N6" s="54" t="s">
        <v>36</v>
      </c>
      <c r="O6" s="54" t="s">
        <v>37</v>
      </c>
    </row>
    <row r="7" spans="1:19" s="3" customFormat="1" ht="14.25" x14ac:dyDescent="0.2">
      <c r="A7" s="50"/>
      <c r="B7" s="51"/>
      <c r="C7" s="52" t="s">
        <v>33</v>
      </c>
      <c r="D7" s="51"/>
      <c r="E7" s="51"/>
      <c r="F7" s="51"/>
      <c r="G7" s="55" t="s">
        <v>41</v>
      </c>
      <c r="H7" s="49" t="s">
        <v>40</v>
      </c>
      <c r="I7" s="49" t="s">
        <v>40</v>
      </c>
      <c r="J7" s="53"/>
      <c r="K7" s="53"/>
      <c r="L7" s="53" t="s">
        <v>42</v>
      </c>
      <c r="M7" s="53" t="s">
        <v>42</v>
      </c>
      <c r="N7" s="53" t="s">
        <v>42</v>
      </c>
      <c r="O7" s="53" t="s">
        <v>42</v>
      </c>
    </row>
    <row r="8" spans="1:19" s="8" customFormat="1" x14ac:dyDescent="0.25">
      <c r="A8" s="56">
        <v>1</v>
      </c>
      <c r="B8" s="57"/>
      <c r="C8" s="58">
        <v>0</v>
      </c>
      <c r="D8" s="59">
        <v>0</v>
      </c>
      <c r="E8" s="59">
        <v>0</v>
      </c>
      <c r="F8" s="59">
        <v>60</v>
      </c>
      <c r="G8" s="60">
        <v>0</v>
      </c>
      <c r="H8" s="61">
        <f t="shared" ref="H8" si="0">E8-D8</f>
        <v>0</v>
      </c>
      <c r="I8" s="61">
        <f t="shared" ref="I8" si="1">F8-H8</f>
        <v>60</v>
      </c>
      <c r="J8" s="61">
        <f t="shared" ref="J8" si="2">IF(H8&gt;=5,90*H8/F8,0)</f>
        <v>0</v>
      </c>
      <c r="K8" s="61">
        <f t="shared" ref="K8" si="3">G8/100*J8</f>
        <v>0</v>
      </c>
      <c r="L8" s="61">
        <f t="shared" ref="L8" si="4">ROUND((G8-K8),0)</f>
        <v>0</v>
      </c>
      <c r="M8" s="61">
        <f t="shared" ref="M8" si="5">O8-N8</f>
        <v>0</v>
      </c>
      <c r="N8" s="61">
        <f t="shared" ref="N8" si="6">ROUND((L8*C8),0)</f>
        <v>0</v>
      </c>
      <c r="O8" s="61">
        <f t="shared" ref="O8" si="7">ROUND((C8*G8),0)</f>
        <v>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0</v>
      </c>
      <c r="N16" s="61">
        <f>SUM(N8:N15)</f>
        <v>0</v>
      </c>
      <c r="O16" s="61">
        <f>SUM(O8:O15)</f>
        <v>0</v>
      </c>
    </row>
    <row r="17" spans="1:19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9" x14ac:dyDescent="0.3">
      <c r="B18" s="84" t="s">
        <v>16</v>
      </c>
      <c r="C18" s="84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9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9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9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9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9" ht="22.5" customHeight="1" x14ac:dyDescent="0.3">
      <c r="B23" s="85" t="s">
        <v>13</v>
      </c>
      <c r="C23" s="86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9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9" ht="17.25" thickBot="1" x14ac:dyDescent="0.35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9" ht="17.25" thickBot="1" x14ac:dyDescent="0.35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J26" s="70" t="s">
        <v>44</v>
      </c>
      <c r="K26" s="71" t="s">
        <v>45</v>
      </c>
      <c r="L26" s="18"/>
      <c r="O26" s="5" t="s">
        <v>50</v>
      </c>
      <c r="P26" s="1" t="s">
        <v>5</v>
      </c>
    </row>
    <row r="27" spans="1:19" ht="17.25" thickBot="1" x14ac:dyDescent="0.35">
      <c r="B27" s="36"/>
      <c r="C27" s="16"/>
      <c r="D27" s="6"/>
      <c r="E27" s="6"/>
      <c r="F27" s="18"/>
      <c r="H27" s="11"/>
      <c r="I27" s="11"/>
      <c r="J27" s="72" t="s">
        <v>46</v>
      </c>
      <c r="K27" s="73">
        <v>113.699</v>
      </c>
      <c r="L27" s="76">
        <v>6500000</v>
      </c>
      <c r="M27" s="77">
        <f>K27*L27</f>
        <v>739043500</v>
      </c>
      <c r="O27" s="78">
        <v>90959200</v>
      </c>
      <c r="P27" s="80">
        <f>O27/K27</f>
        <v>800000</v>
      </c>
      <c r="R27" s="82">
        <v>975000</v>
      </c>
      <c r="S27" s="83">
        <f>K27*R27</f>
        <v>110856525</v>
      </c>
    </row>
    <row r="28" spans="1:19" ht="17.25" thickBot="1" x14ac:dyDescent="0.35">
      <c r="C28" s="6" t="s">
        <v>18</v>
      </c>
      <c r="D28" s="6"/>
      <c r="E28" s="6"/>
      <c r="F28" s="18"/>
      <c r="H28" s="11"/>
      <c r="I28" s="11"/>
      <c r="J28" s="72" t="s">
        <v>47</v>
      </c>
      <c r="K28" s="73">
        <v>294.65100000000001</v>
      </c>
      <c r="L28" s="76">
        <v>6500000</v>
      </c>
      <c r="M28" s="77">
        <f t="shared" ref="M28" si="23">K28*L28</f>
        <v>1915231500</v>
      </c>
      <c r="O28" s="78">
        <v>235720800</v>
      </c>
      <c r="P28" s="80">
        <f t="shared" ref="P28:P29" si="24">O28/K28</f>
        <v>800000</v>
      </c>
      <c r="R28" s="82">
        <v>975000</v>
      </c>
      <c r="S28" s="83">
        <f t="shared" ref="S28" si="25">K28*R28</f>
        <v>287284725</v>
      </c>
    </row>
    <row r="29" spans="1:19" ht="17.25" thickBot="1" x14ac:dyDescent="0.35">
      <c r="B29" s="2" t="s">
        <v>11</v>
      </c>
      <c r="C29" s="45">
        <f>C4</f>
        <v>398141250</v>
      </c>
      <c r="D29" s="16"/>
      <c r="E29" s="16"/>
      <c r="F29" s="16"/>
      <c r="G29" s="16"/>
      <c r="H29" s="17"/>
      <c r="I29" s="48"/>
      <c r="J29" s="74" t="s">
        <v>48</v>
      </c>
      <c r="K29" s="75">
        <f>SUM(K27:K28)</f>
        <v>408.35</v>
      </c>
      <c r="L29" s="77"/>
      <c r="M29" s="77">
        <f>SUM(M27:M28)</f>
        <v>2654275000</v>
      </c>
      <c r="O29" s="79">
        <f>SUM(O27:O28)</f>
        <v>326680000</v>
      </c>
      <c r="P29" s="80">
        <f t="shared" si="24"/>
        <v>800000</v>
      </c>
      <c r="R29" s="82"/>
      <c r="S29" s="83">
        <f>SUM(S27:S28)</f>
        <v>398141250</v>
      </c>
    </row>
    <row r="30" spans="1:19" x14ac:dyDescent="0.3">
      <c r="B30" s="2" t="s">
        <v>12</v>
      </c>
      <c r="C30" s="45">
        <f>N16</f>
        <v>0</v>
      </c>
      <c r="D30" s="16"/>
      <c r="E30" s="16"/>
      <c r="F30" s="16"/>
      <c r="G30" s="16"/>
      <c r="H30" s="17"/>
      <c r="I30" s="17"/>
      <c r="L30" s="17"/>
    </row>
    <row r="31" spans="1:19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9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6" x14ac:dyDescent="0.3">
      <c r="A33" s="1"/>
      <c r="B33" s="10" t="s">
        <v>43</v>
      </c>
      <c r="C33" s="46">
        <f>C29+C30+C31+C32</f>
        <v>398141250</v>
      </c>
      <c r="D33" s="15"/>
      <c r="F33" s="15"/>
    </row>
    <row r="34" spans="1:16" x14ac:dyDescent="0.3">
      <c r="A34" s="1"/>
      <c r="B34" s="10" t="s">
        <v>7</v>
      </c>
      <c r="C34" s="46">
        <f>MROUND(C33*90%,1)</f>
        <v>358327125</v>
      </c>
      <c r="D34" s="17"/>
      <c r="F34" s="15"/>
      <c r="H34" s="29"/>
      <c r="I34" s="29"/>
    </row>
    <row r="35" spans="1:16" x14ac:dyDescent="0.3">
      <c r="A35" s="1"/>
      <c r="B35" s="10" t="s">
        <v>8</v>
      </c>
      <c r="C35" s="46">
        <f>MROUND(C33*80%,1)</f>
        <v>318513000</v>
      </c>
      <c r="D35" s="17"/>
      <c r="F35" s="15"/>
      <c r="H35" s="29"/>
      <c r="I35" s="29"/>
    </row>
    <row r="36" spans="1:16" s="8" customFormat="1" x14ac:dyDescent="0.3">
      <c r="B36" s="41" t="s">
        <v>38</v>
      </c>
      <c r="C36" s="47">
        <f>MROUND(C30*0.85,1)</f>
        <v>0</v>
      </c>
      <c r="D36" s="7"/>
      <c r="F36" s="9"/>
      <c r="G36" s="9"/>
      <c r="H36" s="9"/>
      <c r="I36" s="9"/>
      <c r="K36" s="9"/>
      <c r="M36" s="9"/>
      <c r="N36" s="9"/>
      <c r="O36" s="30"/>
    </row>
    <row r="37" spans="1:16" x14ac:dyDescent="0.3">
      <c r="A37" s="1"/>
      <c r="H37" s="5" t="s">
        <v>51</v>
      </c>
      <c r="L37" s="31"/>
      <c r="O37" s="30"/>
    </row>
    <row r="38" spans="1:16" x14ac:dyDescent="0.3">
      <c r="A38" s="1"/>
      <c r="G38" s="5" t="s">
        <v>52</v>
      </c>
      <c r="H38" s="78">
        <v>367500000</v>
      </c>
      <c r="I38" s="79">
        <f>H38/K29</f>
        <v>899963.26680543646</v>
      </c>
      <c r="J38" s="82">
        <v>900000</v>
      </c>
      <c r="K38" s="81">
        <f>K29*J38</f>
        <v>367515000</v>
      </c>
      <c r="L38" s="31"/>
      <c r="N38" s="79">
        <f>H38*109%</f>
        <v>400575000</v>
      </c>
      <c r="O38" s="30"/>
      <c r="P38" s="80"/>
    </row>
    <row r="39" spans="1:16" x14ac:dyDescent="0.3">
      <c r="A39" s="1"/>
      <c r="G39" s="5" t="s">
        <v>53</v>
      </c>
      <c r="H39" s="78">
        <f>H38*0.9</f>
        <v>330750000</v>
      </c>
      <c r="I39" s="29"/>
      <c r="L39" s="31"/>
      <c r="O39" s="30"/>
    </row>
    <row r="40" spans="1:16" x14ac:dyDescent="0.3">
      <c r="A40" s="1"/>
      <c r="G40" s="5" t="s">
        <v>54</v>
      </c>
      <c r="H40" s="78">
        <f>H38*0.8</f>
        <v>294000000</v>
      </c>
      <c r="L40" s="31"/>
      <c r="O40" s="30"/>
    </row>
    <row r="41" spans="1:16" x14ac:dyDescent="0.3">
      <c r="A41" s="1"/>
      <c r="L41" s="31"/>
      <c r="O41" s="30"/>
    </row>
    <row r="42" spans="1:16" x14ac:dyDescent="0.3">
      <c r="A42" s="1"/>
      <c r="L42" s="31"/>
      <c r="O42" s="30"/>
    </row>
    <row r="43" spans="1:16" x14ac:dyDescent="0.3">
      <c r="A43" s="1"/>
      <c r="L43" s="31"/>
      <c r="O43" s="30"/>
    </row>
    <row r="44" spans="1:16" x14ac:dyDescent="0.3">
      <c r="A44" s="1"/>
    </row>
    <row r="45" spans="1:16" x14ac:dyDescent="0.3">
      <c r="A45" s="1"/>
      <c r="J45" s="1">
        <v>372.08</v>
      </c>
    </row>
    <row r="46" spans="1:16" x14ac:dyDescent="0.3">
      <c r="A46" s="1"/>
      <c r="B46" s="1"/>
      <c r="J46" s="1">
        <v>7.78</v>
      </c>
    </row>
    <row r="47" spans="1:16" x14ac:dyDescent="0.3">
      <c r="A47" s="1"/>
      <c r="B47" s="1"/>
      <c r="J47" s="1">
        <v>7.53</v>
      </c>
    </row>
    <row r="48" spans="1:16" x14ac:dyDescent="0.3">
      <c r="A48" s="1"/>
      <c r="B48" s="1"/>
      <c r="J48" s="1">
        <v>8.4600000000000009</v>
      </c>
    </row>
    <row r="49" spans="1:12" x14ac:dyDescent="0.3">
      <c r="A49" s="1"/>
      <c r="B49" s="1"/>
      <c r="J49" s="1">
        <v>6.68</v>
      </c>
    </row>
    <row r="50" spans="1:12" x14ac:dyDescent="0.3">
      <c r="A50" s="1"/>
      <c r="B50" s="1"/>
      <c r="J50" s="1">
        <f>SUM(J45:J49)</f>
        <v>402.52999999999992</v>
      </c>
      <c r="L50" s="15">
        <f>C2-J50</f>
        <v>5.8200000000001069</v>
      </c>
    </row>
    <row r="51" spans="1:12" x14ac:dyDescent="0.3">
      <c r="A51" s="1"/>
      <c r="B51" s="1"/>
    </row>
    <row r="52" spans="1:12" x14ac:dyDescent="0.3">
      <c r="A52" s="1"/>
      <c r="B52" s="1"/>
    </row>
    <row r="53" spans="1:12" x14ac:dyDescent="0.3">
      <c r="A53" s="1"/>
      <c r="B53" s="1"/>
    </row>
    <row r="54" spans="1:12" x14ac:dyDescent="0.3">
      <c r="A54" s="1"/>
      <c r="B54" s="1"/>
    </row>
    <row r="55" spans="1:12" x14ac:dyDescent="0.3">
      <c r="A55" s="1"/>
      <c r="B55" s="1"/>
      <c r="F55" s="32"/>
      <c r="G55" s="32"/>
      <c r="H55" s="32"/>
      <c r="I55" s="32"/>
      <c r="J55" s="10"/>
    </row>
    <row r="56" spans="1:12" x14ac:dyDescent="0.3">
      <c r="A56" s="1"/>
      <c r="B56" s="1"/>
      <c r="F56" s="30"/>
      <c r="G56" s="1"/>
      <c r="H56" s="30"/>
      <c r="I56" s="30"/>
    </row>
    <row r="57" spans="1:12" x14ac:dyDescent="0.3">
      <c r="A57" s="1"/>
      <c r="B57" s="1"/>
      <c r="F57" s="30"/>
      <c r="G57" s="30"/>
      <c r="H57" s="33"/>
      <c r="I57" s="33"/>
    </row>
    <row r="58" spans="1:12" x14ac:dyDescent="0.3">
      <c r="A58" s="1"/>
      <c r="B58" s="1"/>
      <c r="F58" s="30"/>
      <c r="G58" s="30"/>
      <c r="H58" s="30"/>
      <c r="I58" s="30"/>
    </row>
    <row r="59" spans="1:12" x14ac:dyDescent="0.3">
      <c r="A59" s="1"/>
      <c r="B59" s="1"/>
      <c r="F59" s="30"/>
      <c r="G59" s="34"/>
      <c r="H59" s="30"/>
      <c r="I59" s="30"/>
    </row>
    <row r="60" spans="1:12" x14ac:dyDescent="0.3">
      <c r="A60" s="1"/>
      <c r="B60" s="1"/>
      <c r="F60" s="30"/>
      <c r="G60" s="30"/>
      <c r="H60" s="30"/>
      <c r="I60" s="30"/>
    </row>
    <row r="61" spans="1:12" x14ac:dyDescent="0.3">
      <c r="A61" s="1"/>
      <c r="B61" s="1"/>
      <c r="F61" s="30"/>
      <c r="G61" s="30"/>
      <c r="H61" s="30"/>
      <c r="I61" s="30"/>
    </row>
    <row r="62" spans="1:12" x14ac:dyDescent="0.3">
      <c r="A62" s="1"/>
      <c r="B62" s="1"/>
      <c r="F62" s="30"/>
      <c r="G62" s="30"/>
      <c r="H62" s="30"/>
      <c r="I62" s="30"/>
    </row>
    <row r="63" spans="1:12" x14ac:dyDescent="0.3">
      <c r="A63" s="1"/>
      <c r="B63" s="1"/>
      <c r="F63" s="30"/>
      <c r="G63" s="30"/>
      <c r="H63" s="30"/>
      <c r="I63" s="30"/>
    </row>
    <row r="64" spans="1:12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T81:W150"/>
  <sheetViews>
    <sheetView topLeftCell="A52" workbookViewId="0">
      <selection activeCell="W83" sqref="W83"/>
    </sheetView>
  </sheetViews>
  <sheetFormatPr defaultRowHeight="15" x14ac:dyDescent="0.25"/>
  <sheetData>
    <row r="81" spans="23:23" x14ac:dyDescent="0.25">
      <c r="W81">
        <v>5882</v>
      </c>
    </row>
    <row r="82" spans="23:23" x14ac:dyDescent="0.25">
      <c r="W82">
        <v>5124</v>
      </c>
    </row>
    <row r="145" spans="20:21" x14ac:dyDescent="0.25">
      <c r="T145" t="s">
        <v>55</v>
      </c>
      <c r="U145" t="s">
        <v>56</v>
      </c>
    </row>
    <row r="146" spans="20:21" x14ac:dyDescent="0.25">
      <c r="T146">
        <v>1</v>
      </c>
      <c r="U146">
        <v>0.01</v>
      </c>
    </row>
    <row r="147" spans="20:21" x14ac:dyDescent="0.25">
      <c r="T147">
        <v>200</v>
      </c>
      <c r="U147">
        <f>T147*U146/T146</f>
        <v>2</v>
      </c>
    </row>
    <row r="149" spans="20:21" x14ac:dyDescent="0.25">
      <c r="U149">
        <v>80000000</v>
      </c>
    </row>
    <row r="150" spans="20:21" x14ac:dyDescent="0.25">
      <c r="U150">
        <f>U149/U147</f>
        <v>40000000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2024-12-25T08:03:35Z</dcterms:modified>
</cp:coreProperties>
</file>