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HLC CBD Belapur\sumeet sanjay patil\"/>
    </mc:Choice>
  </mc:AlternateContent>
  <xr:revisionPtr revIDLastSave="0" documentId="13_ncr:1_{FF1B8AEB-69CE-4496-B8AB-9C46E608D33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7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<sst xmlns="http://schemas.openxmlformats.org/spreadsheetml/2006/main" count="132" uniqueCount="90">
  <si>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</si>
  <si>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</si>
  <si>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</si>
  <si>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</si>
  <si>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</si>
  <si>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</si>
  <si>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</si>
  <si>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</si>
  <si>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</si>
  <si>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</si>
  <si>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</si>
  <si>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</si>
  <si>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</si>
  <si>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</si>
  <si>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</si>
  <si>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</si>
  <si>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</si>
  <si>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</si>
  <si>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</si>
  <si>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</si>
  <si>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</si>
  <si>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</si>
  <si>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</si>
  <si>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</si>
  <si>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</si>
  <si>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</si>
  <si>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</si>
  <si>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</si>
  <si>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</si>
  <si>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</si>
  <si>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</si>
  <si>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</si>
  <si>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</si>
  <si>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</si>
  <si>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</si>
  <si>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</si>
  <si>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</si>
  <si>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</si>
  <si>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</si>
  <si>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</si>
  <si>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</si>
  <si>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</si>
  <si>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</si>
  <si>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</si>
  <si>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</si>
  <si>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</si>
  <si>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</si>
  <si>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</si>
  <si>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</si>
  <si>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</si>
  <si>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</si>
  <si>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</si>
  <si>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</si>
  <si>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</si>
  <si>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</si>
  <si>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</si>
  <si>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</si>
  <si>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</si>
  <si>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</si>
  <si>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</si>
  <si>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</si>
  <si>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</si>
  <si>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</si>
  <si>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</si>
  <si>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</si>
  <si>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</si>
  <si>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</si>
  <si>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</si>
  <si>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</si>
  <si>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</si>
  <si>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</si>
  <si>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</si>
  <si>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</si>
  <si>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</si>
  <si>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</si>
  <si>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</si>
  <si>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</si>
  <si>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</si>
  <si>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</si>
  <si>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</si>
  <si>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</si>
  <si>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</si>
  <si>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ASBUA</t>
  </si>
  <si>
    <t xml:space="preserve">Draft Agreement </t>
  </si>
  <si>
    <t>IGR-03.04.24</t>
  </si>
  <si>
    <t>IGR-25.04.23</t>
  </si>
  <si>
    <t>IGR-25.02.22</t>
  </si>
  <si>
    <t>MCA</t>
  </si>
  <si>
    <t>TMCA</t>
  </si>
  <si>
    <t>BALC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</si>
</sst>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0" fillId="0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C12EA-6261-4E0C-B26B-89448F2F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782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46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79246B-051F-4780-828E-90C99E06A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810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4D6B15-29C8-43E1-93E7-497FDED9E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096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48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771857-F075-47A8-8B93-A3E6804E5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81F8E7-52F6-44B5-8656-46BCAB84C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916806-2347-490B-9D48-2CEDFE898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CDDF59-6D81-4F68-8FD5-1E931D47E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564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456901-7DF6-4B90-9019-7DB358500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74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80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75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76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77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78</v>
      </c>
      <c r="C8" s="52">
        <f>C7*D13%</f>
        <v>247242.45699999999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79</v>
      </c>
      <c r="C9" s="57">
        <f>C6+C8</f>
        <v>276642.45699999999</v>
      </c>
      <c r="D9" s="58" t="s">
        <v>62</v>
      </c>
      <c r="E9" s="59">
        <f>C9/10.764</f>
        <v>25700.711352657007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2001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23</v>
      </c>
      <c r="D13" s="65">
        <f>D12-C13</f>
        <v>77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F11" sqref="F1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31600</v>
      </c>
      <c r="D3" s="22" t="s">
        <v>73</v>
      </c>
      <c r="E3" s="6" t="s">
        <v>81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29100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23</v>
      </c>
      <c r="D7" s="24">
        <v>2024</v>
      </c>
    </row>
    <row r="8" spans="1:5" x14ac:dyDescent="0.25">
      <c r="A8" s="15" t="s">
        <v>18</v>
      </c>
      <c r="B8" s="23"/>
      <c r="C8" s="24">
        <f>C9-C7</f>
        <v>37</v>
      </c>
      <c r="D8" s="24">
        <v>2001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34.5</v>
      </c>
      <c r="D10" s="24"/>
    </row>
    <row r="11" spans="1:5" x14ac:dyDescent="0.25">
      <c r="A11" s="15"/>
      <c r="B11" s="25"/>
      <c r="C11" s="26">
        <f>C10%</f>
        <v>0.34499999999999997</v>
      </c>
      <c r="D11" s="26"/>
    </row>
    <row r="12" spans="1:5" x14ac:dyDescent="0.25">
      <c r="A12" s="15" t="s">
        <v>21</v>
      </c>
      <c r="B12" s="18"/>
      <c r="C12" s="19">
        <f>C6*C11</f>
        <v>862.49999999999989</v>
      </c>
      <c r="D12" s="22"/>
    </row>
    <row r="13" spans="1:5" x14ac:dyDescent="0.25">
      <c r="A13" s="15" t="s">
        <v>22</v>
      </c>
      <c r="B13" s="18"/>
      <c r="C13" s="19">
        <f>C6-C12</f>
        <v>1637.5</v>
      </c>
      <c r="D13" s="22"/>
    </row>
    <row r="14" spans="1:5" x14ac:dyDescent="0.25">
      <c r="A14" s="15" t="s">
        <v>15</v>
      </c>
      <c r="B14" s="18"/>
      <c r="C14" s="19">
        <f>C5</f>
        <v>29100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C13+C14</f>
        <v>30737.5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1026</v>
      </c>
      <c r="D18" s="24"/>
    </row>
    <row r="19" spans="1:5" x14ac:dyDescent="0.25">
      <c r="A19" s="15" t="s">
        <v>72</v>
      </c>
      <c r="B19" s="6"/>
      <c r="C19" s="30">
        <f>C18*C16</f>
        <v>31536675</v>
      </c>
      <c r="D19" s="71"/>
      <c r="E19" s="65"/>
    </row>
    <row r="20" spans="1:5" x14ac:dyDescent="0.25">
      <c r="A20" s="15" t="s">
        <v>24</v>
      </c>
      <c r="C20" s="31">
        <f>C19*98%</f>
        <v>30905941.5</v>
      </c>
      <c r="D20" s="30"/>
      <c r="E20" s="65"/>
    </row>
    <row r="21" spans="1:5" x14ac:dyDescent="0.25">
      <c r="A21" s="15" t="s">
        <v>25</v>
      </c>
      <c r="C21" s="31">
        <f>C19*80%</f>
        <v>25229340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2565000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65701.40625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0"/>
  <sheetViews>
    <sheetView tabSelected="1" workbookViewId="0">
      <selection activeCell="V7" sqref="V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1" x14ac:dyDescent="0.25">
      <c r="A2" s="4">
        <v>1</v>
      </c>
      <c r="B2" s="4">
        <f t="shared" ref="B2:B16" si="0">Q2</f>
        <v>1015</v>
      </c>
      <c r="C2" s="4">
        <f t="shared" ref="C2:C16" si="1">B2*1.2</f>
        <v>1218</v>
      </c>
      <c r="D2" s="4">
        <f t="shared" ref="D2:D16" si="2">C2*1.2</f>
        <v>1461.6</v>
      </c>
      <c r="E2" s="5">
        <f t="shared" ref="E2:E16" si="3">R2</f>
        <v>33000000</v>
      </c>
      <c r="F2" s="73">
        <f t="shared" ref="F2:F15" si="4">ROUND((E2/B2),0)</f>
        <v>32512</v>
      </c>
      <c r="G2" s="73">
        <f t="shared" ref="G2:G15" si="5">ROUND((E2/C2),0)</f>
        <v>27094</v>
      </c>
      <c r="H2" s="73">
        <f t="shared" ref="H2:H15" si="6">ROUND((E2/D2),0)</f>
        <v>22578</v>
      </c>
      <c r="I2" s="73">
        <f t="shared" ref="I2:I15" si="7">T2</f>
        <v>10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1015</v>
      </c>
      <c r="R2" s="74">
        <v>33000000</v>
      </c>
      <c r="S2" s="74" t="s">
        <v>84</v>
      </c>
      <c r="T2" s="7">
        <v>10</v>
      </c>
      <c r="U2" s="75"/>
    </row>
    <row r="3" spans="1:21" x14ac:dyDescent="0.25">
      <c r="A3" s="4">
        <v>2</v>
      </c>
      <c r="B3" s="4">
        <f t="shared" si="0"/>
        <v>1047</v>
      </c>
      <c r="C3" s="4">
        <f t="shared" si="1"/>
        <v>1256.3999999999999</v>
      </c>
      <c r="D3" s="4">
        <f t="shared" si="2"/>
        <v>1507.6799999999998</v>
      </c>
      <c r="E3" s="5">
        <f t="shared" si="3"/>
        <v>36000000</v>
      </c>
      <c r="F3" s="4">
        <f t="shared" si="4"/>
        <v>34384</v>
      </c>
      <c r="G3" s="4">
        <f t="shared" si="5"/>
        <v>28653</v>
      </c>
      <c r="H3" s="4">
        <f t="shared" si="6"/>
        <v>23878</v>
      </c>
      <c r="I3" s="4">
        <f t="shared" si="7"/>
        <v>5</v>
      </c>
      <c r="J3" s="4">
        <f t="shared" si="8"/>
        <v>0</v>
      </c>
      <c r="O3">
        <v>0</v>
      </c>
      <c r="P3">
        <f t="shared" si="9"/>
        <v>0</v>
      </c>
      <c r="Q3">
        <v>1047</v>
      </c>
      <c r="R3" s="2">
        <v>36000000</v>
      </c>
      <c r="S3" s="2" t="s">
        <v>85</v>
      </c>
      <c r="T3">
        <v>5</v>
      </c>
    </row>
    <row r="4" spans="1:21" x14ac:dyDescent="0.25">
      <c r="A4" s="4">
        <v>3</v>
      </c>
      <c r="B4" s="4">
        <f t="shared" si="0"/>
        <v>1894</v>
      </c>
      <c r="C4" s="4">
        <f t="shared" si="1"/>
        <v>2272.7999999999997</v>
      </c>
      <c r="D4" s="4">
        <f t="shared" si="2"/>
        <v>2727.3599999999997</v>
      </c>
      <c r="E4" s="5">
        <f t="shared" si="3"/>
        <v>53000000</v>
      </c>
      <c r="F4" s="73">
        <f t="shared" si="4"/>
        <v>27983</v>
      </c>
      <c r="G4" s="73">
        <f t="shared" si="5"/>
        <v>23319</v>
      </c>
      <c r="H4" s="73">
        <f t="shared" si="6"/>
        <v>19433</v>
      </c>
      <c r="I4" s="73">
        <f t="shared" si="7"/>
        <v>14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1894</v>
      </c>
      <c r="R4" s="74">
        <v>53000000</v>
      </c>
      <c r="S4" s="74" t="s">
        <v>86</v>
      </c>
      <c r="T4" s="7">
        <v>14</v>
      </c>
    </row>
    <row r="5" spans="1:21" x14ac:dyDescent="0.25">
      <c r="A5" s="4">
        <v>4</v>
      </c>
      <c r="B5" s="4">
        <f t="shared" si="0"/>
        <v>803</v>
      </c>
      <c r="C5" s="4">
        <f t="shared" si="1"/>
        <v>963.59999999999991</v>
      </c>
      <c r="D5" s="4">
        <f t="shared" si="2"/>
        <v>1156.32</v>
      </c>
      <c r="E5" s="5">
        <f t="shared" si="3"/>
        <v>27000000</v>
      </c>
      <c r="F5" s="4">
        <f t="shared" si="4"/>
        <v>33624</v>
      </c>
      <c r="G5" s="4">
        <f t="shared" si="5"/>
        <v>28020</v>
      </c>
      <c r="H5" s="4">
        <f t="shared" si="6"/>
        <v>23350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803</v>
      </c>
      <c r="R5" s="2">
        <v>27000000</v>
      </c>
      <c r="S5" s="2"/>
    </row>
    <row r="6" spans="1:21" x14ac:dyDescent="0.25">
      <c r="A6" s="4">
        <v>5</v>
      </c>
      <c r="B6" s="4">
        <f t="shared" si="0"/>
        <v>803</v>
      </c>
      <c r="C6" s="4">
        <f t="shared" si="1"/>
        <v>963.59999999999991</v>
      </c>
      <c r="D6" s="4">
        <f t="shared" si="2"/>
        <v>1156.32</v>
      </c>
      <c r="E6" s="5">
        <f t="shared" si="3"/>
        <v>27000000</v>
      </c>
      <c r="F6" s="4">
        <f t="shared" si="4"/>
        <v>33624</v>
      </c>
      <c r="G6" s="4">
        <f t="shared" si="5"/>
        <v>28020</v>
      </c>
      <c r="H6" s="4">
        <f t="shared" si="6"/>
        <v>23350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803</v>
      </c>
      <c r="R6" s="2">
        <v>27000000</v>
      </c>
      <c r="S6" s="2"/>
    </row>
    <row r="7" spans="1:21" x14ac:dyDescent="0.25">
      <c r="A7" s="4">
        <v>6</v>
      </c>
      <c r="B7" s="4">
        <f t="shared" si="0"/>
        <v>1300</v>
      </c>
      <c r="C7" s="4">
        <f t="shared" si="1"/>
        <v>1560</v>
      </c>
      <c r="D7" s="4">
        <f t="shared" si="2"/>
        <v>1872</v>
      </c>
      <c r="E7" s="5">
        <f t="shared" si="3"/>
        <v>46000000</v>
      </c>
      <c r="F7" s="4">
        <f t="shared" si="4"/>
        <v>35385</v>
      </c>
      <c r="G7" s="4">
        <f t="shared" si="5"/>
        <v>29487</v>
      </c>
      <c r="H7" s="4">
        <f t="shared" si="6"/>
        <v>24573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1300</v>
      </c>
      <c r="R7" s="2">
        <v>46000000</v>
      </c>
      <c r="S7" s="2"/>
    </row>
    <row r="8" spans="1:21" x14ac:dyDescent="0.25">
      <c r="A8" s="4">
        <v>7</v>
      </c>
      <c r="B8" s="4">
        <f t="shared" si="0"/>
        <v>1150</v>
      </c>
      <c r="C8" s="4">
        <f t="shared" si="1"/>
        <v>1380</v>
      </c>
      <c r="D8" s="4">
        <f t="shared" si="2"/>
        <v>1656</v>
      </c>
      <c r="E8" s="5">
        <f t="shared" si="3"/>
        <v>38000000</v>
      </c>
      <c r="F8" s="73">
        <f t="shared" si="4"/>
        <v>33043</v>
      </c>
      <c r="G8" s="73">
        <f t="shared" si="5"/>
        <v>27536</v>
      </c>
      <c r="H8" s="73">
        <f t="shared" si="6"/>
        <v>22947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1150</v>
      </c>
      <c r="R8" s="74">
        <v>38000000</v>
      </c>
      <c r="S8" s="2"/>
    </row>
    <row r="9" spans="1:21" x14ac:dyDescent="0.25">
      <c r="A9" s="4">
        <v>8</v>
      </c>
      <c r="B9" s="4">
        <f t="shared" si="0"/>
        <v>900</v>
      </c>
      <c r="C9" s="4">
        <f t="shared" si="1"/>
        <v>1080</v>
      </c>
      <c r="D9" s="4">
        <f t="shared" si="2"/>
        <v>1296</v>
      </c>
      <c r="E9" s="5">
        <f t="shared" si="3"/>
        <v>28000000</v>
      </c>
      <c r="F9" s="73">
        <f t="shared" si="4"/>
        <v>31111</v>
      </c>
      <c r="G9" s="73">
        <f t="shared" si="5"/>
        <v>25926</v>
      </c>
      <c r="H9" s="73">
        <f t="shared" si="6"/>
        <v>21605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900</v>
      </c>
      <c r="R9" s="74">
        <v>28000000</v>
      </c>
      <c r="S9" s="2"/>
    </row>
    <row r="10" spans="1:21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7:Q10" si="10">P10/1.2</f>
        <v>0</v>
      </c>
      <c r="R10" s="2">
        <v>0</v>
      </c>
      <c r="S10" s="2"/>
    </row>
    <row r="11" spans="1:21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1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1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1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1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1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52" t="s">
        <v>87</v>
      </c>
      <c r="G25" s="52">
        <v>1110</v>
      </c>
    </row>
    <row r="26" spans="1:19" s="10" customFormat="1" x14ac:dyDescent="0.25">
      <c r="F26" s="52" t="s">
        <v>89</v>
      </c>
      <c r="G26" s="52">
        <v>211</v>
      </c>
    </row>
    <row r="27" spans="1:19" s="10" customFormat="1" x14ac:dyDescent="0.25">
      <c r="F27" s="52" t="s">
        <v>88</v>
      </c>
      <c r="G27" s="52">
        <f>SUM(G25:G26)</f>
        <v>1321</v>
      </c>
    </row>
    <row r="28" spans="1:19" s="10" customFormat="1" x14ac:dyDescent="0.25">
      <c r="C28" s="67" t="s">
        <v>83</v>
      </c>
      <c r="D28" s="67"/>
      <c r="F28" s="52" t="s">
        <v>81</v>
      </c>
      <c r="G28" s="52">
        <v>1026</v>
      </c>
    </row>
    <row r="29" spans="1:19" s="10" customFormat="1" x14ac:dyDescent="0.25">
      <c r="C29" s="67" t="s">
        <v>1</v>
      </c>
      <c r="D29" s="67">
        <v>20000000</v>
      </c>
      <c r="F29" s="52" t="s">
        <v>82</v>
      </c>
      <c r="G29" s="52">
        <v>1705</v>
      </c>
      <c r="H29" s="10">
        <f>G29/G28</f>
        <v>1.661793372319688</v>
      </c>
    </row>
    <row r="30" spans="1:19" s="10" customFormat="1" x14ac:dyDescent="0.25">
      <c r="F30" s="52" t="s">
        <v>71</v>
      </c>
      <c r="G30" s="52">
        <v>30738</v>
      </c>
    </row>
    <row r="31" spans="1:19" s="10" customFormat="1" x14ac:dyDescent="0.25">
      <c r="C31" s="69"/>
      <c r="D31" s="69"/>
      <c r="F31" s="69" t="s">
        <v>72</v>
      </c>
      <c r="G31" s="69">
        <f>G28*G30</f>
        <v>31537188</v>
      </c>
      <c r="H31" s="10">
        <f>G31/D29</f>
        <v>1.5768594</v>
      </c>
    </row>
    <row r="32" spans="1:19" s="10" customFormat="1" x14ac:dyDescent="0.25">
      <c r="C32" s="69"/>
      <c r="D32" s="69"/>
      <c r="F32" s="69" t="s">
        <v>24</v>
      </c>
      <c r="G32" s="69">
        <f>G31*90%</f>
        <v>28383469.199999999</v>
      </c>
    </row>
    <row r="33" spans="3:7" s="10" customFormat="1" x14ac:dyDescent="0.25">
      <c r="C33" s="69"/>
      <c r="D33" s="69"/>
      <c r="F33" s="69" t="s">
        <v>25</v>
      </c>
      <c r="G33" s="69">
        <f>G31*80%</f>
        <v>25229750.400000002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R10" sqref="R10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2024-12-30T05:12:00Z</dcterms:modified>
</cp:coreProperties>
</file>