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Valuation 2024\BOB- Bank of Baroda\RO- Regional Office\Nasrudin sahikh\"/>
    </mc:Choice>
  </mc:AlternateContent>
  <bookViews>
    <workbookView xWindow="0" yWindow="0" windowWidth="20490" windowHeight="7755" tabRatio="93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7" sheetId="42" r:id="rId6"/>
    <sheet name="Sheet2" sheetId="30" r:id="rId7"/>
    <sheet name="Sheet3" sheetId="31" r:id="rId8"/>
    <sheet name="Sheet4" sheetId="37" r:id="rId9"/>
    <sheet name="Sheet6" sheetId="41" r:id="rId10"/>
    <sheet name="MB" sheetId="44" r:id="rId11"/>
    <sheet name="IGR" sheetId="43" r:id="rId12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0" i="44" l="1"/>
  <c r="L11" i="44"/>
  <c r="L16" i="44"/>
  <c r="L14" i="44"/>
  <c r="L5" i="44"/>
  <c r="L6" i="44"/>
  <c r="L7" i="44"/>
  <c r="L8" i="44"/>
  <c r="L9" i="44"/>
  <c r="L10" i="44"/>
  <c r="L4" i="44"/>
  <c r="D32" i="23" l="1"/>
  <c r="D28" i="23" l="1"/>
  <c r="D30" i="23" s="1"/>
  <c r="R24" i="4" l="1"/>
  <c r="C18" i="25" l="1"/>
  <c r="O24" i="4" l="1"/>
  <c r="N8" i="24" l="1"/>
  <c r="N7" i="24"/>
  <c r="N6" i="24"/>
  <c r="N5" i="24"/>
  <c r="I2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Q10" i="4" l="1"/>
  <c r="P10" i="4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B11" i="4" s="1"/>
  <c r="C11" i="4" s="1"/>
  <c r="D11" i="4" s="1"/>
  <c r="B12" i="4"/>
  <c r="C12" i="4" s="1"/>
  <c r="D12" i="4" s="1"/>
  <c r="B13" i="4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B15" i="4"/>
  <c r="C15" i="4" s="1"/>
  <c r="D15" i="4" s="1"/>
  <c r="J15" i="4"/>
  <c r="I15" i="4"/>
  <c r="E15" i="4"/>
  <c r="A15" i="4"/>
  <c r="B14" i="4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I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30" i="24" l="1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l="1"/>
  <c r="C19" i="23" s="1"/>
  <c r="C20" i="23" l="1"/>
  <c r="B20" i="23" s="1"/>
  <c r="C21" i="23"/>
  <c r="C25" i="23"/>
  <c r="J19" i="4"/>
  <c r="I19" i="4"/>
  <c r="E19" i="4"/>
  <c r="A19" i="4"/>
  <c r="J18" i="4"/>
  <c r="I18" i="4"/>
  <c r="E18" i="4"/>
  <c r="A18" i="4"/>
  <c r="J17" i="4"/>
  <c r="I17" i="4"/>
  <c r="E17" i="4"/>
  <c r="A17" i="4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7" i="4"/>
  <c r="H17" i="4" s="1"/>
  <c r="D18" i="4"/>
  <c r="H18" i="4" s="1"/>
  <c r="D16" i="4"/>
  <c r="H16" i="4" s="1"/>
</calcChain>
</file>

<file path=xl/sharedStrings.xml><?xml version="1.0" encoding="utf-8"?>
<sst xmlns="http://schemas.openxmlformats.org/spreadsheetml/2006/main" count="135" uniqueCount="104">
  <si>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</si>
  <si>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</si>
  <si>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</si>
  <si>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</si>
  <si>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</si>
  <si>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</si>
  <si>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</si>
  <si>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</si>
  <si>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</si>
  <si>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</si>
  <si>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</si>
  <si>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</si>
  <si>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</si>
  <si>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</si>
  <si>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</si>
  <si>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</si>
  <si>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</si>
  <si>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</si>
  <si>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</si>
  <si>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</si>
  <si>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</si>
  <si>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</si>
  <si>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</si>
  <si>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</si>
  <si>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</si>
  <si>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</si>
  <si>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</si>
  <si>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</si>
  <si>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</si>
  <si>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</si>
  <si>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</si>
  <si>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</si>
  <si>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</si>
  <si>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</si>
  <si>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</si>
  <si>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</si>
  <si>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</si>
  <si>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</si>
  <si>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</si>
  <si>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</si>
  <si>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</si>
  <si>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</si>
  <si>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</si>
  <si>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</si>
  <si>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</si>
  <si>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</si>
  <si>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</si>
  <si>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</si>
  <si>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</si>
  <si>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</si>
  <si>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</si>
  <si>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</si>
  <si>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</si>
  <si>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</si>
  <si>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</si>
  <si>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</si>
  <si>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</si>
  <si>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</si>
  <si>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</si>
  <si>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</si>
  <si>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</si>
  <si>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</si>
  <si>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</si>
  <si>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</si>
  <si>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</si>
  <si>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</si>
  <si>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</si>
  <si>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</si>
  <si>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</si>
  <si>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</si>
  <si>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</si>
  <si>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</si>
  <si>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</si>
  <si>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</si>
  <si>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</si>
  <si>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</si>
  <si>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</si>
  <si>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</si>
  <si>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</si>
  <si>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</si>
  <si>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</si>
  <si>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</si>
  <si>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</si>
  <si>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</si>
  <si>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</si>
  <si>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</si>
  <si>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</si>
  <si>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</si>
  <si>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</si>
  <si>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</si>
  <si>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</si>
  <si>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</si>
  <si>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</si>
  <si>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</si>
  <si>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</si>
  <si>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</si>
  <si>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</si>
  <si>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 xml:space="preserve"> </t>
  </si>
  <si>
    <t>rate on BA</t>
  </si>
  <si>
    <t>BA</t>
  </si>
  <si>
    <t>IGR</t>
  </si>
  <si>
    <t>porch</t>
  </si>
  <si>
    <t>Carpet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</si>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</sst>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1" fontId="0" fillId="0" borderId="0" xfId="0" applyNumberFormat="1" applyBorder="1"/>
    <xf numFmtId="1" fontId="0" fillId="0" borderId="0" xfId="0" applyNumberFormat="1"/>
    <xf numFmtId="1" fontId="2" fillId="0" borderId="0" xfId="0" applyNumberFormat="1" applyFont="1"/>
    <xf numFmtId="1" fontId="0" fillId="0" borderId="0" xfId="0" applyNumberFormat="1" applyFon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383241</xdr:colOff>
      <xdr:row>2</xdr:row>
      <xdr:rowOff>123264</xdr:rowOff>
    </xdr:from>
    <xdr:to>
      <xdr:col>15</xdr:col>
      <xdr:colOff>25773</xdr:colOff>
      <xdr:row>21</xdr:row>
      <xdr:rowOff>161364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8829" y="504264"/>
          <a:ext cx="5693709" cy="3657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0</xdr:rowOff>
    </xdr:from>
    <xdr:to>
      <xdr:col>9</xdr:col>
      <xdr:colOff>552450</xdr:colOff>
      <xdr:row>19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5734050" cy="3657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4</xdr:row>
      <xdr:rowOff>9525</xdr:rowOff>
    </xdr:from>
    <xdr:to>
      <xdr:col>9</xdr:col>
      <xdr:colOff>504825</xdr:colOff>
      <xdr:row>22</xdr:row>
      <xdr:rowOff>47625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71525"/>
          <a:ext cx="5734050" cy="3467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36</xdr:row>
      <xdr:rowOff>76200</xdr:rowOff>
    </xdr:from>
    <xdr:to>
      <xdr:col>9</xdr:col>
      <xdr:colOff>533400</xdr:colOff>
      <xdr:row>53</xdr:row>
      <xdr:rowOff>19050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934200"/>
          <a:ext cx="5734050" cy="3181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349624</xdr:colOff>
      <xdr:row>1</xdr:row>
      <xdr:rowOff>64994</xdr:rowOff>
    </xdr:from>
    <xdr:to>
      <xdr:col>9</xdr:col>
      <xdr:colOff>235324</xdr:colOff>
      <xdr:row>20</xdr:row>
      <xdr:rowOff>188819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624" y="255494"/>
          <a:ext cx="5701553" cy="37433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1</xdr:row>
      <xdr:rowOff>85725</xdr:rowOff>
    </xdr:from>
    <xdr:to>
      <xdr:col>11</xdr:col>
      <xdr:colOff>370731</xdr:colOff>
      <xdr:row>19</xdr:row>
      <xdr:rowOff>123392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3950" y="276225"/>
          <a:ext cx="5952381" cy="34666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55543</xdr:colOff>
      <xdr:row>30</xdr:row>
      <xdr:rowOff>132619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57143" cy="584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abSelected="1" topLeftCell="B1" zoomScaleNormal="100" workbookViewId="0">
      <selection activeCell="E13" sqref="E13"/>
    </sheetView>
  </sheetViews>
  <sheetFormatPr defaultRowHeight="1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31935</v>
      </c>
      <c r="F2" s="75"/>
      <c r="G2" s="122" t="s">
        <v>76</v>
      </c>
      <c r="H2" s="123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29900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29900</v>
      </c>
      <c r="D5" s="57" t="s">
        <v>61</v>
      </c>
      <c r="E5" s="58">
        <f>ROUND(C5/10.764,0)</f>
        <v>2778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4600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25300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0.06</v>
      </c>
      <c r="D8" s="102">
        <f>1-C8</f>
        <v>0.94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23782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28382</v>
      </c>
      <c r="D10" s="57" t="s">
        <v>61</v>
      </c>
      <c r="E10" s="58">
        <f>ROUND(C10/10.764,0)</f>
        <v>2637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2024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2018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f>C12-C13</f>
        <v>6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54</v>
      </c>
      <c r="D15" s="75"/>
      <c r="E15" s="75"/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859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C16*E10</f>
        <v>2265183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f>C16*2000</f>
        <v>1718000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4" sqref="N14"/>
    </sheetView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4:L20"/>
  <sheetViews>
    <sheetView workbookViewId="0">
      <selection activeCell="N16" sqref="N16"/>
    </sheetView>
  </sheetViews>
  <sheetFormatPr defaultRowHeight="15"/>
  <sheetData>
    <row r="4" spans="9:12">
      <c r="J4">
        <v>13.2</v>
      </c>
      <c r="K4">
        <v>10.3</v>
      </c>
      <c r="L4">
        <f>K4*J4</f>
        <v>135.96</v>
      </c>
    </row>
    <row r="5" spans="9:12">
      <c r="J5">
        <v>8.1999999999999993</v>
      </c>
      <c r="K5">
        <v>10.3</v>
      </c>
      <c r="L5" s="75">
        <f t="shared" ref="L5:L10" si="0">K5*J5</f>
        <v>84.46</v>
      </c>
    </row>
    <row r="6" spans="9:12">
      <c r="J6">
        <v>6.3</v>
      </c>
      <c r="K6">
        <v>10.3</v>
      </c>
      <c r="L6" s="75">
        <f t="shared" si="0"/>
        <v>64.89</v>
      </c>
    </row>
    <row r="7" spans="9:12">
      <c r="J7">
        <v>12.3</v>
      </c>
      <c r="K7">
        <v>10.3</v>
      </c>
      <c r="L7" s="75">
        <f t="shared" si="0"/>
        <v>126.69000000000001</v>
      </c>
    </row>
    <row r="8" spans="9:12">
      <c r="J8">
        <v>8.1999999999999993</v>
      </c>
      <c r="K8">
        <v>10.3</v>
      </c>
      <c r="L8" s="75">
        <f t="shared" si="0"/>
        <v>84.46</v>
      </c>
    </row>
    <row r="9" spans="9:12">
      <c r="J9">
        <v>5.3</v>
      </c>
      <c r="K9">
        <v>4.5999999999999996</v>
      </c>
      <c r="L9" s="75">
        <f t="shared" si="0"/>
        <v>24.38</v>
      </c>
    </row>
    <row r="10" spans="9:12">
      <c r="J10">
        <v>9.3000000000000007</v>
      </c>
      <c r="K10">
        <v>10.3</v>
      </c>
      <c r="L10" s="75">
        <f t="shared" si="0"/>
        <v>95.79000000000002</v>
      </c>
    </row>
    <row r="11" spans="9:12">
      <c r="I11" t="s">
        <v>102</v>
      </c>
      <c r="L11">
        <f>SUM(L4:L10)</f>
        <v>616.63000000000011</v>
      </c>
    </row>
    <row r="14" spans="9:12">
      <c r="I14" t="s">
        <v>74</v>
      </c>
      <c r="J14">
        <v>7.4</v>
      </c>
      <c r="K14">
        <v>10.3</v>
      </c>
      <c r="L14">
        <f>K14*J14</f>
        <v>76.220000000000013</v>
      </c>
    </row>
    <row r="15" spans="9:12">
      <c r="L15" s="75"/>
    </row>
    <row r="16" spans="9:12">
      <c r="I16" t="s">
        <v>101</v>
      </c>
      <c r="J16">
        <v>13.1</v>
      </c>
      <c r="K16">
        <v>10.3</v>
      </c>
      <c r="L16" s="75">
        <f t="shared" ref="L15:L16" si="1">K16*J16</f>
        <v>134.93</v>
      </c>
    </row>
    <row r="20" spans="9:10">
      <c r="I20" t="s">
        <v>103</v>
      </c>
      <c r="J20">
        <f>L16+L14+L11</f>
        <v>827.7800000000002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11"/>
  <sheetViews>
    <sheetView topLeftCell="A7" zoomScale="85" zoomScaleNormal="85" workbookViewId="0">
      <selection activeCell="H11" sqref="H11"/>
    </sheetView>
  </sheetViews>
  <sheetFormatPr defaultRowHeight="15"/>
  <sheetData>
    <row r="11" spans="8:8">
      <c r="H11" t="s">
        <v>100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4"/>
      <c r="L1" s="124"/>
      <c r="M1" s="124"/>
      <c r="N1" s="124"/>
      <c r="O1" s="124"/>
      <c r="P1" s="124"/>
      <c r="Q1" s="124"/>
      <c r="R1" s="124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opLeftCell="A4" zoomScaleNormal="100" workbookViewId="0">
      <selection activeCell="A22" sqref="A22"/>
    </sheetView>
  </sheetViews>
  <sheetFormatPr defaultRowHeight="15"/>
  <cols>
    <col min="1" max="1" width="21.7109375" bestFit="1" customWidth="1"/>
    <col min="2" max="2" width="17" customWidth="1"/>
    <col min="3" max="3" width="19.140625" style="16" customWidth="1"/>
    <col min="4" max="4" width="15.5703125" style="16" bestFit="1" customWidth="1"/>
    <col min="5" max="5" width="27.140625" customWidth="1"/>
    <col min="6" max="6" width="11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D2" s="17"/>
      <c r="F2" s="78"/>
      <c r="G2" s="78"/>
    </row>
    <row r="3" spans="1:8">
      <c r="A3" s="15" t="s">
        <v>13</v>
      </c>
      <c r="B3" s="19"/>
      <c r="C3" s="20">
        <v>4500</v>
      </c>
      <c r="D3" s="21" t="s">
        <v>98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2500</v>
      </c>
      <c r="D5" s="23"/>
      <c r="F5" s="7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78"/>
      <c r="G6" s="78"/>
    </row>
    <row r="7" spans="1:8">
      <c r="A7" s="15" t="s">
        <v>17</v>
      </c>
      <c r="B7" s="24"/>
      <c r="C7" s="25">
        <v>6</v>
      </c>
      <c r="D7" s="25"/>
      <c r="F7" s="78"/>
      <c r="G7" s="78"/>
    </row>
    <row r="8" spans="1:8">
      <c r="A8" s="15" t="s">
        <v>18</v>
      </c>
      <c r="B8" s="24"/>
      <c r="C8" s="25">
        <f>C9-C7</f>
        <v>54</v>
      </c>
      <c r="D8" s="25"/>
      <c r="F8" s="7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9</v>
      </c>
      <c r="D10" s="25"/>
      <c r="F10" s="118"/>
      <c r="G10" s="78"/>
    </row>
    <row r="11" spans="1:8">
      <c r="A11" s="15"/>
      <c r="B11" s="26"/>
      <c r="C11" s="27">
        <f>C10%</f>
        <v>0.09</v>
      </c>
      <c r="D11" s="27"/>
      <c r="E11" s="75"/>
      <c r="F11" s="78"/>
      <c r="G11" s="78"/>
    </row>
    <row r="12" spans="1:8">
      <c r="A12" s="15" t="s">
        <v>21</v>
      </c>
      <c r="B12" s="19"/>
      <c r="C12" s="20">
        <f>C6*C11</f>
        <v>180</v>
      </c>
      <c r="D12" s="23"/>
      <c r="F12" s="78"/>
      <c r="G12" s="78"/>
    </row>
    <row r="13" spans="1:8">
      <c r="A13" s="15" t="s">
        <v>22</v>
      </c>
      <c r="B13" s="19"/>
      <c r="C13" s="20">
        <f>C6-C12</f>
        <v>1820</v>
      </c>
      <c r="D13" s="23"/>
      <c r="F13" s="78"/>
      <c r="G13" s="78"/>
    </row>
    <row r="14" spans="1:8">
      <c r="A14" s="15" t="s">
        <v>15</v>
      </c>
      <c r="B14" s="19"/>
      <c r="C14" s="20">
        <f>C5</f>
        <v>2500</v>
      </c>
      <c r="D14" s="23"/>
      <c r="F14" s="118"/>
      <c r="G14" s="118"/>
    </row>
    <row r="15" spans="1:8">
      <c r="B15" s="19"/>
      <c r="C15" s="20"/>
      <c r="D15" s="23"/>
      <c r="F15" s="78"/>
      <c r="G15" s="118"/>
    </row>
    <row r="16" spans="1:8">
      <c r="A16" s="28" t="s">
        <v>23</v>
      </c>
      <c r="B16" s="29"/>
      <c r="C16" s="21">
        <f>C14+C13</f>
        <v>4320</v>
      </c>
      <c r="D16" s="21"/>
      <c r="E16" s="61"/>
      <c r="F16" s="78"/>
      <c r="G16" s="118"/>
    </row>
    <row r="17" spans="1:8">
      <c r="B17" s="24"/>
      <c r="C17" s="25"/>
      <c r="D17" s="25"/>
      <c r="F17" s="78"/>
      <c r="G17" s="118"/>
      <c r="H17" s="119"/>
    </row>
    <row r="18" spans="1:8" ht="16.5">
      <c r="A18" s="28" t="s">
        <v>99</v>
      </c>
      <c r="B18" s="7"/>
      <c r="C18" s="76">
        <v>859</v>
      </c>
      <c r="D18" s="76"/>
      <c r="E18" s="77"/>
      <c r="F18" s="78"/>
      <c r="G18" s="78"/>
    </row>
    <row r="19" spans="1:8">
      <c r="A19" s="15"/>
      <c r="B19" s="6"/>
      <c r="C19" s="30">
        <f>C18*C16</f>
        <v>3710880</v>
      </c>
      <c r="D19" s="78" t="s">
        <v>68</v>
      </c>
      <c r="E19" s="30"/>
      <c r="F19" s="78"/>
      <c r="G19" s="118"/>
    </row>
    <row r="20" spans="1:8">
      <c r="A20" s="15"/>
      <c r="B20" s="61">
        <f>C20*0.8</f>
        <v>2671833.6</v>
      </c>
      <c r="C20" s="31">
        <f>C19*90%</f>
        <v>3339792</v>
      </c>
      <c r="D20" s="78" t="s">
        <v>24</v>
      </c>
      <c r="E20" s="31"/>
      <c r="F20" s="78"/>
      <c r="G20" s="118"/>
    </row>
    <row r="21" spans="1:8">
      <c r="A21" s="15"/>
      <c r="C21" s="31">
        <f>C19*80%</f>
        <v>2968704</v>
      </c>
      <c r="D21" s="78" t="s">
        <v>25</v>
      </c>
      <c r="E21" s="31"/>
      <c r="F21" s="78"/>
      <c r="G21" s="78"/>
    </row>
    <row r="22" spans="1:8">
      <c r="A22" s="15"/>
      <c r="F22" s="78"/>
      <c r="G22" s="78"/>
    </row>
    <row r="23" spans="1:8">
      <c r="A23" s="32" t="s">
        <v>26</v>
      </c>
      <c r="B23" s="33"/>
      <c r="C23" s="34">
        <f>C4*C18</f>
        <v>1718000</v>
      </c>
      <c r="D23" s="34">
        <f>D4*D18</f>
        <v>0</v>
      </c>
    </row>
    <row r="24" spans="1:8">
      <c r="A24" s="15" t="s">
        <v>27</v>
      </c>
    </row>
    <row r="25" spans="1:8">
      <c r="A25" s="35" t="s">
        <v>28</v>
      </c>
      <c r="B25" s="16"/>
      <c r="C25" s="31">
        <f>C19*0.025/12</f>
        <v>7731</v>
      </c>
      <c r="D25" s="31"/>
    </row>
    <row r="26" spans="1:8">
      <c r="C26" s="31"/>
      <c r="D26" s="31"/>
    </row>
    <row r="27" spans="1:8">
      <c r="C27" s="31"/>
      <c r="D27" s="31"/>
    </row>
    <row r="28" spans="1:8">
      <c r="C28">
        <v>82.322999999999993</v>
      </c>
      <c r="D28" s="119">
        <f>C28*10.764</f>
        <v>886.12477199999989</v>
      </c>
    </row>
    <row r="29" spans="1:8">
      <c r="C29"/>
      <c r="D29" s="119"/>
    </row>
    <row r="30" spans="1:8">
      <c r="C30"/>
      <c r="D30" s="120">
        <f>SUM(D28:D29)</f>
        <v>886.12477199999989</v>
      </c>
      <c r="E30" s="119"/>
    </row>
    <row r="31" spans="1:8">
      <c r="C31" s="75"/>
      <c r="D31" s="120"/>
      <c r="E31" s="121"/>
      <c r="F31" s="119"/>
    </row>
    <row r="32" spans="1:8">
      <c r="C32"/>
      <c r="D32" s="119">
        <f>D30/1.35</f>
        <v>656.38871999999992</v>
      </c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D1" zoomScaleNormal="100" workbookViewId="0">
      <selection activeCell="N21" sqref="N21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0</v>
      </c>
      <c r="B2" s="4">
        <f t="shared" ref="B2:B15" si="1">Q2</f>
        <v>0</v>
      </c>
      <c r="C2" s="4">
        <f t="shared" ref="C2:C15" si="2">B2*1.2</f>
        <v>0</v>
      </c>
      <c r="D2" s="4">
        <f t="shared" ref="D2:D15" si="3">C2*1.2</f>
        <v>0</v>
      </c>
      <c r="E2" s="5">
        <f t="shared" ref="E2:E15" si="4">R2</f>
        <v>0</v>
      </c>
      <c r="F2" s="66" t="e">
        <f t="shared" ref="F2:F15" si="5">ROUND((E2/B2),0)</f>
        <v>#DIV/0!</v>
      </c>
      <c r="G2" s="66" t="e">
        <f t="shared" ref="G2:G15" si="6">ROUND((E2/C2),0)</f>
        <v>#DIV/0!</v>
      </c>
      <c r="H2" s="66" t="e">
        <f t="shared" ref="H2:H15" si="7">ROUND((E2/D2),0)</f>
        <v>#DIV/0!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/>
      <c r="O2" s="75"/>
      <c r="P2" s="75"/>
      <c r="Q2" s="75"/>
      <c r="R2" s="2"/>
      <c r="S2" s="2"/>
      <c r="T2" s="2"/>
      <c r="AA2" s="68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66" t="e">
        <f t="shared" si="5"/>
        <v>#DIV/0!</v>
      </c>
      <c r="G3" s="66" t="e">
        <f t="shared" si="6"/>
        <v>#DIV/0!</v>
      </c>
      <c r="H3" s="66" t="e">
        <f t="shared" si="7"/>
        <v>#DIV/0!</v>
      </c>
      <c r="I3" s="66">
        <f t="shared" si="8"/>
        <v>0</v>
      </c>
      <c r="J3" s="66">
        <f t="shared" si="9"/>
        <v>0</v>
      </c>
      <c r="K3" s="67"/>
      <c r="L3" s="67"/>
      <c r="M3" s="67"/>
      <c r="N3" s="67"/>
      <c r="O3" s="75"/>
      <c r="P3" s="75"/>
      <c r="Q3" s="75"/>
      <c r="R3" s="2"/>
      <c r="S3" s="2"/>
      <c r="T3" s="2"/>
      <c r="AE3" s="68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66" t="e">
        <f t="shared" si="5"/>
        <v>#DIV/0!</v>
      </c>
      <c r="G4" s="66" t="e">
        <f t="shared" si="6"/>
        <v>#DIV/0!</v>
      </c>
      <c r="H4" s="66" t="e">
        <f t="shared" si="7"/>
        <v>#DIV/0!</v>
      </c>
      <c r="I4" s="66">
        <f t="shared" si="8"/>
        <v>0</v>
      </c>
      <c r="J4" s="66">
        <f t="shared" si="9"/>
        <v>0</v>
      </c>
      <c r="K4" s="67"/>
      <c r="L4" s="67"/>
      <c r="M4" s="67"/>
      <c r="N4" s="67"/>
      <c r="O4" s="75"/>
      <c r="P4" s="75"/>
      <c r="Q4" s="75"/>
      <c r="R4" s="2"/>
      <c r="S4" s="2"/>
      <c r="T4" s="2"/>
    </row>
    <row r="5" spans="1:3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66" t="e">
        <f t="shared" si="5"/>
        <v>#DIV/0!</v>
      </c>
      <c r="G5" s="66" t="e">
        <f t="shared" si="6"/>
        <v>#DIV/0!</v>
      </c>
      <c r="H5" s="66" t="e">
        <f t="shared" si="7"/>
        <v>#DIV/0!</v>
      </c>
      <c r="I5" s="66">
        <f t="shared" si="8"/>
        <v>0</v>
      </c>
      <c r="J5" s="66">
        <f t="shared" si="9"/>
        <v>0</v>
      </c>
      <c r="K5" s="67"/>
      <c r="L5" s="67"/>
      <c r="M5" s="67"/>
      <c r="N5" s="67"/>
      <c r="O5" s="75"/>
      <c r="P5" s="75"/>
      <c r="Q5" s="75"/>
      <c r="R5" s="2"/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66" t="e">
        <f t="shared" si="5"/>
        <v>#DIV/0!</v>
      </c>
      <c r="G6" s="66" t="e">
        <f t="shared" si="6"/>
        <v>#DIV/0!</v>
      </c>
      <c r="H6" s="66" t="e">
        <f t="shared" si="7"/>
        <v>#DIV/0!</v>
      </c>
      <c r="I6" s="66">
        <f t="shared" si="8"/>
        <v>0</v>
      </c>
      <c r="J6" s="66">
        <f t="shared" si="9"/>
        <v>0</v>
      </c>
      <c r="K6" s="67"/>
      <c r="L6" s="67"/>
      <c r="M6" s="67"/>
      <c r="N6" s="67"/>
      <c r="O6" s="75"/>
      <c r="P6" s="75"/>
      <c r="Q6" s="75"/>
      <c r="R6" s="2"/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O7" s="75">
        <v>0</v>
      </c>
      <c r="P7" s="75"/>
      <c r="Q7" s="75"/>
      <c r="R7" s="2"/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O8" s="75">
        <v>0</v>
      </c>
      <c r="P8" s="75"/>
      <c r="Q8" s="75"/>
      <c r="R8" s="2"/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O9" s="75">
        <v>0</v>
      </c>
      <c r="P9" s="75"/>
      <c r="Q9" s="75"/>
      <c r="R9" s="2"/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 t="str">
        <f t="shared" si="4"/>
        <v xml:space="preserve"> </v>
      </c>
      <c r="F10" s="4" t="e">
        <f t="shared" si="5"/>
        <v>#VALUE!</v>
      </c>
      <c r="G10" s="4" t="e">
        <f t="shared" si="6"/>
        <v>#VALUE!</v>
      </c>
      <c r="H10" s="4" t="e">
        <f t="shared" si="7"/>
        <v>#VALUE!</v>
      </c>
      <c r="I10" s="4">
        <f t="shared" si="8"/>
        <v>0</v>
      </c>
      <c r="J10" s="4">
        <f t="shared" si="9"/>
        <v>0</v>
      </c>
      <c r="O10" s="75">
        <v>0</v>
      </c>
      <c r="P10" s="75">
        <f t="shared" ref="P10" si="10">O10/1.2</f>
        <v>0</v>
      </c>
      <c r="Q10" s="75">
        <f t="shared" ref="Q10" si="11">P10/1.2</f>
        <v>0</v>
      </c>
      <c r="R10" s="2" t="s">
        <v>97</v>
      </c>
      <c r="S10" s="2"/>
    </row>
    <row r="11" spans="1:35" ht="16.5">
      <c r="A11" s="4">
        <f t="shared" si="0"/>
        <v>0</v>
      </c>
      <c r="B11" s="4">
        <f t="shared" si="1"/>
        <v>1000</v>
      </c>
      <c r="C11" s="4">
        <f t="shared" si="2"/>
        <v>1200</v>
      </c>
      <c r="D11" s="4">
        <f t="shared" si="3"/>
        <v>1440</v>
      </c>
      <c r="E11" s="5">
        <f t="shared" si="4"/>
        <v>6000000</v>
      </c>
      <c r="F11" s="4">
        <f t="shared" si="5"/>
        <v>6000</v>
      </c>
      <c r="G11" s="4">
        <f t="shared" si="6"/>
        <v>5000</v>
      </c>
      <c r="H11" s="4">
        <f t="shared" si="7"/>
        <v>4167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12">O11/1.2</f>
        <v>0</v>
      </c>
      <c r="Q11">
        <v>1000</v>
      </c>
      <c r="R11" s="2">
        <v>6000000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2000</v>
      </c>
      <c r="C12" s="4">
        <f t="shared" si="2"/>
        <v>2400</v>
      </c>
      <c r="D12" s="4">
        <f t="shared" si="3"/>
        <v>2880</v>
      </c>
      <c r="E12" s="5">
        <f t="shared" si="4"/>
        <v>17000000</v>
      </c>
      <c r="F12" s="4">
        <f t="shared" si="5"/>
        <v>8500</v>
      </c>
      <c r="G12" s="4">
        <f t="shared" si="6"/>
        <v>7083</v>
      </c>
      <c r="H12" s="4">
        <f t="shared" si="7"/>
        <v>5903</v>
      </c>
      <c r="I12" s="4">
        <f t="shared" si="8"/>
        <v>0</v>
      </c>
      <c r="J12" s="4">
        <f t="shared" si="9"/>
        <v>0</v>
      </c>
      <c r="Q12">
        <v>2000</v>
      </c>
      <c r="R12" s="2">
        <v>17000000</v>
      </c>
      <c r="S12" s="2"/>
      <c r="V12" s="71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R13" s="2"/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R14" s="2"/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R15" s="2"/>
      <c r="S15" s="2"/>
    </row>
    <row r="16" spans="1:35">
      <c r="A16" s="4">
        <f t="shared" ref="A16:A19" si="13">N16</f>
        <v>0</v>
      </c>
      <c r="B16" s="4">
        <f t="shared" ref="B16:B19" si="14">Q16</f>
        <v>0</v>
      </c>
      <c r="C16" s="4">
        <f t="shared" ref="C16:C19" si="15">B16*1.2</f>
        <v>0</v>
      </c>
      <c r="D16" s="4">
        <f t="shared" ref="D16:D19" si="16">C16*1.2</f>
        <v>0</v>
      </c>
      <c r="E16" s="5">
        <f t="shared" ref="E16:E19" si="17">R16</f>
        <v>0</v>
      </c>
      <c r="F16" s="4" t="e">
        <f t="shared" ref="F16:F19" si="18">ROUND((E16/B16),0)</f>
        <v>#DIV/0!</v>
      </c>
      <c r="G16" s="4" t="e">
        <f t="shared" ref="G16:G19" si="19">ROUND((E16/C16),0)</f>
        <v>#DIV/0!</v>
      </c>
      <c r="H16" s="4" t="e">
        <f t="shared" ref="H16:H19" si="20">ROUND((E16/D16),0)</f>
        <v>#DIV/0!</v>
      </c>
      <c r="I16" s="4">
        <f t="shared" ref="I16:J19" si="21">T16</f>
        <v>0</v>
      </c>
      <c r="J16" s="4">
        <f t="shared" si="21"/>
        <v>0</v>
      </c>
      <c r="R16" s="2"/>
      <c r="S16" s="2"/>
    </row>
    <row r="17" spans="1:19">
      <c r="A17" s="4">
        <f t="shared" si="13"/>
        <v>0</v>
      </c>
      <c r="B17" s="4">
        <f t="shared" si="14"/>
        <v>0</v>
      </c>
      <c r="C17" s="4">
        <f t="shared" si="15"/>
        <v>0</v>
      </c>
      <c r="D17" s="4">
        <f t="shared" si="16"/>
        <v>0</v>
      </c>
      <c r="E17" s="5">
        <f t="shared" si="17"/>
        <v>0</v>
      </c>
      <c r="F17" s="4" t="e">
        <f t="shared" si="18"/>
        <v>#DIV/0!</v>
      </c>
      <c r="G17" s="4" t="e">
        <f t="shared" si="19"/>
        <v>#DIV/0!</v>
      </c>
      <c r="H17" s="4" t="e">
        <f t="shared" si="20"/>
        <v>#DIV/0!</v>
      </c>
      <c r="I17" s="4">
        <f t="shared" si="21"/>
        <v>0</v>
      </c>
      <c r="J17" s="4">
        <f t="shared" si="21"/>
        <v>0</v>
      </c>
      <c r="R17" s="2"/>
      <c r="S17" s="2"/>
    </row>
    <row r="18" spans="1:19">
      <c r="A18" s="4">
        <f t="shared" si="13"/>
        <v>0</v>
      </c>
      <c r="B18" s="4">
        <f t="shared" si="14"/>
        <v>0</v>
      </c>
      <c r="C18" s="4">
        <f t="shared" si="15"/>
        <v>0</v>
      </c>
      <c r="D18" s="4">
        <f t="shared" si="16"/>
        <v>0</v>
      </c>
      <c r="E18" s="5">
        <f t="shared" si="17"/>
        <v>0</v>
      </c>
      <c r="F18" s="4" t="e">
        <f t="shared" si="18"/>
        <v>#DIV/0!</v>
      </c>
      <c r="G18" s="4" t="e">
        <f t="shared" si="19"/>
        <v>#DIV/0!</v>
      </c>
      <c r="H18" s="4" t="e">
        <f t="shared" si="20"/>
        <v>#DIV/0!</v>
      </c>
      <c r="I18" s="4">
        <f t="shared" si="21"/>
        <v>0</v>
      </c>
      <c r="J18" s="4">
        <f t="shared" si="21"/>
        <v>0</v>
      </c>
      <c r="R18" s="2"/>
      <c r="S18" s="2"/>
    </row>
    <row r="19" spans="1:19">
      <c r="A19" s="4">
        <f t="shared" si="13"/>
        <v>0</v>
      </c>
      <c r="B19" s="4">
        <f t="shared" si="14"/>
        <v>0</v>
      </c>
      <c r="C19" s="4">
        <f t="shared" si="15"/>
        <v>0</v>
      </c>
      <c r="D19" s="4">
        <f t="shared" si="16"/>
        <v>0</v>
      </c>
      <c r="E19" s="5">
        <f t="shared" si="17"/>
        <v>0</v>
      </c>
      <c r="F19" s="4" t="e">
        <f t="shared" si="18"/>
        <v>#DIV/0!</v>
      </c>
      <c r="G19" s="4" t="e">
        <f t="shared" si="19"/>
        <v>#DIV/0!</v>
      </c>
      <c r="H19" s="4" t="e">
        <f t="shared" si="20"/>
        <v>#DIV/0!</v>
      </c>
      <c r="I19" s="4">
        <f t="shared" si="21"/>
        <v>0</v>
      </c>
      <c r="J19" s="4">
        <f t="shared" si="21"/>
        <v>0</v>
      </c>
      <c r="O19" s="75"/>
      <c r="P19" s="75"/>
      <c r="Q19" s="75"/>
      <c r="R19" s="2"/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  <c r="R23" s="10">
        <v>8500</v>
      </c>
    </row>
    <row r="24" spans="1:19" s="10" customFormat="1">
      <c r="C24" s="10" t="s">
        <v>1</v>
      </c>
      <c r="F24" s="65" t="s">
        <v>69</v>
      </c>
      <c r="G24" s="65"/>
      <c r="N24" s="10">
        <v>58.838000000000001</v>
      </c>
      <c r="O24" s="10">
        <f>N24*10.764</f>
        <v>633.33223199999998</v>
      </c>
      <c r="R24" s="10">
        <f>R23/1.35</f>
        <v>6296.2962962962956</v>
      </c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topLeftCell="E1" zoomScale="85" zoomScaleNormal="85" workbookViewId="0">
      <selection activeCell="S18" sqref="S18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4" sqref="N14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7" workbookViewId="0">
      <selection activeCell="L44" sqref="L44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G24" sqref="G24:I28"/>
    </sheetView>
  </sheetViews>
  <sheetFormatPr defaultRowHeight="15"/>
  <cols>
    <col min="7" max="7" width="14.5703125" customWidth="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Depreciation</vt:lpstr>
      <vt:lpstr>Sale plan</vt:lpstr>
      <vt:lpstr>Calculation</vt:lpstr>
      <vt:lpstr>20-20</vt:lpstr>
      <vt:lpstr>Sheet1</vt:lpstr>
      <vt:lpstr>Sheet7</vt:lpstr>
      <vt:lpstr>Sheet2</vt:lpstr>
      <vt:lpstr>Sheet3</vt:lpstr>
      <vt:lpstr>Sheet4</vt:lpstr>
      <vt:lpstr>Sheet6</vt:lpstr>
      <vt:lpstr>MB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2024-12-14T12:22:39Z</dcterms:modified>
</cp:coreProperties>
</file>