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PL PBB Fort\Atul Babubhai Dave\"/>
    </mc:Choice>
  </mc:AlternateContent>
  <xr:revisionPtr revIDLastSave="0" documentId="13_ncr:1_{D8D57333-79C4-4BAE-BCC4-DE1284F62F54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3" l="1"/>
  <c r="Q3" i="4"/>
  <c r="P2" i="4"/>
  <c r="H29" i="4" l="1"/>
  <c r="G29" i="4" l="1"/>
  <c r="G27" i="4"/>
  <c r="P4" i="4" l="1"/>
  <c r="P3" i="4"/>
  <c r="Q2" i="4"/>
  <c r="C12" i="25" l="1"/>
  <c r="C5" i="25" l="1"/>
  <c r="C4" i="25"/>
  <c r="C3" i="25"/>
  <c r="B2" i="4"/>
  <c r="C2" i="4" s="1"/>
  <c r="B3" i="4"/>
  <c r="C3" i="4" s="1"/>
  <c r="D3" i="4" s="1"/>
  <c r="B4" i="4"/>
  <c r="C4" i="4" s="1"/>
  <c r="D4" i="4" s="1"/>
  <c r="P5" i="4"/>
  <c r="Q5" i="4" s="1"/>
  <c r="P6" i="4"/>
  <c r="Q6" i="4" s="1"/>
  <c r="B6" i="4" s="1"/>
  <c r="C6" i="4" s="1"/>
  <c r="P7" i="4"/>
  <c r="Q7" i="4" s="1"/>
  <c r="B7" i="4" s="1"/>
  <c r="C7" i="4" s="1"/>
  <c r="D7" i="4" s="1"/>
  <c r="P8" i="4"/>
  <c r="Q8" i="4"/>
  <c r="B8" i="4" s="1"/>
  <c r="C8" i="4" s="1"/>
  <c r="D8" i="4" s="1"/>
  <c r="P9" i="4"/>
  <c r="Q9" i="4" s="1"/>
  <c r="B9" i="4" s="1"/>
  <c r="C9" i="4" s="1"/>
  <c r="D9" i="4" s="1"/>
  <c r="P10" i="4"/>
  <c r="Q10" i="4" s="1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G15" i="4" s="1"/>
  <c r="E14" i="4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G31" i="4"/>
  <c r="G33" i="4" s="1"/>
  <c r="C20" i="25"/>
  <c r="C16" i="25"/>
  <c r="C17" i="25" s="1"/>
  <c r="G11" i="4" l="1"/>
  <c r="F14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<sst xmlns="http://schemas.openxmlformats.org/spreadsheetml/2006/main" count="132" uniqueCount="90">
  <si>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</si>
  <si>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</si>
  <si>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</si>
  <si>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</si>
  <si>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</si>
  <si>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</si>
  <si>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</si>
  <si>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</si>
  <si>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</si>
  <si>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</si>
  <si>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</si>
  <si>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</si>
  <si>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</si>
  <si>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</si>
  <si>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</si>
  <si>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</si>
  <si>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</si>
  <si>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</si>
  <si>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</si>
  <si>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</si>
  <si>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</si>
  <si>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</si>
  <si>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</si>
  <si>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</si>
  <si>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</si>
  <si>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</si>
  <si>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</si>
  <si>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</si>
  <si>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</si>
  <si>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</si>
  <si>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</si>
  <si>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</si>
  <si>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</si>
  <si>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</si>
  <si>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</si>
  <si>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</si>
  <si>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</si>
  <si>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</si>
  <si>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</si>
  <si>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</si>
  <si>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</si>
  <si>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</si>
  <si>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</si>
  <si>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</si>
  <si>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</si>
  <si>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</si>
  <si>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</si>
  <si>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</si>
  <si>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</si>
  <si>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</si>
  <si>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</si>
  <si>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</si>
  <si>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</si>
  <si>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</si>
  <si>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</si>
  <si>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</si>
  <si>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</si>
  <si>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</si>
  <si>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</si>
  <si>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</si>
  <si>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</si>
  <si>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</si>
  <si>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</si>
  <si>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</si>
  <si>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</si>
  <si>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</si>
  <si>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</si>
  <si>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</si>
  <si>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</si>
  <si>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</si>
  <si>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</si>
  <si>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</si>
  <si>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</si>
  <si>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</si>
  <si>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</si>
  <si>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</si>
  <si>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</si>
  <si>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</si>
  <si>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</si>
  <si>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</si>
  <si>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</si>
  <si>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</si>
  <si>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</si>
  <si>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</si>
  <si>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 xml:space="preserve">Flat No. </t>
  </si>
  <si>
    <t>TERRACE</t>
  </si>
  <si>
    <t>TMCA</t>
  </si>
  <si>
    <t>IGR-02.09.24</t>
  </si>
  <si>
    <t>IGR-26.07.23</t>
  </si>
  <si>
    <t>IGR-19.12.23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</si>
</sst>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51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97FD0-2749-4328-B847-838CC03A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582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7B681-FE17-42D2-9112-95C0FDCA0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1201BD-4DCA-47A5-B177-D8425BFBB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92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208711.16499999998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238111.16499999998</v>
      </c>
      <c r="D9" s="58" t="s">
        <v>62</v>
      </c>
      <c r="E9" s="59">
        <f>C9/10.764</f>
        <v>22121.066982534372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1989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35</v>
      </c>
      <c r="D13" s="65">
        <f>D12-C13</f>
        <v>65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H22" sqref="H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18000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15500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35</v>
      </c>
      <c r="D7" s="24">
        <v>2024</v>
      </c>
    </row>
    <row r="8" spans="1:5" x14ac:dyDescent="0.25">
      <c r="A8" s="15" t="s">
        <v>18</v>
      </c>
      <c r="B8" s="23"/>
      <c r="C8" s="24">
        <f>C9-C7</f>
        <v>25</v>
      </c>
      <c r="D8" s="24">
        <v>1989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52.5</v>
      </c>
      <c r="D10" s="24"/>
    </row>
    <row r="11" spans="1:5" x14ac:dyDescent="0.25">
      <c r="A11" s="15"/>
      <c r="B11" s="25"/>
      <c r="C11" s="26">
        <f>C10%</f>
        <v>0.52500000000000002</v>
      </c>
      <c r="D11" s="26"/>
    </row>
    <row r="12" spans="1:5" x14ac:dyDescent="0.25">
      <c r="A12" s="15" t="s">
        <v>21</v>
      </c>
      <c r="B12" s="18"/>
      <c r="C12" s="19">
        <f>C6*C11</f>
        <v>1312.5</v>
      </c>
      <c r="D12" s="22"/>
    </row>
    <row r="13" spans="1:5" x14ac:dyDescent="0.25">
      <c r="A13" s="15" t="s">
        <v>22</v>
      </c>
      <c r="B13" s="18"/>
      <c r="C13" s="19">
        <f>C6-C12</f>
        <v>1187.5</v>
      </c>
      <c r="D13" s="22"/>
    </row>
    <row r="14" spans="1:5" x14ac:dyDescent="0.25">
      <c r="A14" s="15" t="s">
        <v>15</v>
      </c>
      <c r="B14" s="18"/>
      <c r="C14" s="19">
        <f>C5</f>
        <v>15500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16687.5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1190</v>
      </c>
      <c r="D18" s="24"/>
    </row>
    <row r="19" spans="1:5" x14ac:dyDescent="0.25">
      <c r="A19" s="15" t="s">
        <v>73</v>
      </c>
      <c r="B19" s="6"/>
      <c r="C19" s="30">
        <f>C18*C16</f>
        <v>19858125</v>
      </c>
      <c r="D19" s="72"/>
      <c r="E19" s="65"/>
    </row>
    <row r="20" spans="1:5" x14ac:dyDescent="0.25">
      <c r="A20" s="15" t="s">
        <v>24</v>
      </c>
      <c r="C20" s="31">
        <f>C19*98%</f>
        <v>19460962.5</v>
      </c>
      <c r="D20" s="30"/>
      <c r="E20" s="65"/>
    </row>
    <row r="21" spans="1:5" x14ac:dyDescent="0.25">
      <c r="A21" s="15" t="s">
        <v>25</v>
      </c>
      <c r="C21" s="31">
        <f>C19*80%</f>
        <v>15886500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2975000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41371.09375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0" sqref="G3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466.79879999999997</v>
      </c>
      <c r="C2" s="4">
        <f t="shared" ref="C2:C16" si="1">B2*1.2</f>
        <v>560.15855999999997</v>
      </c>
      <c r="D2" s="4">
        <f t="shared" ref="D2:D16" si="2">C2*1.2</f>
        <v>672.19027199999994</v>
      </c>
      <c r="E2" s="5">
        <f t="shared" ref="E2:E16" si="3">R2</f>
        <v>7500000</v>
      </c>
      <c r="F2" s="4">
        <f t="shared" ref="F2:F15" si="4">ROUND((E2/B2),0)</f>
        <v>16067</v>
      </c>
      <c r="G2" s="4">
        <f t="shared" ref="G2:G15" si="5">ROUND((E2/C2),0)</f>
        <v>13389</v>
      </c>
      <c r="H2" s="4">
        <f t="shared" ref="H2:H15" si="6">ROUND((E2/D2),0)</f>
        <v>11158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52.04*10.764</f>
        <v>560.15855999999997</v>
      </c>
      <c r="Q2">
        <f t="shared" ref="Q2:Q4" si="9">P2/1.2</f>
        <v>466.79879999999997</v>
      </c>
      <c r="R2" s="2">
        <v>7500000</v>
      </c>
      <c r="S2" s="2" t="s">
        <v>87</v>
      </c>
    </row>
    <row r="3" spans="1:19" x14ac:dyDescent="0.25">
      <c r="A3" s="4">
        <v>2</v>
      </c>
      <c r="B3" s="4">
        <f t="shared" si="0"/>
        <v>499</v>
      </c>
      <c r="C3" s="4">
        <f t="shared" si="1"/>
        <v>598.79999999999995</v>
      </c>
      <c r="D3" s="4">
        <f t="shared" si="2"/>
        <v>718.56</v>
      </c>
      <c r="E3" s="5">
        <f t="shared" si="3"/>
        <v>6500000</v>
      </c>
      <c r="F3" s="4">
        <f t="shared" si="4"/>
        <v>13026</v>
      </c>
      <c r="G3" s="4">
        <f t="shared" si="5"/>
        <v>10855</v>
      </c>
      <c r="H3" s="4">
        <f t="shared" si="6"/>
        <v>9046</v>
      </c>
      <c r="I3" s="4">
        <f t="shared" si="7"/>
        <v>0</v>
      </c>
      <c r="J3" s="4">
        <f t="shared" si="8"/>
        <v>0</v>
      </c>
      <c r="O3">
        <v>0</v>
      </c>
      <c r="P3">
        <f t="shared" ref="P2:P4" si="10">O3/1.2</f>
        <v>0</v>
      </c>
      <c r="Q3">
        <f>452+47</f>
        <v>499</v>
      </c>
      <c r="R3" s="2">
        <v>6500000</v>
      </c>
      <c r="S3" s="2" t="s">
        <v>88</v>
      </c>
    </row>
    <row r="4" spans="1:19" x14ac:dyDescent="0.25">
      <c r="A4" s="4">
        <v>3</v>
      </c>
      <c r="B4" s="4">
        <f t="shared" si="0"/>
        <v>486</v>
      </c>
      <c r="C4" s="4">
        <f t="shared" si="1"/>
        <v>583.19999999999993</v>
      </c>
      <c r="D4" s="4">
        <f t="shared" si="2"/>
        <v>699.83999999999992</v>
      </c>
      <c r="E4" s="5">
        <f t="shared" si="3"/>
        <v>7000000</v>
      </c>
      <c r="F4" s="4">
        <f t="shared" si="4"/>
        <v>14403</v>
      </c>
      <c r="G4" s="4">
        <f t="shared" si="5"/>
        <v>12003</v>
      </c>
      <c r="H4" s="4">
        <f t="shared" si="6"/>
        <v>10002</v>
      </c>
      <c r="I4" s="4">
        <f t="shared" si="7"/>
        <v>0</v>
      </c>
      <c r="J4" s="4">
        <f t="shared" si="8"/>
        <v>0</v>
      </c>
      <c r="O4">
        <v>0</v>
      </c>
      <c r="P4">
        <f t="shared" si="10"/>
        <v>0</v>
      </c>
      <c r="Q4">
        <v>486</v>
      </c>
      <c r="R4" s="2">
        <v>7000000</v>
      </c>
      <c r="S4" s="2" t="s">
        <v>89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ref="P5:P10" si="11">O5/1.2</f>
        <v>0</v>
      </c>
      <c r="Q5">
        <f t="shared" ref="Q5:Q10" si="12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1"/>
        <v>0</v>
      </c>
      <c r="Q6">
        <f t="shared" si="12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1"/>
        <v>0</v>
      </c>
      <c r="Q7">
        <f t="shared" si="12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1"/>
        <v>0</v>
      </c>
      <c r="Q8">
        <f t="shared" si="12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1"/>
        <v>0</v>
      </c>
      <c r="Q9">
        <f t="shared" si="12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1"/>
        <v>0</v>
      </c>
      <c r="Q10">
        <f t="shared" si="12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3">O11/1.2</f>
        <v>0</v>
      </c>
      <c r="Q11">
        <f t="shared" ref="Q11:Q15" si="14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3"/>
        <v>0</v>
      </c>
      <c r="Q12">
        <f t="shared" si="14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3"/>
        <v>0</v>
      </c>
      <c r="Q13">
        <f t="shared" si="14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3"/>
        <v>0</v>
      </c>
      <c r="Q14">
        <f t="shared" si="14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3"/>
        <v>0</v>
      </c>
      <c r="Q15">
        <f t="shared" si="14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2">Q17</f>
        <v>0</v>
      </c>
      <c r="C17" s="4">
        <f t="shared" ref="C17:C21" si="23">B17*1.2</f>
        <v>0</v>
      </c>
      <c r="D17" s="4">
        <f t="shared" ref="D17:D21" si="24">C17*1.2</f>
        <v>0</v>
      </c>
      <c r="E17" s="5">
        <f t="shared" ref="E17:E21" si="25">R17</f>
        <v>0</v>
      </c>
      <c r="F17" s="4" t="e">
        <f t="shared" ref="F17" si="26">ROUND((E17/B17),0)</f>
        <v>#DIV/0!</v>
      </c>
      <c r="G17" s="4" t="e">
        <f t="shared" ref="G17" si="27">ROUND((E17/C17),0)</f>
        <v>#DIV/0!</v>
      </c>
      <c r="H17" s="4" t="e">
        <f t="shared" ref="H17" si="28">ROUND((E17/D17),0)</f>
        <v>#DIV/0!</v>
      </c>
      <c r="I17" s="4">
        <f t="shared" ref="I17" si="29">T17</f>
        <v>0</v>
      </c>
      <c r="J17" s="4">
        <f t="shared" ref="J17" si="30">U17</f>
        <v>0</v>
      </c>
      <c r="O17">
        <v>0</v>
      </c>
      <c r="P17">
        <f t="shared" ref="P17" si="31">O17/1.2</f>
        <v>0</v>
      </c>
      <c r="Q17">
        <f t="shared" ref="Q17" si="32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ref="F18:F21" si="33">ROUND((E18/B18),0)</f>
        <v>#DIV/0!</v>
      </c>
      <c r="G18" s="4" t="e">
        <f t="shared" ref="G18:G21" si="34">ROUND((E18/C18),0)</f>
        <v>#DIV/0!</v>
      </c>
      <c r="H18" s="4" t="e">
        <f t="shared" ref="H18:H21" si="35">ROUND((E18/D18),0)</f>
        <v>#DIV/0!</v>
      </c>
      <c r="I18" s="4">
        <f t="shared" ref="I18:J21" si="36">T18</f>
        <v>0</v>
      </c>
      <c r="J18" s="4">
        <f t="shared" si="36"/>
        <v>0</v>
      </c>
      <c r="O18">
        <v>0</v>
      </c>
      <c r="P18">
        <f t="shared" ref="P18" si="37">O18/1.2</f>
        <v>0</v>
      </c>
      <c r="Q18">
        <f t="shared" ref="Q18:Q21" si="38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>
        <v>0</v>
      </c>
      <c r="P19">
        <f>O19/1.2</f>
        <v>0</v>
      </c>
      <c r="Q19">
        <f t="shared" si="38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9">Q20</f>
        <v>0</v>
      </c>
      <c r="C20" s="4">
        <f t="shared" ref="C20" si="40">B20*1.2</f>
        <v>0</v>
      </c>
      <c r="D20" s="4">
        <f t="shared" ref="D20" si="41">C20*1.2</f>
        <v>0</v>
      </c>
      <c r="E20" s="5">
        <f t="shared" ref="E20" si="42">R20</f>
        <v>0</v>
      </c>
      <c r="F20" s="4" t="e">
        <f t="shared" ref="F20" si="43">ROUND((E20/B20),0)</f>
        <v>#DIV/0!</v>
      </c>
      <c r="G20" s="4" t="e">
        <f t="shared" ref="G20" si="44">ROUND((E20/C20),0)</f>
        <v>#DIV/0!</v>
      </c>
      <c r="H20" s="4" t="e">
        <f t="shared" ref="H20" si="45">ROUND((E20/D20),0)</f>
        <v>#DIV/0!</v>
      </c>
      <c r="I20" s="4">
        <f t="shared" ref="I20" si="46">T20</f>
        <v>0</v>
      </c>
      <c r="J20" s="4">
        <f t="shared" ref="J20" si="47">U20</f>
        <v>0</v>
      </c>
      <c r="O20">
        <v>0</v>
      </c>
      <c r="P20">
        <f t="shared" ref="P20" si="48">O20/1.2</f>
        <v>0</v>
      </c>
      <c r="Q20">
        <f t="shared" ref="Q20" si="49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2"/>
        <v>0</v>
      </c>
      <c r="C21" s="4">
        <f t="shared" si="23"/>
        <v>0</v>
      </c>
      <c r="D21" s="4">
        <f t="shared" si="24"/>
        <v>0</v>
      </c>
      <c r="E21" s="5">
        <f t="shared" si="25"/>
        <v>0</v>
      </c>
      <c r="F21" s="4" t="e">
        <f t="shared" si="33"/>
        <v>#DIV/0!</v>
      </c>
      <c r="G21" s="4" t="e">
        <f t="shared" si="34"/>
        <v>#DIV/0!</v>
      </c>
      <c r="H21" s="4" t="e">
        <f t="shared" si="35"/>
        <v>#DIV/0!</v>
      </c>
      <c r="I21" s="4">
        <f t="shared" si="36"/>
        <v>0</v>
      </c>
      <c r="J21" s="4">
        <f t="shared" si="36"/>
        <v>0</v>
      </c>
      <c r="O21">
        <v>0</v>
      </c>
      <c r="P21">
        <f>O21/1.2</f>
        <v>0</v>
      </c>
      <c r="Q21">
        <f t="shared" si="38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E24" s="10" t="s">
        <v>84</v>
      </c>
      <c r="F24" s="68">
        <v>604</v>
      </c>
      <c r="G24" s="10">
        <v>491</v>
      </c>
    </row>
    <row r="25" spans="1:19" s="10" customFormat="1" x14ac:dyDescent="0.25">
      <c r="F25" s="69">
        <v>704</v>
      </c>
      <c r="G25" s="10">
        <v>459</v>
      </c>
    </row>
    <row r="26" spans="1:19" s="10" customFormat="1" x14ac:dyDescent="0.25">
      <c r="F26" s="10" t="s">
        <v>85</v>
      </c>
      <c r="G26" s="10">
        <v>209</v>
      </c>
    </row>
    <row r="27" spans="1:19" s="10" customFormat="1" x14ac:dyDescent="0.25">
      <c r="F27" s="69" t="s">
        <v>86</v>
      </c>
      <c r="G27" s="10">
        <f>SUM(G24:G26)</f>
        <v>1159</v>
      </c>
    </row>
    <row r="28" spans="1:19" s="10" customFormat="1" x14ac:dyDescent="0.25">
      <c r="C28" s="67" t="s">
        <v>74</v>
      </c>
      <c r="D28" s="67"/>
      <c r="F28" s="52" t="s">
        <v>83</v>
      </c>
      <c r="G28" s="52">
        <v>1190</v>
      </c>
    </row>
    <row r="29" spans="1:19" s="10" customFormat="1" x14ac:dyDescent="0.25">
      <c r="C29" s="67" t="s">
        <v>1</v>
      </c>
      <c r="D29" s="67"/>
      <c r="F29" s="52" t="s">
        <v>71</v>
      </c>
      <c r="G29" s="52">
        <f>G28*1.2</f>
        <v>1428</v>
      </c>
      <c r="H29" s="10">
        <f>G29/G28</f>
        <v>1.2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2024-12-27T11:59:32Z</dcterms:modified>
</cp:coreProperties>
</file>