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Vinod Kumar manichad Jain\"/>
    </mc:Choice>
  </mc:AlternateContent>
  <xr:revisionPtr revIDLastSave="0" documentId="13_ncr:1_{1E7D6248-03C0-4E72-A911-67F1F744A64B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</sheets>
  <calcPr calcId="191029"/>
</workbook>
</file>

<file path=xl/calcChain.xml><?xml version="1.0" encoding="utf-8"?>
<calcChain xmlns="http://schemas.openxmlformats.org/spreadsheetml/2006/main">
  <c r="H38" i="4" l="1"/>
  <c r="I26" i="4"/>
  <c r="O29" i="4" l="1"/>
  <c r="Q17" i="4"/>
  <c r="B17" i="4" s="1"/>
  <c r="C17" i="4" s="1"/>
  <c r="D17" i="4" s="1"/>
  <c r="P20" i="4"/>
  <c r="Q20" i="4" s="1"/>
  <c r="B20" i="4" s="1"/>
  <c r="J20" i="4"/>
  <c r="I20" i="4"/>
  <c r="E20" i="4"/>
  <c r="A20" i="4"/>
  <c r="P19" i="4"/>
  <c r="Q19" i="4" s="1"/>
  <c r="B19" i="4" s="1"/>
  <c r="J19" i="4"/>
  <c r="I19" i="4"/>
  <c r="E19" i="4"/>
  <c r="A19" i="4"/>
  <c r="U18" i="4"/>
  <c r="U20" i="4" s="1"/>
  <c r="Q18" i="4"/>
  <c r="B18" i="4" s="1"/>
  <c r="C18" i="4" s="1"/>
  <c r="D18" i="4" s="1"/>
  <c r="H18" i="4" s="1"/>
  <c r="P18" i="4"/>
  <c r="J18" i="4"/>
  <c r="I18" i="4"/>
  <c r="E18" i="4"/>
  <c r="G18" i="4" s="1"/>
  <c r="A18" i="4"/>
  <c r="U17" i="4"/>
  <c r="U19" i="4" s="1"/>
  <c r="P17" i="4"/>
  <c r="J17" i="4"/>
  <c r="I17" i="4"/>
  <c r="E17" i="4"/>
  <c r="A17" i="4"/>
  <c r="U16" i="4"/>
  <c r="P16" i="4"/>
  <c r="B16" i="4" s="1"/>
  <c r="J16" i="4"/>
  <c r="I16" i="4"/>
  <c r="E16" i="4"/>
  <c r="A16" i="4"/>
  <c r="C16" i="4" l="1"/>
  <c r="F16" i="4"/>
  <c r="H17" i="4"/>
  <c r="F19" i="4"/>
  <c r="C19" i="4"/>
  <c r="F20" i="4"/>
  <c r="C20" i="4"/>
  <c r="F17" i="4"/>
  <c r="G17" i="4"/>
  <c r="F18" i="4"/>
  <c r="U14" i="4"/>
  <c r="W14" i="4" s="1"/>
  <c r="Q14" i="4"/>
  <c r="U13" i="4"/>
  <c r="P13" i="4"/>
  <c r="U12" i="4"/>
  <c r="P12" i="4"/>
  <c r="U11" i="4"/>
  <c r="Q11" i="4"/>
  <c r="H28" i="4"/>
  <c r="I31" i="4" s="1"/>
  <c r="J27" i="4"/>
  <c r="D19" i="4" l="1"/>
  <c r="H19" i="4" s="1"/>
  <c r="G19" i="4"/>
  <c r="D20" i="4"/>
  <c r="H20" i="4" s="1"/>
  <c r="G20" i="4"/>
  <c r="D16" i="4"/>
  <c r="H16" i="4" s="1"/>
  <c r="G16" i="4"/>
  <c r="W12" i="4"/>
  <c r="U10" i="4"/>
  <c r="W11" i="4"/>
  <c r="U15" i="4"/>
  <c r="Q12" i="4"/>
  <c r="P11" i="4"/>
  <c r="P10" i="4"/>
  <c r="P9" i="4"/>
  <c r="P8" i="4"/>
  <c r="P7" i="4"/>
  <c r="P6" i="4"/>
  <c r="P5" i="4"/>
  <c r="P4" i="4"/>
  <c r="P3" i="4"/>
  <c r="P2" i="4"/>
  <c r="Q13" i="4" l="1"/>
  <c r="W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X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V11" i="4" s="1"/>
  <c r="F12" i="4"/>
  <c r="V12" i="4" s="1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V14" i="4" s="1"/>
  <c r="F13" i="4"/>
  <c r="V13" i="4" s="1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<sst xmlns="http://schemas.openxmlformats.org/spreadsheetml/2006/main" count="30" uniqueCount="27">
  <si>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</si>
  <si>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</si>
  <si>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</si>
  <si>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</si>
  <si>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</si>
  <si>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</si>
  <si>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</si>
  <si>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</si>
  <si>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</si>
  <si>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</si>
  <si>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</si>
  <si>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</si>
  <si>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</si>
  <si>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 on ca</t>
  </si>
  <si>
    <t>fmv</t>
  </si>
  <si>
    <t>part oc - 2020</t>
  </si>
  <si>
    <t>rera ca</t>
  </si>
  <si>
    <t>25.07.2024</t>
  </si>
  <si>
    <t>24.06.24</t>
  </si>
  <si>
    <t>07.06.24</t>
  </si>
  <si>
    <t>02.03.22</t>
  </si>
  <si>
    <t>09.01.2024</t>
  </si>
  <si>
    <t>flat no .501, 5 th floor village Sahil Exotica chandivali, andheri</t>
  </si>
  <si>
    <t>index  - 12.04.24</t>
  </si>
  <si>
    <t>av</t>
  </si>
  <si>
    <t>sd</t>
  </si>
  <si>
    <t>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</si>
</sst>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0" fillId="4" borderId="0" xfId="0" applyFill="1"/>
    <xf numFmtId="0" fontId="1" fillId="2" borderId="0" xfId="0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534666</xdr:colOff>
      <xdr:row>46</xdr:row>
      <xdr:rowOff>115475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D805D4-07AE-4B02-B099-C8BF928A0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69066" cy="84212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89630-A928-4E5E-AD40-F74C07E96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858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32</xdr:col>
      <xdr:colOff>409575</xdr:colOff>
      <xdr:row>45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607F3A-33EB-419A-B3D3-68F31B5F5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571500"/>
          <a:ext cx="18087975" cy="81438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0896D9-72A0-4695-A2C0-09A7B5C29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72E9B6-4197-41AC-ABA1-A0BABC762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3439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CF629E-7652-46FD-8D8A-FFD94864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86784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562CF6-8464-418C-8964-2481EF288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865943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BC95C9-9BC2-4F2E-87F8-4B5DF55ED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153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210770</xdr:colOff>
      <xdr:row>50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0F5888-6777-4571-9F0F-E891EBFF2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45170" cy="8449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163139</xdr:colOff>
      <xdr:row>45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34FD8F-B57D-433B-82BE-3DA22EBDC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97539" cy="8545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45</xdr:row>
      <xdr:rowOff>48755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5835FB-F844-4C8D-9796-586991D97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0973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210770</xdr:colOff>
      <xdr:row>49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BB21BC-B085-4D1B-A376-E60EA054D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45170" cy="8106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144086</xdr:colOff>
      <xdr:row>40</xdr:row>
      <xdr:rowOff>172537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775CDD-E861-4A5A-9DA7-5B3E322A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78486" cy="77925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46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1B4C52-13C0-4049-9A86-FF4B5480A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5927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43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7B5A74-3DB7-4DB0-B10F-FB2559362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0973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43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576A37-3A4D-4446-8211-66CD018F6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173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3"/>
  <sheetViews>
    <sheetView tabSelected="1" topLeftCell="A3" zoomScaleNormal="100" workbookViewId="0">
      <selection activeCell="N31" sqref="N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x14ac:dyDescent="0.25">
      <c r="A2" s="4">
        <f t="shared" ref="A2:A15" si="0">N2</f>
        <v>0</v>
      </c>
      <c r="B2" s="4">
        <f t="shared" ref="B2:B15" si="1">Q2</f>
        <v>1085</v>
      </c>
      <c r="C2" s="4">
        <f>B2*1.2</f>
        <v>1302</v>
      </c>
      <c r="D2" s="4">
        <f t="shared" ref="D2:D13" si="2">C2*1.2</f>
        <v>1562.3999999999999</v>
      </c>
      <c r="E2" s="5">
        <f t="shared" ref="E2:E13" si="3">R2</f>
        <v>28500000</v>
      </c>
      <c r="F2" s="10">
        <f t="shared" ref="F2:F13" si="4">ROUND((E2/B2),0)</f>
        <v>26267</v>
      </c>
      <c r="G2" s="10">
        <f t="shared" ref="G2:G15" si="5">ROUND((E2/C2),0)</f>
        <v>21889</v>
      </c>
      <c r="H2" s="10">
        <f t="shared" ref="H2:H15" si="6">ROUND((E2/D2),0)</f>
        <v>18241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1" si="8">O2/1.2</f>
        <v>0</v>
      </c>
      <c r="Q2">
        <v>1085</v>
      </c>
      <c r="R2" s="2">
        <v>28500000</v>
      </c>
      <c r="S2" s="8"/>
      <c r="T2" s="8"/>
    </row>
    <row r="3" spans="1:24" x14ac:dyDescent="0.25">
      <c r="A3" s="4">
        <f t="shared" si="0"/>
        <v>0</v>
      </c>
      <c r="B3" s="4">
        <f t="shared" si="1"/>
        <v>933</v>
      </c>
      <c r="C3" s="4">
        <f t="shared" ref="C3:C15" si="9">B3*1.2</f>
        <v>1119.5999999999999</v>
      </c>
      <c r="D3" s="4">
        <f t="shared" si="2"/>
        <v>1343.5199999999998</v>
      </c>
      <c r="E3" s="15">
        <f t="shared" si="3"/>
        <v>21200000</v>
      </c>
      <c r="F3" s="10">
        <f t="shared" si="4"/>
        <v>22722</v>
      </c>
      <c r="G3" s="10">
        <f t="shared" si="5"/>
        <v>18935</v>
      </c>
      <c r="H3" s="10">
        <f t="shared" si="6"/>
        <v>15779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933</v>
      </c>
      <c r="R3" s="2">
        <v>21200000</v>
      </c>
      <c r="S3" s="8"/>
      <c r="T3" s="8"/>
    </row>
    <row r="4" spans="1:24" x14ac:dyDescent="0.25">
      <c r="A4" s="4">
        <f t="shared" si="0"/>
        <v>0</v>
      </c>
      <c r="B4" s="4">
        <f t="shared" si="1"/>
        <v>1186</v>
      </c>
      <c r="C4" s="4">
        <f t="shared" si="9"/>
        <v>1423.2</v>
      </c>
      <c r="D4" s="4">
        <f t="shared" si="2"/>
        <v>1707.84</v>
      </c>
      <c r="E4" s="15">
        <f t="shared" si="3"/>
        <v>31200000</v>
      </c>
      <c r="F4" s="10">
        <f t="shared" si="4"/>
        <v>26307</v>
      </c>
      <c r="G4" s="10">
        <f t="shared" si="5"/>
        <v>21922</v>
      </c>
      <c r="H4" s="10">
        <f t="shared" si="6"/>
        <v>18269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1186</v>
      </c>
      <c r="R4" s="2">
        <v>31200000</v>
      </c>
      <c r="S4" s="8"/>
      <c r="T4" s="8"/>
    </row>
    <row r="5" spans="1:24" x14ac:dyDescent="0.25">
      <c r="A5" s="4">
        <f t="shared" si="0"/>
        <v>0</v>
      </c>
      <c r="B5" s="4">
        <f t="shared" si="1"/>
        <v>940</v>
      </c>
      <c r="C5" s="4">
        <f t="shared" si="9"/>
        <v>1128</v>
      </c>
      <c r="D5" s="4">
        <f t="shared" si="2"/>
        <v>1353.6</v>
      </c>
      <c r="E5" s="15">
        <f t="shared" si="3"/>
        <v>24000000</v>
      </c>
      <c r="F5" s="10">
        <f t="shared" si="4"/>
        <v>25532</v>
      </c>
      <c r="G5" s="10">
        <f t="shared" si="5"/>
        <v>21277</v>
      </c>
      <c r="H5" s="10">
        <f t="shared" si="6"/>
        <v>17730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940</v>
      </c>
      <c r="R5" s="2">
        <v>24000000</v>
      </c>
      <c r="S5" s="8"/>
      <c r="T5" s="8"/>
    </row>
    <row r="6" spans="1:24" x14ac:dyDescent="0.25">
      <c r="A6" s="4">
        <f t="shared" si="0"/>
        <v>0</v>
      </c>
      <c r="B6" s="4">
        <f t="shared" si="1"/>
        <v>1040</v>
      </c>
      <c r="C6" s="4">
        <f t="shared" si="9"/>
        <v>1248</v>
      </c>
      <c r="D6" s="4">
        <f t="shared" si="2"/>
        <v>1497.6</v>
      </c>
      <c r="E6" s="15">
        <f t="shared" si="3"/>
        <v>29700000</v>
      </c>
      <c r="F6" s="10">
        <f t="shared" si="4"/>
        <v>28558</v>
      </c>
      <c r="G6" s="10">
        <f t="shared" si="5"/>
        <v>23798</v>
      </c>
      <c r="H6" s="10">
        <f t="shared" si="6"/>
        <v>19832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1040</v>
      </c>
      <c r="R6" s="2">
        <v>29700000</v>
      </c>
      <c r="S6" s="8"/>
      <c r="T6" s="8"/>
    </row>
    <row r="7" spans="1:24" x14ac:dyDescent="0.25">
      <c r="A7" s="4">
        <f t="shared" si="0"/>
        <v>0</v>
      </c>
      <c r="B7" s="4">
        <f t="shared" si="1"/>
        <v>1085</v>
      </c>
      <c r="C7" s="4">
        <f t="shared" si="9"/>
        <v>1302</v>
      </c>
      <c r="D7" s="4">
        <f t="shared" si="2"/>
        <v>1562.3999999999999</v>
      </c>
      <c r="E7" s="15">
        <f t="shared" si="3"/>
        <v>31500000</v>
      </c>
      <c r="F7" s="17">
        <f t="shared" si="4"/>
        <v>29032</v>
      </c>
      <c r="G7" s="17">
        <f t="shared" si="5"/>
        <v>24194</v>
      </c>
      <c r="H7" s="10">
        <f t="shared" si="6"/>
        <v>20161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1085</v>
      </c>
      <c r="R7" s="2">
        <v>31500000</v>
      </c>
      <c r="S7" s="8"/>
      <c r="T7" s="8"/>
    </row>
    <row r="8" spans="1:24" x14ac:dyDescent="0.25">
      <c r="A8" s="4">
        <f t="shared" si="0"/>
        <v>0</v>
      </c>
      <c r="B8" s="4">
        <f t="shared" si="1"/>
        <v>880</v>
      </c>
      <c r="C8" s="4">
        <f t="shared" si="9"/>
        <v>1056</v>
      </c>
      <c r="D8" s="4">
        <f t="shared" si="2"/>
        <v>1267.2</v>
      </c>
      <c r="E8" s="15">
        <f t="shared" si="3"/>
        <v>28500000</v>
      </c>
      <c r="F8" s="17">
        <f t="shared" si="4"/>
        <v>32386</v>
      </c>
      <c r="G8" s="10">
        <f t="shared" si="5"/>
        <v>26989</v>
      </c>
      <c r="H8" s="10">
        <f t="shared" si="6"/>
        <v>22491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880</v>
      </c>
      <c r="R8" s="2">
        <v>28500000</v>
      </c>
      <c r="S8" s="8"/>
      <c r="T8" s="8"/>
    </row>
    <row r="9" spans="1:24" x14ac:dyDescent="0.25">
      <c r="A9" s="4">
        <f t="shared" si="0"/>
        <v>0</v>
      </c>
      <c r="B9" s="4">
        <f t="shared" si="1"/>
        <v>933</v>
      </c>
      <c r="C9" s="4">
        <f t="shared" si="9"/>
        <v>1119.5999999999999</v>
      </c>
      <c r="D9" s="4">
        <f t="shared" si="2"/>
        <v>1343.5199999999998</v>
      </c>
      <c r="E9" s="15">
        <f t="shared" si="3"/>
        <v>30000000</v>
      </c>
      <c r="F9" s="17">
        <f t="shared" si="4"/>
        <v>32154</v>
      </c>
      <c r="G9" s="10">
        <f t="shared" si="5"/>
        <v>26795</v>
      </c>
      <c r="H9" s="10">
        <f t="shared" si="6"/>
        <v>22329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933</v>
      </c>
      <c r="R9" s="2">
        <v>30000000</v>
      </c>
      <c r="S9" s="8"/>
      <c r="T9" s="8"/>
    </row>
    <row r="10" spans="1:24" x14ac:dyDescent="0.25">
      <c r="A10" s="4">
        <f t="shared" si="0"/>
        <v>0</v>
      </c>
      <c r="B10" s="4">
        <f t="shared" si="1"/>
        <v>705</v>
      </c>
      <c r="C10" s="4">
        <f t="shared" si="9"/>
        <v>846</v>
      </c>
      <c r="D10" s="4">
        <f t="shared" si="2"/>
        <v>1015.1999999999999</v>
      </c>
      <c r="E10" s="15">
        <f t="shared" si="3"/>
        <v>20000000</v>
      </c>
      <c r="F10" s="10">
        <f t="shared" si="4"/>
        <v>28369</v>
      </c>
      <c r="G10" s="10">
        <f t="shared" si="5"/>
        <v>23641</v>
      </c>
      <c r="H10" s="10">
        <f t="shared" si="6"/>
        <v>19701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705</v>
      </c>
      <c r="R10" s="2">
        <v>20000000</v>
      </c>
      <c r="S10" s="8"/>
      <c r="T10" s="8"/>
      <c r="U10">
        <f>U11/Q11</f>
        <v>25216.867317494478</v>
      </c>
    </row>
    <row r="11" spans="1:24" x14ac:dyDescent="0.25">
      <c r="A11" s="4">
        <f t="shared" si="0"/>
        <v>0</v>
      </c>
      <c r="B11" s="4">
        <f t="shared" si="1"/>
        <v>1062.6220799999999</v>
      </c>
      <c r="C11" s="4">
        <f t="shared" si="9"/>
        <v>1275.1464959999998</v>
      </c>
      <c r="D11" s="4">
        <f t="shared" si="2"/>
        <v>1530.1757951999998</v>
      </c>
      <c r="E11" s="15">
        <f t="shared" si="3"/>
        <v>26500000</v>
      </c>
      <c r="F11" s="17">
        <f t="shared" si="4"/>
        <v>24938</v>
      </c>
      <c r="G11" s="17">
        <f t="shared" si="5"/>
        <v>20782</v>
      </c>
      <c r="H11" s="10">
        <f t="shared" si="6"/>
        <v>17318</v>
      </c>
      <c r="I11" s="10" t="e">
        <f>#REF!</f>
        <v>#REF!</v>
      </c>
      <c r="J11" s="4" t="str">
        <f t="shared" si="7"/>
        <v>25.07.2024</v>
      </c>
      <c r="O11">
        <v>0</v>
      </c>
      <c r="P11">
        <f t="shared" si="8"/>
        <v>0</v>
      </c>
      <c r="Q11">
        <f>98.72*10.764</f>
        <v>1062.6220799999999</v>
      </c>
      <c r="R11" s="2">
        <v>26500000</v>
      </c>
      <c r="S11" s="16" t="s">
        <v>17</v>
      </c>
      <c r="T11" s="8"/>
      <c r="U11" s="18">
        <f>R11+266000+30000</f>
        <v>26796000</v>
      </c>
      <c r="V11">
        <f>F11*1.2</f>
        <v>29925.599999999999</v>
      </c>
      <c r="W11">
        <f>U11/Q11</f>
        <v>25216.867317494478</v>
      </c>
      <c r="X11">
        <f>U11/C11</f>
        <v>21014.056097912067</v>
      </c>
    </row>
    <row r="12" spans="1:24" x14ac:dyDescent="0.25">
      <c r="A12" s="4">
        <f t="shared" si="0"/>
        <v>0</v>
      </c>
      <c r="B12" s="4">
        <f t="shared" si="1"/>
        <v>1084.8317999999999</v>
      </c>
      <c r="C12" s="4">
        <f t="shared" si="9"/>
        <v>1301.7981599999998</v>
      </c>
      <c r="D12" s="4">
        <f t="shared" si="2"/>
        <v>1562.1577919999997</v>
      </c>
      <c r="E12" s="15">
        <f t="shared" si="3"/>
        <v>40100000</v>
      </c>
      <c r="F12" s="10">
        <f t="shared" si="4"/>
        <v>36964</v>
      </c>
      <c r="G12" s="10">
        <f t="shared" si="5"/>
        <v>30804</v>
      </c>
      <c r="H12" s="10">
        <f t="shared" si="6"/>
        <v>25670</v>
      </c>
      <c r="I12" s="10" t="e">
        <f>#REF!</f>
        <v>#REF!</v>
      </c>
      <c r="J12" s="4" t="str">
        <f t="shared" si="7"/>
        <v>24.06.24</v>
      </c>
      <c r="O12">
        <v>0</v>
      </c>
      <c r="P12">
        <f>120.94*10.764</f>
        <v>1301.7981599999998</v>
      </c>
      <c r="Q12">
        <f t="shared" ref="Q12" si="10">P12/1.2</f>
        <v>1084.8317999999999</v>
      </c>
      <c r="R12" s="2">
        <v>40100000</v>
      </c>
      <c r="S12" s="16" t="s">
        <v>18</v>
      </c>
      <c r="T12" s="8"/>
      <c r="U12" s="2">
        <f>R12+2406000+30000</f>
        <v>42536000</v>
      </c>
      <c r="V12">
        <f>F12*1.2</f>
        <v>44356.799999999996</v>
      </c>
      <c r="W12">
        <f t="shared" ref="W12:W14" si="11">U12/Q12</f>
        <v>39209.765052978721</v>
      </c>
    </row>
    <row r="13" spans="1:24" x14ac:dyDescent="0.25">
      <c r="A13" s="4">
        <f t="shared" si="0"/>
        <v>0</v>
      </c>
      <c r="B13" s="4">
        <f t="shared" si="1"/>
        <v>1170.7644000000003</v>
      </c>
      <c r="C13" s="4">
        <f t="shared" si="9"/>
        <v>1404.9172800000003</v>
      </c>
      <c r="D13" s="4">
        <f t="shared" si="2"/>
        <v>1685.9007360000003</v>
      </c>
      <c r="E13" s="15">
        <f t="shared" si="3"/>
        <v>27500000</v>
      </c>
      <c r="F13" s="17">
        <f t="shared" si="4"/>
        <v>23489</v>
      </c>
      <c r="G13" s="17">
        <f t="shared" si="5"/>
        <v>19574</v>
      </c>
      <c r="H13" s="10">
        <f t="shared" si="6"/>
        <v>16312</v>
      </c>
      <c r="I13" s="10" t="e">
        <f>#REF!</f>
        <v>#REF!</v>
      </c>
      <c r="J13" s="4" t="str">
        <f t="shared" si="7"/>
        <v>07.06.24</v>
      </c>
      <c r="O13">
        <v>0</v>
      </c>
      <c r="P13">
        <f>130.52*10.764</f>
        <v>1404.9172800000001</v>
      </c>
      <c r="Q13">
        <f t="shared" ref="Q13" si="12">P13/1.2</f>
        <v>1170.7644000000003</v>
      </c>
      <c r="R13" s="2">
        <v>27500000</v>
      </c>
      <c r="S13" s="16" t="s">
        <v>19</v>
      </c>
      <c r="T13" s="11"/>
      <c r="U13" s="18">
        <f>R13+1650000+30000</f>
        <v>29180000</v>
      </c>
      <c r="V13">
        <f>F13*1.2</f>
        <v>28186.799999999999</v>
      </c>
      <c r="W13">
        <f t="shared" si="11"/>
        <v>24923.887333779534</v>
      </c>
    </row>
    <row r="14" spans="1:24" x14ac:dyDescent="0.25">
      <c r="A14" s="4">
        <f t="shared" si="0"/>
        <v>0</v>
      </c>
      <c r="B14" s="4">
        <f t="shared" si="1"/>
        <v>704.28852000000006</v>
      </c>
      <c r="C14" s="4">
        <f t="shared" si="9"/>
        <v>845.14622400000007</v>
      </c>
      <c r="D14" s="4">
        <f t="shared" ref="D14:D15" si="13">C14*1.2</f>
        <v>1014.1754688000001</v>
      </c>
      <c r="E14" s="15">
        <f t="shared" ref="E14:E15" si="14">R14</f>
        <v>28000000</v>
      </c>
      <c r="F14" s="10">
        <f t="shared" ref="F14:F15" si="15">ROUND((E14/B14),0)</f>
        <v>39756</v>
      </c>
      <c r="G14" s="10">
        <f t="shared" si="5"/>
        <v>33130</v>
      </c>
      <c r="H14" s="10">
        <f t="shared" si="6"/>
        <v>27609</v>
      </c>
      <c r="I14" s="10" t="e">
        <f>#REF!</f>
        <v>#REF!</v>
      </c>
      <c r="J14" s="4" t="str">
        <f t="shared" ref="J14:J15" si="16">S14</f>
        <v>02.03.22</v>
      </c>
      <c r="O14">
        <v>0</v>
      </c>
      <c r="P14">
        <f t="shared" ref="P14:P15" si="17">O14/1.2</f>
        <v>0</v>
      </c>
      <c r="Q14">
        <f>65.43*10.764</f>
        <v>704.28852000000006</v>
      </c>
      <c r="R14" s="2">
        <v>28000000</v>
      </c>
      <c r="S14" s="16" t="s">
        <v>20</v>
      </c>
      <c r="T14" s="8"/>
      <c r="U14" s="2">
        <f>R14+589000+30000</f>
        <v>28619000</v>
      </c>
      <c r="V14">
        <f>F14*1.2</f>
        <v>47707.199999999997</v>
      </c>
      <c r="W14">
        <f t="shared" si="11"/>
        <v>40635.335075460265</v>
      </c>
    </row>
    <row r="15" spans="1:24" x14ac:dyDescent="0.25">
      <c r="A15" s="4">
        <f t="shared" si="0"/>
        <v>0</v>
      </c>
      <c r="B15" s="4">
        <f t="shared" si="1"/>
        <v>853</v>
      </c>
      <c r="C15" s="4">
        <f t="shared" si="9"/>
        <v>1023.5999999999999</v>
      </c>
      <c r="D15" s="4">
        <f t="shared" si="13"/>
        <v>1228.32</v>
      </c>
      <c r="E15" s="15">
        <f t="shared" si="14"/>
        <v>32500000</v>
      </c>
      <c r="F15" s="10">
        <f t="shared" si="15"/>
        <v>38101</v>
      </c>
      <c r="G15" s="10">
        <f t="shared" si="5"/>
        <v>31751</v>
      </c>
      <c r="H15" s="10">
        <f t="shared" si="6"/>
        <v>26459</v>
      </c>
      <c r="I15" s="10" t="e">
        <f>#REF!</f>
        <v>#REF!</v>
      </c>
      <c r="J15" s="4">
        <f t="shared" si="16"/>
        <v>4</v>
      </c>
      <c r="O15">
        <v>0</v>
      </c>
      <c r="P15">
        <f t="shared" si="17"/>
        <v>0</v>
      </c>
      <c r="Q15">
        <v>853</v>
      </c>
      <c r="R15" s="2">
        <v>32500000</v>
      </c>
      <c r="S15" s="8">
        <v>4</v>
      </c>
      <c r="T15" s="8"/>
      <c r="U15">
        <f>U13/1170</f>
        <v>24940.170940170941</v>
      </c>
    </row>
    <row r="16" spans="1:24" x14ac:dyDescent="0.25">
      <c r="A16" s="4">
        <f t="shared" ref="A16:A20" si="18">N16</f>
        <v>0</v>
      </c>
      <c r="B16" s="4">
        <f t="shared" ref="B16:B20" si="19">Q16</f>
        <v>1050</v>
      </c>
      <c r="C16" s="4">
        <f t="shared" ref="C16:C20" si="20">B16*1.2</f>
        <v>1260</v>
      </c>
      <c r="D16" s="4">
        <f t="shared" ref="D16:D20" si="21">C16*1.2</f>
        <v>1512</v>
      </c>
      <c r="E16" s="15">
        <f t="shared" ref="E16:E20" si="22">R16</f>
        <v>31000000</v>
      </c>
      <c r="F16" s="10">
        <f t="shared" ref="F16:F20" si="23">ROUND((E16/B16),0)</f>
        <v>29524</v>
      </c>
      <c r="G16" s="10">
        <f t="shared" ref="G16:G20" si="24">ROUND((E16/C16),0)</f>
        <v>24603</v>
      </c>
      <c r="H16" s="10">
        <f t="shared" ref="H16:H20" si="25">ROUND((E16/D16),0)</f>
        <v>20503</v>
      </c>
      <c r="I16" s="10" t="e">
        <f>#REF!</f>
        <v>#REF!</v>
      </c>
      <c r="J16" s="4">
        <f t="shared" ref="J16:J20" si="26">S16</f>
        <v>0</v>
      </c>
      <c r="O16">
        <v>0</v>
      </c>
      <c r="P16">
        <f t="shared" ref="P16:P20" si="27">O16/1.2</f>
        <v>0</v>
      </c>
      <c r="Q16">
        <v>1050</v>
      </c>
      <c r="R16" s="2">
        <v>31000000</v>
      </c>
      <c r="S16" s="8"/>
      <c r="T16" s="8"/>
      <c r="U16">
        <f t="shared" ref="U16:U20" si="28">U14/1170</f>
        <v>24460.683760683762</v>
      </c>
    </row>
    <row r="17" spans="1:24" x14ac:dyDescent="0.25">
      <c r="A17" s="4">
        <f t="shared" si="18"/>
        <v>0</v>
      </c>
      <c r="B17" s="4">
        <f t="shared" si="19"/>
        <v>547.88759999999991</v>
      </c>
      <c r="C17" s="4">
        <f t="shared" si="20"/>
        <v>657.46511999999984</v>
      </c>
      <c r="D17" s="4">
        <f t="shared" si="21"/>
        <v>788.95814399999983</v>
      </c>
      <c r="E17" s="15">
        <f t="shared" si="22"/>
        <v>30000000</v>
      </c>
      <c r="F17" s="10">
        <f t="shared" si="23"/>
        <v>54756</v>
      </c>
      <c r="G17" s="10">
        <f t="shared" si="24"/>
        <v>45630</v>
      </c>
      <c r="H17" s="10">
        <f t="shared" si="25"/>
        <v>38025</v>
      </c>
      <c r="I17" s="10" t="e">
        <f>#REF!</f>
        <v>#REF!</v>
      </c>
      <c r="J17" s="4" t="str">
        <f t="shared" si="26"/>
        <v>09.01.2024</v>
      </c>
      <c r="O17">
        <v>0</v>
      </c>
      <c r="P17">
        <f t="shared" si="27"/>
        <v>0</v>
      </c>
      <c r="Q17">
        <f>50.9*10.764</f>
        <v>547.88759999999991</v>
      </c>
      <c r="R17" s="2">
        <v>30000000</v>
      </c>
      <c r="S17" s="8" t="s">
        <v>21</v>
      </c>
      <c r="T17" s="8"/>
      <c r="U17">
        <f t="shared" si="28"/>
        <v>21.316385418949523</v>
      </c>
    </row>
    <row r="18" spans="1:24" x14ac:dyDescent="0.25">
      <c r="A18" s="4">
        <f t="shared" si="18"/>
        <v>0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15">
        <f t="shared" si="22"/>
        <v>0</v>
      </c>
      <c r="F18" s="10" t="e">
        <f t="shared" si="23"/>
        <v>#DIV/0!</v>
      </c>
      <c r="G18" s="10" t="e">
        <f t="shared" si="24"/>
        <v>#DIV/0!</v>
      </c>
      <c r="H18" s="10" t="e">
        <f t="shared" si="25"/>
        <v>#DIV/0!</v>
      </c>
      <c r="I18" s="10" t="e">
        <f>#REF!</f>
        <v>#REF!</v>
      </c>
      <c r="J18" s="4">
        <f t="shared" si="26"/>
        <v>0</v>
      </c>
      <c r="O18">
        <v>0</v>
      </c>
      <c r="P18">
        <f t="shared" si="27"/>
        <v>0</v>
      </c>
      <c r="Q18">
        <f t="shared" ref="Q18:Q20" si="29">P18/1.2</f>
        <v>0</v>
      </c>
      <c r="R18" s="2">
        <v>0</v>
      </c>
      <c r="S18" s="8"/>
      <c r="T18" s="8"/>
      <c r="U18">
        <f t="shared" si="28"/>
        <v>20.906567316823729</v>
      </c>
    </row>
    <row r="19" spans="1:24" x14ac:dyDescent="0.25">
      <c r="A19" s="4">
        <f t="shared" si="18"/>
        <v>0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15">
        <f t="shared" si="22"/>
        <v>0</v>
      </c>
      <c r="F19" s="10" t="e">
        <f t="shared" si="23"/>
        <v>#DIV/0!</v>
      </c>
      <c r="G19" s="10" t="e">
        <f t="shared" si="24"/>
        <v>#DIV/0!</v>
      </c>
      <c r="H19" s="10" t="e">
        <f t="shared" si="25"/>
        <v>#DIV/0!</v>
      </c>
      <c r="I19" s="10" t="e">
        <f>#REF!</f>
        <v>#REF!</v>
      </c>
      <c r="J19" s="4">
        <f t="shared" si="26"/>
        <v>0</v>
      </c>
      <c r="O19">
        <v>0</v>
      </c>
      <c r="P19">
        <f t="shared" si="27"/>
        <v>0</v>
      </c>
      <c r="Q19">
        <f t="shared" si="29"/>
        <v>0</v>
      </c>
      <c r="R19" s="2">
        <v>0</v>
      </c>
      <c r="S19" s="8"/>
      <c r="T19" s="8"/>
      <c r="U19">
        <f t="shared" si="28"/>
        <v>1.8219132836708993E-2</v>
      </c>
    </row>
    <row r="20" spans="1:24" x14ac:dyDescent="0.25">
      <c r="A20" s="4">
        <f t="shared" si="18"/>
        <v>0</v>
      </c>
      <c r="B20" s="4">
        <f t="shared" si="19"/>
        <v>0</v>
      </c>
      <c r="C20" s="4">
        <f t="shared" si="20"/>
        <v>0</v>
      </c>
      <c r="D20" s="4">
        <f t="shared" si="21"/>
        <v>0</v>
      </c>
      <c r="E20" s="15">
        <f t="shared" si="22"/>
        <v>0</v>
      </c>
      <c r="F20" s="10" t="e">
        <f t="shared" si="23"/>
        <v>#DIV/0!</v>
      </c>
      <c r="G20" s="10" t="e">
        <f t="shared" si="24"/>
        <v>#DIV/0!</v>
      </c>
      <c r="H20" s="10" t="e">
        <f t="shared" si="25"/>
        <v>#DIV/0!</v>
      </c>
      <c r="I20" s="10" t="e">
        <f>#REF!</f>
        <v>#REF!</v>
      </c>
      <c r="J20" s="4">
        <f t="shared" si="26"/>
        <v>0</v>
      </c>
      <c r="O20">
        <v>0</v>
      </c>
      <c r="P20">
        <f t="shared" si="27"/>
        <v>0</v>
      </c>
      <c r="Q20">
        <f t="shared" si="29"/>
        <v>0</v>
      </c>
      <c r="R20" s="2">
        <v>0</v>
      </c>
      <c r="S20" s="8"/>
      <c r="T20" s="8"/>
      <c r="U20">
        <f t="shared" si="28"/>
        <v>1.7868860954550196E-2</v>
      </c>
    </row>
    <row r="21" spans="1:24" x14ac:dyDescent="0.25">
      <c r="A21" s="4"/>
      <c r="B21" s="4"/>
      <c r="C21" s="4"/>
      <c r="D21" s="4"/>
      <c r="E21" s="15"/>
      <c r="F21" s="10"/>
      <c r="H21" s="10"/>
      <c r="I21" s="10"/>
      <c r="J21" s="4"/>
      <c r="R21" s="2"/>
      <c r="S21" s="8"/>
      <c r="T21" s="8"/>
    </row>
    <row r="22" spans="1:24" x14ac:dyDescent="0.25">
      <c r="A22" s="4"/>
      <c r="B22" s="4"/>
      <c r="C22" s="4"/>
      <c r="D22" s="4"/>
      <c r="E22" s="15"/>
      <c r="F22" s="10"/>
      <c r="H22" s="10"/>
      <c r="I22" s="10"/>
      <c r="J22" s="4"/>
      <c r="R22" s="2"/>
      <c r="S22" s="8"/>
      <c r="T22" s="8"/>
    </row>
    <row r="25" spans="1:24" x14ac:dyDescent="0.25">
      <c r="G25" t="s">
        <v>22</v>
      </c>
    </row>
    <row r="26" spans="1:24" x14ac:dyDescent="0.25">
      <c r="G26" t="s">
        <v>16</v>
      </c>
      <c r="H26">
        <v>1418</v>
      </c>
      <c r="I26">
        <f>131.71*10.764</f>
        <v>1417.7264399999999</v>
      </c>
    </row>
    <row r="27" spans="1:24" x14ac:dyDescent="0.25">
      <c r="G27" t="s">
        <v>13</v>
      </c>
      <c r="H27">
        <v>30500</v>
      </c>
      <c r="J27">
        <f>I27/I26</f>
        <v>0</v>
      </c>
    </row>
    <row r="28" spans="1:24" x14ac:dyDescent="0.25">
      <c r="G28" s="6" t="s">
        <v>14</v>
      </c>
      <c r="H28" s="6">
        <f>H27*H26</f>
        <v>43249000</v>
      </c>
      <c r="O28">
        <v>53325000</v>
      </c>
    </row>
    <row r="29" spans="1:24" x14ac:dyDescent="0.25">
      <c r="G29" s="10"/>
      <c r="O29">
        <f>O28/1164</f>
        <v>45811.85567010309</v>
      </c>
    </row>
    <row r="31" spans="1:24" x14ac:dyDescent="0.25">
      <c r="I31">
        <f>H31/704</f>
        <v>0</v>
      </c>
      <c r="P31" s="11"/>
      <c r="Q31" s="11"/>
      <c r="R31" s="13"/>
      <c r="T31" s="11"/>
      <c r="U31" s="11"/>
      <c r="V31" s="11"/>
      <c r="W31" s="11"/>
      <c r="X31" s="11"/>
    </row>
    <row r="32" spans="1:24" x14ac:dyDescent="0.25">
      <c r="P32" s="11"/>
      <c r="Q32" s="14"/>
      <c r="R32" s="14"/>
      <c r="T32" s="14"/>
      <c r="U32" s="14"/>
      <c r="V32" s="11"/>
      <c r="W32" s="11"/>
      <c r="X32" s="11"/>
    </row>
    <row r="33" spans="7:24" x14ac:dyDescent="0.25">
      <c r="I33" t="s">
        <v>15</v>
      </c>
      <c r="P33" s="11"/>
      <c r="Q33" s="11"/>
      <c r="R33" s="11"/>
      <c r="T33" s="11"/>
      <c r="U33" s="11"/>
      <c r="V33" s="11"/>
      <c r="W33" s="11"/>
      <c r="X33" s="11"/>
    </row>
    <row r="34" spans="7:24" x14ac:dyDescent="0.25">
      <c r="G34" t="s">
        <v>23</v>
      </c>
      <c r="P34" s="11"/>
      <c r="Q34" s="11"/>
      <c r="R34" s="11"/>
      <c r="T34" s="11"/>
      <c r="U34" s="11"/>
      <c r="V34" s="11"/>
      <c r="W34" s="11"/>
      <c r="X34" s="11"/>
    </row>
    <row r="35" spans="7:24" x14ac:dyDescent="0.25">
      <c r="G35" t="s">
        <v>24</v>
      </c>
      <c r="H35">
        <v>51000000</v>
      </c>
      <c r="P35" s="11"/>
      <c r="Q35" s="11"/>
      <c r="R35" s="12"/>
      <c r="T35" s="12"/>
      <c r="U35" s="12"/>
      <c r="V35" s="11"/>
      <c r="W35" s="11"/>
      <c r="X35" s="11"/>
    </row>
    <row r="36" spans="7:24" x14ac:dyDescent="0.25">
      <c r="G36" t="s">
        <v>25</v>
      </c>
      <c r="H36">
        <v>3060000</v>
      </c>
      <c r="P36" s="11"/>
      <c r="Q36" s="11"/>
      <c r="R36" s="11"/>
      <c r="T36" s="11"/>
      <c r="U36" s="11"/>
      <c r="V36" s="11"/>
      <c r="W36" s="11"/>
      <c r="X36" s="11"/>
    </row>
    <row r="37" spans="7:24" x14ac:dyDescent="0.25">
      <c r="G37" t="s">
        <v>26</v>
      </c>
      <c r="H37">
        <v>30000</v>
      </c>
      <c r="P37" s="11"/>
      <c r="Q37" s="11"/>
      <c r="R37" s="11"/>
      <c r="T37" s="11"/>
      <c r="U37" s="11"/>
      <c r="V37" s="11"/>
      <c r="W37" s="11"/>
      <c r="X37" s="11"/>
    </row>
    <row r="38" spans="7:24" x14ac:dyDescent="0.25">
      <c r="H38">
        <f>SUM(H35:H37)</f>
        <v>54090000</v>
      </c>
      <c r="P38" s="11"/>
      <c r="Q38" s="11"/>
      <c r="R38" s="11"/>
      <c r="T38" s="11"/>
      <c r="U38" s="11"/>
      <c r="V38" s="11"/>
      <c r="W38" s="11"/>
      <c r="X38" s="11"/>
    </row>
    <row r="39" spans="7:24" x14ac:dyDescent="0.25">
      <c r="P39" s="11"/>
      <c r="Q39" s="11"/>
      <c r="R39" s="11"/>
      <c r="S39" s="6"/>
      <c r="T39" s="11"/>
      <c r="U39" s="11"/>
      <c r="V39" s="11"/>
      <c r="W39" s="11"/>
      <c r="X39" s="11"/>
    </row>
    <row r="40" spans="7:24" x14ac:dyDescent="0.25">
      <c r="P40" s="11"/>
      <c r="Q40" s="11"/>
      <c r="R40" s="11"/>
      <c r="S40" s="6"/>
      <c r="T40" s="11"/>
      <c r="U40" s="11"/>
      <c r="V40" s="11"/>
      <c r="W40" s="11"/>
      <c r="X40" s="11"/>
    </row>
    <row r="41" spans="7:24" x14ac:dyDescent="0.25">
      <c r="Q41" s="11"/>
      <c r="R41" s="11"/>
    </row>
    <row r="42" spans="7:24" x14ac:dyDescent="0.25">
      <c r="Q42" s="11"/>
      <c r="R42" s="11"/>
      <c r="T42" s="6"/>
    </row>
    <row r="43" spans="7:24" x14ac:dyDescent="0.25">
      <c r="P43" s="11"/>
      <c r="Q43" s="11"/>
      <c r="R43" s="11"/>
      <c r="S43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D4" sqref="D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08C37-D048-4E10-A69C-86724FFA8A5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04AC1-B7A7-4E0F-8C22-4B5FE3521F8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72BB4-1BEB-4C42-A08F-A1ACE38DC53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1668A-8DC6-4ABA-8256-EEFE177E73B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2024-12-14T11:10:05Z</dcterms:modified>
</cp:coreProperties>
</file>