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Amit Raghunath Patil\"/>
    </mc:Choice>
  </mc:AlternateContent>
  <xr:revisionPtr revIDLastSave="0" documentId="13_ncr:1_{39C527B6-3EF1-4DD2-BAD6-9BE10C4A96D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O12" i="4" l="1"/>
  <c r="O11" i="4"/>
  <c r="O10" i="4"/>
  <c r="O9" i="4"/>
  <c r="O8" i="4"/>
  <c r="O7" i="4"/>
  <c r="O6" i="4"/>
  <c r="P6" i="4" s="1"/>
  <c r="O4" i="4"/>
  <c r="P4" i="4" s="1"/>
  <c r="P3" i="4"/>
  <c r="P5" i="4"/>
  <c r="P7" i="4"/>
  <c r="P8" i="4"/>
  <c r="P9" i="4"/>
  <c r="P10" i="4"/>
  <c r="B8" i="4"/>
  <c r="D8" i="4"/>
  <c r="O2" i="4"/>
  <c r="P2" i="4" s="1"/>
  <c r="C3" i="4"/>
  <c r="D3" i="4" s="1"/>
  <c r="C4" i="4"/>
  <c r="D4" i="4" s="1"/>
  <c r="C5" i="4"/>
  <c r="D5" i="4" s="1"/>
  <c r="C6" i="4"/>
  <c r="D6" i="4" s="1"/>
  <c r="C7" i="4"/>
  <c r="D7" i="4" s="1"/>
  <c r="C9" i="4"/>
  <c r="D9" i="4" s="1"/>
  <c r="C10" i="4"/>
  <c r="D10" i="4" s="1"/>
  <c r="C2" i="4"/>
  <c r="I3" i="23"/>
  <c r="G2" i="4" l="1"/>
  <c r="D2" i="25"/>
  <c r="F5" i="4" l="1"/>
  <c r="C7" i="23"/>
  <c r="R4" i="4"/>
  <c r="R5" i="4"/>
  <c r="R6" i="4"/>
  <c r="C24" i="23" l="1"/>
  <c r="D23" i="23"/>
  <c r="C23" i="23" s="1"/>
  <c r="C17" i="4" l="1"/>
  <c r="G26" i="4"/>
  <c r="G34" i="4" s="1"/>
  <c r="C12" i="4"/>
  <c r="C11" i="4"/>
  <c r="D11" i="4" s="1"/>
  <c r="R9" i="4"/>
  <c r="R8" i="4"/>
  <c r="R7" i="4"/>
  <c r="R3" i="4" l="1"/>
  <c r="R2" i="4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C13" i="4"/>
  <c r="D13" i="4" s="1"/>
  <c r="G31" i="4"/>
  <c r="G32" i="4" s="1"/>
  <c r="C15" i="4"/>
  <c r="D15" i="4" s="1"/>
  <c r="J15" i="4"/>
  <c r="I15" i="4"/>
  <c r="C14" i="4"/>
  <c r="D14" i="4" s="1"/>
  <c r="J14" i="4"/>
  <c r="I14" i="4"/>
  <c r="J13" i="4"/>
  <c r="I13" i="4"/>
  <c r="J12" i="4"/>
  <c r="I12" i="4"/>
  <c r="I11" i="4"/>
  <c r="I10" i="4"/>
  <c r="I9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1" i="23" s="1"/>
  <c r="F33" i="23" s="1"/>
  <c r="F32" i="23" l="1"/>
  <c r="C25" i="23"/>
  <c r="J19" i="4"/>
  <c r="I19" i="4"/>
  <c r="E19" i="4"/>
  <c r="J18" i="4"/>
  <c r="I18" i="4"/>
  <c r="E18" i="4"/>
  <c r="J17" i="4"/>
  <c r="I17" i="4"/>
  <c r="J16" i="4"/>
  <c r="I16" i="4"/>
  <c r="H33" i="23" l="1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<sst xmlns="http://schemas.openxmlformats.org/spreadsheetml/2006/main" count="106" uniqueCount="85">
  <si>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</si>
  <si>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</si>
  <si>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</si>
  <si>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</si>
  <si>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</si>
  <si>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</si>
  <si>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</si>
  <si>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</si>
  <si>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</si>
  <si>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</si>
  <si>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</si>
  <si>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</si>
  <si>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</si>
  <si>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</si>
  <si>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</si>
  <si>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</si>
  <si>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</si>
  <si>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</si>
  <si>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</si>
  <si>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</si>
  <si>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</si>
  <si>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</si>
  <si>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</si>
  <si>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</si>
  <si>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</si>
  <si>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</si>
  <si>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</si>
  <si>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</si>
  <si>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</si>
  <si>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</si>
  <si>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</si>
  <si>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</si>
  <si>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</si>
  <si>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</si>
  <si>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</si>
  <si>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</si>
  <si>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</si>
  <si>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</si>
  <si>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</si>
  <si>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</si>
  <si>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</si>
  <si>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</si>
  <si>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</si>
  <si>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</si>
  <si>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</si>
  <si>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</si>
  <si>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</si>
  <si>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</si>
  <si>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</si>
  <si>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</si>
  <si>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</si>
  <si>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</si>
  <si>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</si>
  <si>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</si>
  <si>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</si>
  <si>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</si>
  <si>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</si>
  <si>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</si>
  <si>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</si>
  <si>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</si>
  <si>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</si>
  <si>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</si>
  <si>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</si>
  <si>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</si>
  <si>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</si>
  <si>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</si>
  <si>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</si>
  <si>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</si>
  <si>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</si>
  <si>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</si>
  <si>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</si>
  <si>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</si>
  <si>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SBI (RACPC Ghatkopar -West)</t>
  </si>
  <si>
    <t xml:space="preserve">Measurment </t>
  </si>
  <si>
    <t>Lead No. 13033</t>
  </si>
  <si>
    <t>Mr. Amit Patil</t>
  </si>
  <si>
    <t xml:space="preserve">CA </t>
  </si>
  <si>
    <t>Sq. M.</t>
  </si>
  <si>
    <t>page</t>
  </si>
  <si>
    <t>As per RERA Area</t>
  </si>
  <si>
    <t>Agreement</t>
  </si>
  <si>
    <t>05.12.2024</t>
  </si>
  <si>
    <t>20th Flr</t>
  </si>
  <si>
    <t>BUA (10%)</t>
  </si>
  <si>
    <r>
      <t>SBI -RACPC Ghatkopar (West) -Amit Raghunath Patil</t>
    </r>
    <r>
      <rPr>
        <b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Residential Flat No. 2001, 20th Floor, Shree Sankheshwar Ashish, Uthalsar, Wakarwadi, Village - Thane, Thane West, Thane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</si>
</sst>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43" fontId="4" fillId="0" borderId="0" xfId="1" applyFont="1" applyBorder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43" fontId="1" fillId="0" borderId="0" xfId="0" applyNumberFormat="1" applyFont="1"/>
    <xf numFmtId="43" fontId="0" fillId="0" borderId="0" xfId="1" applyFont="1" applyFill="1"/>
    <xf numFmtId="43" fontId="9" fillId="0" borderId="0" xfId="1" applyFont="1" applyFill="1"/>
    <xf numFmtId="43" fontId="10" fillId="0" borderId="0" xfId="1" applyFont="1" applyFill="1" applyAlignment="1"/>
    <xf numFmtId="43" fontId="9" fillId="0" borderId="8" xfId="1" applyFont="1" applyFill="1" applyBorder="1"/>
    <xf numFmtId="43" fontId="10" fillId="0" borderId="8" xfId="1" applyFont="1" applyFill="1" applyBorder="1"/>
    <xf numFmtId="0" fontId="9" fillId="0" borderId="0" xfId="0" applyFont="1"/>
    <xf numFmtId="164" fontId="0" fillId="0" borderId="0" xfId="1" applyNumberFormat="1" applyFont="1" applyFill="1"/>
    <xf numFmtId="0" fontId="1" fillId="2" borderId="0" xfId="0" applyFont="1" applyFill="1"/>
    <xf numFmtId="1" fontId="2" fillId="0" borderId="0" xfId="0" applyNumberFormat="1" applyFont="1"/>
    <xf numFmtId="1" fontId="1" fillId="0" borderId="0" xfId="0" applyNumberFormat="1" applyFont="1"/>
    <xf numFmtId="0" fontId="11" fillId="0" borderId="0" xfId="0" applyFont="1"/>
    <xf numFmtId="43" fontId="1" fillId="0" borderId="0" xfId="1" applyFont="1"/>
    <xf numFmtId="0" fontId="1" fillId="0" borderId="8" xfId="0" applyFont="1" applyBorder="1"/>
    <xf numFmtId="43" fontId="1" fillId="0" borderId="8" xfId="1" applyFont="1" applyBorder="1"/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43" fontId="1" fillId="2" borderId="8" xfId="1" applyFont="1" applyFill="1" applyBorder="1"/>
    <xf numFmtId="0" fontId="1" fillId="2" borderId="8" xfId="0" applyFont="1" applyFill="1" applyBorder="1"/>
    <xf numFmtId="43" fontId="1" fillId="2" borderId="8" xfId="0" applyNumberFormat="1" applyFont="1" applyFill="1" applyBorder="1"/>
    <xf numFmtId="9" fontId="1" fillId="0" borderId="8" xfId="1" applyNumberFormat="1" applyFont="1" applyBorder="1"/>
    <xf numFmtId="9" fontId="1" fillId="2" borderId="8" xfId="0" applyNumberFormat="1" applyFont="1" applyFill="1" applyBorder="1"/>
    <xf numFmtId="0" fontId="1" fillId="0" borderId="8" xfId="0" applyFont="1" applyBorder="1" applyAlignment="1">
      <alignment wrapText="1"/>
    </xf>
    <xf numFmtId="43" fontId="1" fillId="0" borderId="0" xfId="1" applyFont="1" applyBorder="1"/>
    <xf numFmtId="0" fontId="13" fillId="0" borderId="8" xfId="0" applyFont="1" applyBorder="1"/>
    <xf numFmtId="0" fontId="13" fillId="0" borderId="8" xfId="1" applyNumberFormat="1" applyFont="1" applyBorder="1"/>
    <xf numFmtId="0" fontId="15" fillId="0" borderId="8" xfId="0" applyFont="1" applyBorder="1"/>
    <xf numFmtId="0" fontId="0" fillId="2" borderId="0" xfId="0" applyFill="1"/>
    <xf numFmtId="0" fontId="2" fillId="2" borderId="0" xfId="0" applyFont="1" applyFill="1"/>
    <xf numFmtId="0" fontId="12" fillId="2" borderId="0" xfId="0" applyFont="1" applyFill="1"/>
    <xf numFmtId="2" fontId="2" fillId="2" borderId="0" xfId="0" applyNumberFormat="1" applyFont="1" applyFill="1"/>
    <xf numFmtId="1" fontId="2" fillId="2" borderId="0" xfId="0" applyNumberFormat="1" applyFont="1" applyFill="1"/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2" fillId="2" borderId="0" xfId="1" applyFont="1" applyFill="1"/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wrapText="1"/>
    </xf>
    <xf numFmtId="0" fontId="0" fillId="0" borderId="0" xfId="0" applyFont="1"/>
    <xf numFmtId="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0" fontId="0" fillId="2" borderId="0" xfId="0" applyFont="1" applyFill="1"/>
    <xf numFmtId="3" fontId="0" fillId="2" borderId="0" xfId="0" applyNumberFormat="1" applyFont="1" applyFill="1"/>
    <xf numFmtId="4" fontId="0" fillId="2" borderId="0" xfId="0" applyNumberFormat="1" applyFont="1" applyFill="1"/>
    <xf numFmtId="0" fontId="12" fillId="0" borderId="8" xfId="0" applyFont="1" applyBorder="1" applyAlignment="1">
      <alignment horizontal="center"/>
    </xf>
    <xf numFmtId="43" fontId="12" fillId="0" borderId="8" xfId="1" applyFont="1" applyBorder="1"/>
    <xf numFmtId="43" fontId="0" fillId="0" borderId="0" xfId="0" applyNumberFormat="1" applyFont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0" fontId="4" fillId="0" borderId="0" xfId="0" applyFont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9" fontId="4" fillId="0" borderId="0" xfId="0" applyNumberFormat="1" applyFont="1"/>
    <xf numFmtId="10" fontId="2" fillId="0" borderId="0" xfId="0" applyNumberFormat="1" applyFont="1"/>
    <xf numFmtId="165" fontId="2" fillId="0" borderId="0" xfId="1" applyNumberFormat="1" applyFont="1" applyBorder="1"/>
    <xf numFmtId="0" fontId="0" fillId="2" borderId="4" xfId="0" applyFont="1" applyFill="1" applyBorder="1"/>
    <xf numFmtId="43" fontId="4" fillId="2" borderId="0" xfId="1" applyFont="1" applyFill="1" applyBorder="1"/>
    <xf numFmtId="164" fontId="2" fillId="2" borderId="0" xfId="1" applyNumberFormat="1" applyFont="1" applyFill="1" applyBorder="1"/>
    <xf numFmtId="3" fontId="2" fillId="2" borderId="0" xfId="0" applyNumberFormat="1" applyFont="1" applyFill="1"/>
    <xf numFmtId="3" fontId="5" fillId="0" borderId="0" xfId="0" applyNumberFormat="1" applyFont="1"/>
    <xf numFmtId="164" fontId="2" fillId="0" borderId="0" xfId="0" applyNumberFormat="1" applyFont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6" fillId="0" borderId="0" xfId="0" applyFont="1"/>
    <xf numFmtId="0" fontId="0" fillId="0" borderId="0" xfId="0" applyFont="1" applyFill="1"/>
    <xf numFmtId="4" fontId="0" fillId="0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212480</xdr:colOff>
      <xdr:row>8</xdr:row>
      <xdr:rowOff>21980</xdr:rowOff>
    </xdr:from>
    <xdr:to>
      <xdr:col>23</xdr:col>
      <xdr:colOff>523477</xdr:colOff>
      <xdr:row>14</xdr:row>
      <xdr:rowOff>136482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473153-D00B-4D12-B9A9-FB80C36B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3942" y="1787768"/>
          <a:ext cx="12898650" cy="1448002"/>
        </a:xfrm>
        <a:prstGeom prst="rect">
          <a:avLst/>
        </a:prstGeom>
      </xdr:spPr>
    </xdr:pic>
    <xdr:clientData/>
  </xdr:twoCellAnchor>
  <xdr:twoCellAnchor>
    <xdr:from>
      <xdr:col>5</xdr:col>
      <xdr:colOff>432288</xdr:colOff>
      <xdr:row>12</xdr:row>
      <xdr:rowOff>7326</xdr:rowOff>
    </xdr:from>
    <xdr:to>
      <xdr:col>16</xdr:col>
      <xdr:colOff>322385</xdr:colOff>
      <xdr:row>14</xdr:row>
      <xdr:rowOff>87923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315031A-5EAF-67B9-61A2-3E71124120D5}"/>
            </a:ext>
          </a:extLst>
        </xdr:cNvPr>
        <xdr:cNvSpPr/>
      </xdr:nvSpPr>
      <xdr:spPr>
        <a:xfrm>
          <a:off x="7143750" y="2725614"/>
          <a:ext cx="8220808" cy="46159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02329-DAC5-5B7C-8E94-A6E31190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456C5-0ACE-D808-D0DC-692A0C84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248876</xdr:colOff>
      <xdr:row>89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00AC47-3EEC-930C-E229-943E948D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783276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14</xdr:col>
      <xdr:colOff>286981</xdr:colOff>
      <xdr:row>128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B868CC-683C-989C-F9B5-E346BAF3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8821381" cy="7106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248876</xdr:colOff>
      <xdr:row>170</xdr:row>
      <xdr:rowOff>20116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9D668C-B850-634E-A0F2-1431E162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8783276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13</xdr:col>
      <xdr:colOff>48738</xdr:colOff>
      <xdr:row>216</xdr:row>
      <xdr:rowOff>96433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98D052-91A1-1756-E160-EB2431248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766000"/>
          <a:ext cx="7973538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14</xdr:col>
      <xdr:colOff>258402</xdr:colOff>
      <xdr:row>255</xdr:row>
      <xdr:rowOff>124826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F3BFB-8B3F-E1D2-4DEF-38B649B6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529000"/>
          <a:ext cx="8792802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14</xdr:col>
      <xdr:colOff>86928</xdr:colOff>
      <xdr:row>300</xdr:row>
      <xdr:rowOff>1143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507FE86-5861-DB39-F081-14E4F5F4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958500"/>
          <a:ext cx="8621328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14</xdr:col>
      <xdr:colOff>229823</xdr:colOff>
      <xdr:row>338</xdr:row>
      <xdr:rowOff>29563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E00F82-1E52-9B91-A633-F570323C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340500"/>
          <a:ext cx="8764223" cy="7078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13</xdr:col>
      <xdr:colOff>458370</xdr:colOff>
      <xdr:row>142</xdr:row>
      <xdr:rowOff>48669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288C8D-75C9-7EF0-18BA-4C19590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383170" cy="747816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169</xdr:row>
      <xdr:rowOff>28575</xdr:rowOff>
    </xdr:from>
    <xdr:to>
      <xdr:col>10</xdr:col>
      <xdr:colOff>514350</xdr:colOff>
      <xdr:row>171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267758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F5F16-97FD-8638-C08A-001B6E4A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82958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153612</xdr:colOff>
      <xdr:row>70</xdr:row>
      <xdr:rowOff>76982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EDAE09-EB40-1128-21B0-023532AC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10500"/>
          <a:ext cx="8688012" cy="5601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14</xdr:col>
      <xdr:colOff>496560</xdr:colOff>
      <xdr:row>115</xdr:row>
      <xdr:rowOff>77327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6361F0-E27C-3CAD-F428-71FF0BD4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906500"/>
          <a:ext cx="9030960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11</xdr:col>
      <xdr:colOff>324831</xdr:colOff>
      <xdr:row>186</xdr:row>
      <xdr:rowOff>163038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714456-2EBE-8ABD-DAD0-8D940926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622500"/>
          <a:ext cx="7030431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L23" sqref="L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7"/>
      <c r="H1" s="17"/>
    </row>
    <row r="2" spans="2:17" ht="15.75" thickBot="1" x14ac:dyDescent="0.3">
      <c r="B2" s="2"/>
      <c r="C2" s="2"/>
      <c r="D2" s="2">
        <f>46900*0.1</f>
        <v>4690</v>
      </c>
      <c r="E2" s="50">
        <f>C3+D2</f>
        <v>51590</v>
      </c>
      <c r="F2" s="2"/>
      <c r="G2" s="87" t="s">
        <v>44</v>
      </c>
      <c r="H2" s="88"/>
    </row>
    <row r="3" spans="2:17" ht="15.75" thickBot="1" x14ac:dyDescent="0.3">
      <c r="B3" s="63" t="s">
        <v>34</v>
      </c>
      <c r="C3" s="64">
        <v>46900</v>
      </c>
      <c r="D3" s="63"/>
      <c r="E3" s="63"/>
      <c r="F3" s="63"/>
      <c r="G3" s="65" t="s">
        <v>45</v>
      </c>
      <c r="H3" s="66" t="s">
        <v>46</v>
      </c>
      <c r="I3" s="19"/>
      <c r="K3" s="20" t="s">
        <v>47</v>
      </c>
      <c r="L3" s="21"/>
      <c r="N3" s="22" t="s">
        <v>48</v>
      </c>
      <c r="O3" s="23"/>
      <c r="P3" s="23"/>
      <c r="Q3" s="24"/>
    </row>
    <row r="4" spans="2:17" ht="27" thickBot="1" x14ac:dyDescent="0.3">
      <c r="B4" s="63" t="s">
        <v>35</v>
      </c>
      <c r="C4" s="64">
        <v>4690</v>
      </c>
      <c r="D4" s="63"/>
      <c r="E4" s="63"/>
      <c r="F4" s="63"/>
      <c r="G4" s="67">
        <v>1</v>
      </c>
      <c r="H4" s="68">
        <v>0</v>
      </c>
      <c r="I4" s="27">
        <v>100</v>
      </c>
      <c r="K4" s="28" t="s">
        <v>25</v>
      </c>
      <c r="L4" s="29" t="s">
        <v>26</v>
      </c>
      <c r="N4" s="18" t="s">
        <v>45</v>
      </c>
      <c r="O4" s="30" t="s">
        <v>46</v>
      </c>
      <c r="P4" s="31"/>
    </row>
    <row r="5" spans="2:17" ht="15.75" thickBot="1" x14ac:dyDescent="0.3">
      <c r="B5" s="63" t="s">
        <v>49</v>
      </c>
      <c r="C5" s="69">
        <f>C3+C4</f>
        <v>51590</v>
      </c>
      <c r="D5" s="70" t="s">
        <v>36</v>
      </c>
      <c r="E5" s="71">
        <f>ROUND(C5/10.764,0)</f>
        <v>4793</v>
      </c>
      <c r="F5" s="70" t="s">
        <v>37</v>
      </c>
      <c r="G5" s="67">
        <v>2</v>
      </c>
      <c r="H5" s="68">
        <v>0</v>
      </c>
      <c r="I5" s="27">
        <v>100</v>
      </c>
      <c r="K5" s="27">
        <v>2554.8123374210331</v>
      </c>
      <c r="L5" s="32">
        <v>2248.2348569305091</v>
      </c>
      <c r="N5" s="25">
        <v>1</v>
      </c>
      <c r="O5" s="33">
        <v>0</v>
      </c>
      <c r="P5" s="27">
        <v>100</v>
      </c>
    </row>
    <row r="6" spans="2:17" ht="15.75" thickBot="1" x14ac:dyDescent="0.3">
      <c r="B6" s="63" t="s">
        <v>50</v>
      </c>
      <c r="C6" s="64">
        <v>7400</v>
      </c>
      <c r="D6" s="63"/>
      <c r="E6" s="63"/>
      <c r="F6" s="63"/>
      <c r="G6" s="67">
        <v>3</v>
      </c>
      <c r="H6" s="68">
        <v>5</v>
      </c>
      <c r="I6" s="27">
        <v>95</v>
      </c>
      <c r="K6" s="34" t="s">
        <v>2</v>
      </c>
      <c r="L6" s="35" t="s">
        <v>27</v>
      </c>
      <c r="N6" s="25">
        <v>2</v>
      </c>
      <c r="O6" s="33">
        <v>0</v>
      </c>
      <c r="P6" s="27">
        <v>100</v>
      </c>
    </row>
    <row r="7" spans="2:17" ht="15.75" thickBot="1" x14ac:dyDescent="0.3">
      <c r="B7" s="63" t="s">
        <v>51</v>
      </c>
      <c r="C7" s="69">
        <f>C5-C6</f>
        <v>44190</v>
      </c>
      <c r="D7" s="63"/>
      <c r="E7" s="63"/>
      <c r="F7" s="63"/>
      <c r="G7" s="67">
        <v>4</v>
      </c>
      <c r="H7" s="68">
        <v>5</v>
      </c>
      <c r="I7" s="27">
        <v>95</v>
      </c>
      <c r="K7" s="27" t="s">
        <v>29</v>
      </c>
      <c r="L7" s="32" t="s">
        <v>30</v>
      </c>
      <c r="N7" s="25">
        <v>3</v>
      </c>
      <c r="O7" s="33">
        <v>5</v>
      </c>
      <c r="P7" s="27">
        <v>95</v>
      </c>
    </row>
    <row r="8" spans="2:17" ht="15.75" thickBot="1" x14ac:dyDescent="0.3">
      <c r="B8" s="63" t="s">
        <v>52</v>
      </c>
      <c r="C8" s="72">
        <v>7.0000000000000007E-2</v>
      </c>
      <c r="D8" s="73">
        <f>1-C8</f>
        <v>0.92999999999999994</v>
      </c>
      <c r="E8" s="63"/>
      <c r="F8" s="63"/>
      <c r="G8" s="67">
        <v>5</v>
      </c>
      <c r="H8" s="68">
        <v>5</v>
      </c>
      <c r="I8" s="27">
        <v>95</v>
      </c>
      <c r="K8" s="27"/>
      <c r="L8" s="32"/>
      <c r="N8" s="25">
        <v>4</v>
      </c>
      <c r="O8" s="33">
        <v>5</v>
      </c>
      <c r="P8" s="27">
        <v>95</v>
      </c>
    </row>
    <row r="9" spans="2:17" ht="15.75" thickBot="1" x14ac:dyDescent="0.3">
      <c r="B9" s="74" t="s">
        <v>53</v>
      </c>
      <c r="C9" s="2"/>
      <c r="D9" s="69">
        <f>ROUND(C7*D8,0)</f>
        <v>41097</v>
      </c>
      <c r="E9" s="63"/>
      <c r="F9" s="63"/>
      <c r="G9" s="67">
        <v>6</v>
      </c>
      <c r="H9" s="68">
        <v>6</v>
      </c>
      <c r="I9" s="27">
        <v>94</v>
      </c>
      <c r="K9" s="36" t="s">
        <v>28</v>
      </c>
      <c r="L9" s="37">
        <v>0.05</v>
      </c>
      <c r="N9" s="25">
        <v>5</v>
      </c>
      <c r="O9" s="33">
        <v>5</v>
      </c>
      <c r="P9" s="27">
        <v>95</v>
      </c>
    </row>
    <row r="10" spans="2:17" ht="15.75" thickBot="1" x14ac:dyDescent="0.3">
      <c r="B10" s="63" t="s">
        <v>54</v>
      </c>
      <c r="C10" s="69">
        <f>C6+D9</f>
        <v>48497</v>
      </c>
      <c r="D10" s="70" t="s">
        <v>36</v>
      </c>
      <c r="E10" s="71">
        <f>ROUND(C10/10.764,0)</f>
        <v>4505</v>
      </c>
      <c r="F10" s="70" t="s">
        <v>37</v>
      </c>
      <c r="G10" s="67">
        <v>7</v>
      </c>
      <c r="H10" s="68">
        <v>7</v>
      </c>
      <c r="I10" s="27">
        <v>93</v>
      </c>
      <c r="K10" s="38" t="s">
        <v>31</v>
      </c>
      <c r="L10" s="37">
        <v>0.1</v>
      </c>
      <c r="N10" s="25">
        <v>6</v>
      </c>
      <c r="O10" s="33">
        <v>6.5</v>
      </c>
      <c r="P10" s="27">
        <f t="shared" ref="P10:P63" si="0">P9-1.5</f>
        <v>93.5</v>
      </c>
    </row>
    <row r="11" spans="2:17" ht="15.75" thickBot="1" x14ac:dyDescent="0.3">
      <c r="B11" s="2"/>
      <c r="C11" s="75"/>
      <c r="D11" s="2"/>
      <c r="E11" s="2"/>
      <c r="F11" s="2"/>
      <c r="G11" s="67">
        <v>8</v>
      </c>
      <c r="H11" s="68">
        <v>8</v>
      </c>
      <c r="I11" s="27">
        <v>92</v>
      </c>
      <c r="K11" s="27" t="s">
        <v>32</v>
      </c>
      <c r="L11" s="37">
        <v>0.15</v>
      </c>
      <c r="N11" s="25">
        <v>7</v>
      </c>
      <c r="O11" s="33">
        <v>8</v>
      </c>
      <c r="P11" s="27">
        <f t="shared" si="0"/>
        <v>92</v>
      </c>
    </row>
    <row r="12" spans="2:17" ht="15.75" thickBot="1" x14ac:dyDescent="0.3">
      <c r="B12" s="76" t="s">
        <v>38</v>
      </c>
      <c r="C12" s="77">
        <v>2024</v>
      </c>
      <c r="D12" s="2"/>
      <c r="E12" s="50"/>
      <c r="F12" s="2"/>
      <c r="G12" s="67">
        <v>9</v>
      </c>
      <c r="H12" s="68">
        <v>9</v>
      </c>
      <c r="I12" s="27">
        <v>91</v>
      </c>
      <c r="K12" s="39" t="s">
        <v>33</v>
      </c>
      <c r="L12" s="40">
        <v>0.2</v>
      </c>
      <c r="N12" s="25">
        <v>8</v>
      </c>
      <c r="O12" s="33">
        <v>9.5</v>
      </c>
      <c r="P12" s="27">
        <f t="shared" si="0"/>
        <v>90.5</v>
      </c>
    </row>
    <row r="13" spans="2:17" ht="15.75" thickBot="1" x14ac:dyDescent="0.3">
      <c r="B13" s="76" t="s">
        <v>39</v>
      </c>
      <c r="C13" s="77">
        <v>2017</v>
      </c>
      <c r="D13" s="50"/>
      <c r="E13" s="2"/>
      <c r="F13" s="2"/>
      <c r="G13" s="67">
        <v>10</v>
      </c>
      <c r="H13" s="68">
        <v>10</v>
      </c>
      <c r="I13" s="27">
        <v>90</v>
      </c>
      <c r="K13" s="41"/>
      <c r="L13" s="42"/>
      <c r="N13" s="25">
        <v>9</v>
      </c>
      <c r="O13" s="33">
        <v>11</v>
      </c>
      <c r="P13" s="27">
        <f t="shared" si="0"/>
        <v>89</v>
      </c>
    </row>
    <row r="14" spans="2:17" ht="15.75" thickBot="1" x14ac:dyDescent="0.3">
      <c r="B14" s="76" t="s">
        <v>40</v>
      </c>
      <c r="C14" s="77">
        <f>C12-C13</f>
        <v>7</v>
      </c>
      <c r="D14" s="2"/>
      <c r="E14" s="2"/>
      <c r="F14" s="2"/>
      <c r="G14" s="67">
        <v>11</v>
      </c>
      <c r="H14" s="68">
        <v>11</v>
      </c>
      <c r="I14" s="27">
        <v>89</v>
      </c>
      <c r="K14" s="43"/>
      <c r="L14" s="44"/>
      <c r="N14" s="25">
        <v>10</v>
      </c>
      <c r="O14" s="33">
        <v>12.5</v>
      </c>
      <c r="P14" s="27">
        <f t="shared" si="0"/>
        <v>87.5</v>
      </c>
    </row>
    <row r="15" spans="2:17" ht="17.25" thickBot="1" x14ac:dyDescent="0.35">
      <c r="B15" s="78" t="s">
        <v>55</v>
      </c>
      <c r="C15" s="76">
        <f>60-C14</f>
        <v>53</v>
      </c>
      <c r="D15" s="2"/>
      <c r="E15" s="2"/>
      <c r="F15" s="2"/>
      <c r="G15" s="67">
        <v>12</v>
      </c>
      <c r="H15" s="68">
        <v>12</v>
      </c>
      <c r="I15" s="27">
        <v>88</v>
      </c>
      <c r="N15" s="25">
        <v>11</v>
      </c>
      <c r="O15" s="33">
        <v>14</v>
      </c>
      <c r="P15" s="27">
        <f t="shared" si="0"/>
        <v>86</v>
      </c>
    </row>
    <row r="16" spans="2:17" ht="15.75" thickBot="1" x14ac:dyDescent="0.3">
      <c r="B16" s="2"/>
      <c r="C16" s="2"/>
      <c r="D16" s="2"/>
      <c r="E16" s="50"/>
      <c r="F16" s="2"/>
      <c r="G16" s="67">
        <v>13</v>
      </c>
      <c r="H16" s="68">
        <v>13</v>
      </c>
      <c r="I16" s="27">
        <v>87</v>
      </c>
      <c r="J16" s="12"/>
      <c r="N16" s="25">
        <v>12</v>
      </c>
      <c r="O16" s="33">
        <v>15.5</v>
      </c>
      <c r="P16" s="27">
        <f t="shared" si="0"/>
        <v>84.5</v>
      </c>
    </row>
    <row r="17" spans="1:16" ht="15.75" thickBot="1" x14ac:dyDescent="0.3">
      <c r="B17" s="2"/>
      <c r="C17" s="50"/>
      <c r="D17" s="2"/>
      <c r="E17" s="2"/>
      <c r="F17" s="2"/>
      <c r="G17" s="67">
        <v>14</v>
      </c>
      <c r="H17" s="68">
        <v>14</v>
      </c>
      <c r="I17" s="27">
        <v>86</v>
      </c>
      <c r="K17" s="12"/>
      <c r="L17" s="12"/>
      <c r="N17" s="25">
        <v>13</v>
      </c>
      <c r="O17" s="33">
        <v>17</v>
      </c>
      <c r="P17" s="27">
        <f t="shared" si="0"/>
        <v>83</v>
      </c>
    </row>
    <row r="18" spans="1:16" ht="15.75" thickBot="1" x14ac:dyDescent="0.3">
      <c r="B18" s="2"/>
      <c r="C18" s="2"/>
      <c r="D18" s="2"/>
      <c r="E18" s="2"/>
      <c r="F18" s="2"/>
      <c r="G18" s="67">
        <v>15</v>
      </c>
      <c r="H18" s="68">
        <v>15</v>
      </c>
      <c r="I18" s="27">
        <v>85</v>
      </c>
      <c r="J18" s="12"/>
      <c r="L18" s="12"/>
      <c r="N18" s="25">
        <v>14</v>
      </c>
      <c r="O18" s="33">
        <v>18.5</v>
      </c>
      <c r="P18" s="27">
        <f t="shared" si="0"/>
        <v>81.5</v>
      </c>
    </row>
    <row r="19" spans="1:16" ht="15.75" thickBot="1" x14ac:dyDescent="0.3">
      <c r="B19" s="63"/>
      <c r="C19" s="64"/>
      <c r="D19" s="63"/>
      <c r="E19" s="63"/>
      <c r="F19" s="63"/>
      <c r="G19" s="67">
        <v>16</v>
      </c>
      <c r="H19" s="68">
        <v>16</v>
      </c>
      <c r="I19" s="27">
        <v>84</v>
      </c>
      <c r="N19" s="25">
        <v>15</v>
      </c>
      <c r="O19" s="33">
        <v>20</v>
      </c>
      <c r="P19" s="27">
        <f t="shared" si="0"/>
        <v>80</v>
      </c>
    </row>
    <row r="20" spans="1:16" ht="15.75" thickBot="1" x14ac:dyDescent="0.3">
      <c r="B20" s="63"/>
      <c r="C20" s="64"/>
      <c r="D20" s="63"/>
      <c r="E20" s="63"/>
      <c r="F20" s="63"/>
      <c r="G20" s="67">
        <v>17</v>
      </c>
      <c r="H20" s="68">
        <v>17</v>
      </c>
      <c r="I20" s="27">
        <v>83</v>
      </c>
      <c r="N20" s="25">
        <v>16</v>
      </c>
      <c r="O20" s="33">
        <v>21.5</v>
      </c>
      <c r="P20" s="27">
        <f t="shared" si="0"/>
        <v>78.5</v>
      </c>
    </row>
    <row r="21" spans="1:16" ht="15.75" thickBot="1" x14ac:dyDescent="0.3">
      <c r="B21" s="63"/>
      <c r="C21" s="69"/>
      <c r="D21" s="70"/>
      <c r="E21" s="71"/>
      <c r="F21" s="70"/>
      <c r="G21" s="67">
        <v>18</v>
      </c>
      <c r="H21" s="68">
        <v>18</v>
      </c>
      <c r="I21" s="27">
        <v>82</v>
      </c>
      <c r="N21" s="25">
        <v>17</v>
      </c>
      <c r="O21" s="33">
        <v>23</v>
      </c>
      <c r="P21" s="27">
        <f t="shared" si="0"/>
        <v>77</v>
      </c>
    </row>
    <row r="22" spans="1:16" ht="15.75" thickBot="1" x14ac:dyDescent="0.3">
      <c r="B22" s="63"/>
      <c r="C22" s="64"/>
      <c r="D22" s="63"/>
      <c r="E22" s="63"/>
      <c r="F22" s="63"/>
      <c r="G22" s="67">
        <v>19</v>
      </c>
      <c r="H22" s="68">
        <v>19</v>
      </c>
      <c r="I22" s="27">
        <v>81</v>
      </c>
      <c r="N22" s="25">
        <v>18</v>
      </c>
      <c r="O22" s="33">
        <v>24.5</v>
      </c>
      <c r="P22" s="27">
        <f t="shared" si="0"/>
        <v>75.5</v>
      </c>
    </row>
    <row r="23" spans="1:16" ht="15.75" thickBot="1" x14ac:dyDescent="0.3">
      <c r="B23" s="63"/>
      <c r="C23" s="64"/>
      <c r="D23" s="63"/>
      <c r="E23" s="63"/>
      <c r="F23" s="63"/>
      <c r="G23" s="67">
        <v>20</v>
      </c>
      <c r="H23" s="68">
        <v>20</v>
      </c>
      <c r="I23" s="27">
        <v>80</v>
      </c>
      <c r="N23" s="25">
        <v>19</v>
      </c>
      <c r="O23" s="33">
        <v>26</v>
      </c>
      <c r="P23" s="27">
        <f t="shared" si="0"/>
        <v>74</v>
      </c>
    </row>
    <row r="24" spans="1:16" ht="15.75" thickBot="1" x14ac:dyDescent="0.3">
      <c r="B24" s="74"/>
      <c r="C24" s="64"/>
      <c r="D24" s="63"/>
      <c r="E24" s="63"/>
      <c r="F24" s="63"/>
      <c r="G24" s="67">
        <v>21</v>
      </c>
      <c r="H24" s="68">
        <v>21</v>
      </c>
      <c r="I24" s="27">
        <v>79</v>
      </c>
      <c r="N24" s="25">
        <v>20</v>
      </c>
      <c r="O24" s="33">
        <v>27.5</v>
      </c>
      <c r="P24" s="27">
        <f t="shared" si="0"/>
        <v>72.5</v>
      </c>
    </row>
    <row r="25" spans="1:16" ht="15.75" thickBot="1" x14ac:dyDescent="0.3">
      <c r="B25" s="63"/>
      <c r="C25" s="69"/>
      <c r="D25" s="70"/>
      <c r="E25" s="71"/>
      <c r="F25" s="70"/>
      <c r="G25" s="67">
        <v>22</v>
      </c>
      <c r="H25" s="68">
        <v>22</v>
      </c>
      <c r="I25" s="27">
        <v>78</v>
      </c>
      <c r="N25" s="25">
        <v>21</v>
      </c>
      <c r="O25" s="33">
        <v>29</v>
      </c>
      <c r="P25" s="27">
        <f t="shared" si="0"/>
        <v>71</v>
      </c>
    </row>
    <row r="26" spans="1:16" ht="15.75" thickBot="1" x14ac:dyDescent="0.3">
      <c r="G26" s="25">
        <v>23</v>
      </c>
      <c r="H26" s="26">
        <v>23</v>
      </c>
      <c r="I26" s="27">
        <v>77</v>
      </c>
      <c r="N26" s="25">
        <v>22</v>
      </c>
      <c r="O26" s="33">
        <v>30.5</v>
      </c>
      <c r="P26" s="27">
        <f t="shared" si="0"/>
        <v>69.5</v>
      </c>
    </row>
    <row r="27" spans="1:16" ht="15.75" thickBot="1" x14ac:dyDescent="0.3">
      <c r="G27" s="25">
        <v>24</v>
      </c>
      <c r="H27" s="26">
        <v>24</v>
      </c>
      <c r="I27" s="27">
        <v>76</v>
      </c>
      <c r="N27" s="25">
        <v>23</v>
      </c>
      <c r="O27" s="33">
        <v>32</v>
      </c>
      <c r="P27" s="27">
        <f t="shared" si="0"/>
        <v>68</v>
      </c>
    </row>
    <row r="28" spans="1:16" ht="15.75" thickBot="1" x14ac:dyDescent="0.3">
      <c r="G28" s="25">
        <v>25</v>
      </c>
      <c r="H28" s="26">
        <v>25</v>
      </c>
      <c r="I28" s="27">
        <v>75</v>
      </c>
      <c r="N28" s="25">
        <v>24</v>
      </c>
      <c r="O28" s="33">
        <v>33.5</v>
      </c>
      <c r="P28" s="27">
        <f t="shared" si="0"/>
        <v>66.5</v>
      </c>
    </row>
    <row r="29" spans="1:16" ht="15.75" thickBot="1" x14ac:dyDescent="0.3">
      <c r="G29" s="25">
        <v>26</v>
      </c>
      <c r="H29" s="26">
        <v>26</v>
      </c>
      <c r="I29" s="27">
        <v>74</v>
      </c>
      <c r="N29" s="25">
        <v>25</v>
      </c>
      <c r="O29" s="33">
        <v>35</v>
      </c>
      <c r="P29" s="27">
        <f t="shared" si="0"/>
        <v>65</v>
      </c>
    </row>
    <row r="30" spans="1:16" ht="15.75" thickBot="1" x14ac:dyDescent="0.3">
      <c r="G30" s="25">
        <v>27</v>
      </c>
      <c r="H30" s="26">
        <v>27</v>
      </c>
      <c r="I30" s="27">
        <v>73</v>
      </c>
      <c r="N30" s="25">
        <v>26</v>
      </c>
      <c r="O30" s="33">
        <v>36.5</v>
      </c>
      <c r="P30" s="27">
        <f t="shared" si="0"/>
        <v>63.5</v>
      </c>
    </row>
    <row r="31" spans="1:16" ht="15.75" thickBot="1" x14ac:dyDescent="0.3">
      <c r="A31" s="6"/>
      <c r="B31" s="14"/>
      <c r="C31" s="6"/>
      <c r="D31" s="6"/>
      <c r="E31" s="6"/>
      <c r="G31" s="25">
        <v>28</v>
      </c>
      <c r="H31" s="26">
        <v>28</v>
      </c>
      <c r="I31" s="27">
        <v>72</v>
      </c>
      <c r="N31" s="25">
        <v>27</v>
      </c>
      <c r="O31" s="33">
        <v>38</v>
      </c>
      <c r="P31" s="27">
        <f t="shared" si="0"/>
        <v>62</v>
      </c>
    </row>
    <row r="32" spans="1:16" ht="15.75" thickBot="1" x14ac:dyDescent="0.3">
      <c r="A32" s="6"/>
      <c r="B32" s="7"/>
      <c r="C32" s="6"/>
      <c r="D32" s="6"/>
      <c r="E32" s="6"/>
      <c r="G32" s="25">
        <v>29</v>
      </c>
      <c r="H32" s="26">
        <v>29</v>
      </c>
      <c r="I32" s="27">
        <v>71</v>
      </c>
      <c r="N32" s="25">
        <v>28</v>
      </c>
      <c r="O32" s="33">
        <v>39.5</v>
      </c>
      <c r="P32" s="27">
        <f t="shared" si="0"/>
        <v>60.5</v>
      </c>
    </row>
    <row r="33" spans="1:16" ht="15.75" thickBot="1" x14ac:dyDescent="0.3">
      <c r="A33" s="6"/>
      <c r="B33" s="8"/>
      <c r="C33" s="9"/>
      <c r="D33" s="45"/>
      <c r="E33" s="9"/>
      <c r="G33" s="25">
        <v>30</v>
      </c>
      <c r="H33" s="26">
        <v>30</v>
      </c>
      <c r="I33" s="27">
        <v>70</v>
      </c>
      <c r="N33" s="25">
        <v>29</v>
      </c>
      <c r="O33" s="33">
        <v>41</v>
      </c>
      <c r="P33" s="27">
        <f t="shared" si="0"/>
        <v>59</v>
      </c>
    </row>
    <row r="34" spans="1:16" ht="15.75" thickBot="1" x14ac:dyDescent="0.3">
      <c r="A34" s="6"/>
      <c r="B34" s="7"/>
      <c r="C34" s="6"/>
      <c r="D34" s="6"/>
      <c r="E34" s="6"/>
      <c r="G34" s="25">
        <v>31</v>
      </c>
      <c r="H34" s="26">
        <v>31</v>
      </c>
      <c r="I34" s="27">
        <v>69</v>
      </c>
      <c r="N34" s="25">
        <v>30</v>
      </c>
      <c r="O34" s="33">
        <v>42.5</v>
      </c>
      <c r="P34" s="27">
        <f t="shared" si="0"/>
        <v>57.5</v>
      </c>
    </row>
    <row r="35" spans="1:16" ht="15.75" thickBot="1" x14ac:dyDescent="0.3">
      <c r="A35" s="6"/>
      <c r="B35" s="14"/>
      <c r="C35" s="6"/>
      <c r="D35" s="6"/>
      <c r="E35" s="6"/>
      <c r="G35" s="25">
        <v>32</v>
      </c>
      <c r="H35" s="26">
        <v>32</v>
      </c>
      <c r="I35" s="27">
        <v>68</v>
      </c>
      <c r="N35" s="25">
        <v>31</v>
      </c>
      <c r="O35" s="33">
        <v>44</v>
      </c>
      <c r="P35" s="27">
        <f t="shared" si="0"/>
        <v>56</v>
      </c>
    </row>
    <row r="36" spans="1:16" ht="15.75" thickBot="1" x14ac:dyDescent="0.3">
      <c r="A36" s="11"/>
      <c r="B36" s="7"/>
      <c r="C36" s="6"/>
      <c r="D36" s="6"/>
      <c r="E36" s="6"/>
      <c r="G36" s="25">
        <v>33</v>
      </c>
      <c r="H36" s="26">
        <v>33</v>
      </c>
      <c r="I36" s="27">
        <v>67</v>
      </c>
      <c r="N36" s="25">
        <v>32</v>
      </c>
      <c r="O36" s="33">
        <v>45.5</v>
      </c>
      <c r="P36" s="27">
        <f t="shared" si="0"/>
        <v>54.5</v>
      </c>
    </row>
    <row r="37" spans="1:16" ht="15.75" thickBot="1" x14ac:dyDescent="0.3">
      <c r="A37" s="6"/>
      <c r="B37" s="8"/>
      <c r="C37" s="9"/>
      <c r="D37" s="10"/>
      <c r="E37" s="9"/>
      <c r="G37" s="25">
        <v>34</v>
      </c>
      <c r="H37" s="26">
        <v>34</v>
      </c>
      <c r="I37" s="27">
        <v>66</v>
      </c>
      <c r="N37" s="25">
        <v>33</v>
      </c>
      <c r="O37" s="33">
        <v>47</v>
      </c>
      <c r="P37" s="27">
        <f t="shared" si="0"/>
        <v>53</v>
      </c>
    </row>
    <row r="38" spans="1:16" ht="15.75" thickBot="1" x14ac:dyDescent="0.3">
      <c r="G38" s="25">
        <v>35</v>
      </c>
      <c r="H38" s="26">
        <v>35</v>
      </c>
      <c r="I38" s="27">
        <v>65</v>
      </c>
      <c r="N38" s="25">
        <v>34</v>
      </c>
      <c r="O38" s="33">
        <v>48.5</v>
      </c>
      <c r="P38" s="27">
        <f t="shared" si="0"/>
        <v>51.5</v>
      </c>
    </row>
    <row r="39" spans="1:16" ht="15.75" thickBot="1" x14ac:dyDescent="0.3">
      <c r="G39" s="25">
        <v>36</v>
      </c>
      <c r="H39" s="26">
        <v>36</v>
      </c>
      <c r="I39" s="27">
        <v>64</v>
      </c>
      <c r="N39" s="25">
        <v>35</v>
      </c>
      <c r="O39" s="33">
        <v>50</v>
      </c>
      <c r="P39" s="27">
        <f t="shared" si="0"/>
        <v>50</v>
      </c>
    </row>
    <row r="40" spans="1:16" ht="15.75" thickBot="1" x14ac:dyDescent="0.3">
      <c r="G40" s="25">
        <v>37</v>
      </c>
      <c r="H40" s="26">
        <v>37</v>
      </c>
      <c r="I40" s="27">
        <v>63</v>
      </c>
      <c r="N40" s="25">
        <v>36</v>
      </c>
      <c r="O40" s="33">
        <v>51.5</v>
      </c>
      <c r="P40" s="27">
        <f t="shared" si="0"/>
        <v>48.5</v>
      </c>
    </row>
    <row r="41" spans="1:16" ht="15.75" thickBot="1" x14ac:dyDescent="0.3">
      <c r="G41" s="25">
        <v>38</v>
      </c>
      <c r="H41" s="26">
        <v>38</v>
      </c>
      <c r="I41" s="27">
        <v>62</v>
      </c>
      <c r="N41" s="25">
        <v>37</v>
      </c>
      <c r="O41" s="33">
        <v>53</v>
      </c>
      <c r="P41" s="27">
        <f t="shared" si="0"/>
        <v>47</v>
      </c>
    </row>
    <row r="42" spans="1:16" ht="15.75" thickBot="1" x14ac:dyDescent="0.3">
      <c r="G42" s="25">
        <v>39</v>
      </c>
      <c r="H42" s="26">
        <v>39</v>
      </c>
      <c r="I42" s="27">
        <v>61</v>
      </c>
      <c r="N42" s="25">
        <v>38</v>
      </c>
      <c r="O42" s="33">
        <v>54.5</v>
      </c>
      <c r="P42" s="27">
        <f t="shared" si="0"/>
        <v>45.5</v>
      </c>
    </row>
    <row r="43" spans="1:16" ht="15.75" thickBot="1" x14ac:dyDescent="0.3">
      <c r="G43" s="25">
        <v>40</v>
      </c>
      <c r="H43" s="26">
        <v>40</v>
      </c>
      <c r="I43" s="27">
        <v>60</v>
      </c>
      <c r="N43" s="25">
        <v>39</v>
      </c>
      <c r="O43" s="33">
        <v>56</v>
      </c>
      <c r="P43" s="27">
        <f t="shared" si="0"/>
        <v>44</v>
      </c>
    </row>
    <row r="44" spans="1:16" ht="15.75" thickBot="1" x14ac:dyDescent="0.3">
      <c r="G44" s="25">
        <v>41</v>
      </c>
      <c r="H44" s="26">
        <v>41</v>
      </c>
      <c r="I44" s="27">
        <v>59</v>
      </c>
      <c r="N44" s="25">
        <v>40</v>
      </c>
      <c r="O44" s="33">
        <v>57.5</v>
      </c>
      <c r="P44" s="27">
        <f t="shared" si="0"/>
        <v>42.5</v>
      </c>
    </row>
    <row r="45" spans="1:16" ht="15.75" thickBot="1" x14ac:dyDescent="0.3">
      <c r="G45" s="25">
        <v>42</v>
      </c>
      <c r="H45" s="26">
        <v>42</v>
      </c>
      <c r="I45" s="27">
        <v>58</v>
      </c>
      <c r="N45" s="25">
        <v>41</v>
      </c>
      <c r="O45" s="33">
        <v>59</v>
      </c>
      <c r="P45" s="27">
        <f t="shared" si="0"/>
        <v>41</v>
      </c>
    </row>
    <row r="46" spans="1:16" ht="15.75" thickBot="1" x14ac:dyDescent="0.3">
      <c r="G46" s="25">
        <v>43</v>
      </c>
      <c r="H46" s="26">
        <v>43</v>
      </c>
      <c r="I46" s="27">
        <v>57</v>
      </c>
      <c r="N46" s="25">
        <v>42</v>
      </c>
      <c r="O46" s="33">
        <v>60.5</v>
      </c>
      <c r="P46" s="27">
        <f t="shared" si="0"/>
        <v>39.5</v>
      </c>
    </row>
    <row r="47" spans="1:16" ht="15.75" thickBot="1" x14ac:dyDescent="0.3">
      <c r="G47" s="25">
        <v>44</v>
      </c>
      <c r="H47" s="26">
        <v>44</v>
      </c>
      <c r="I47" s="27">
        <v>56</v>
      </c>
      <c r="N47" s="25">
        <v>43</v>
      </c>
      <c r="O47" s="33">
        <v>62</v>
      </c>
      <c r="P47" s="27">
        <f t="shared" si="0"/>
        <v>38</v>
      </c>
    </row>
    <row r="48" spans="1:16" ht="15.75" thickBot="1" x14ac:dyDescent="0.3">
      <c r="G48" s="25">
        <v>45</v>
      </c>
      <c r="H48" s="26">
        <v>45</v>
      </c>
      <c r="I48" s="27">
        <v>55</v>
      </c>
      <c r="N48" s="25">
        <v>44</v>
      </c>
      <c r="O48" s="33">
        <v>63.5</v>
      </c>
      <c r="P48" s="27">
        <f t="shared" si="0"/>
        <v>36.5</v>
      </c>
    </row>
    <row r="49" spans="7:16" ht="15.75" thickBot="1" x14ac:dyDescent="0.3">
      <c r="G49" s="25">
        <v>46</v>
      </c>
      <c r="H49" s="26">
        <v>46</v>
      </c>
      <c r="I49" s="27">
        <v>54</v>
      </c>
      <c r="N49" s="25">
        <v>45</v>
      </c>
      <c r="O49" s="33">
        <v>65</v>
      </c>
      <c r="P49" s="27">
        <f t="shared" si="0"/>
        <v>35</v>
      </c>
    </row>
    <row r="50" spans="7:16" ht="15.75" thickBot="1" x14ac:dyDescent="0.3">
      <c r="G50" s="25">
        <v>47</v>
      </c>
      <c r="H50" s="26">
        <v>47</v>
      </c>
      <c r="I50" s="27">
        <v>53</v>
      </c>
      <c r="N50" s="25">
        <v>46</v>
      </c>
      <c r="O50" s="33">
        <v>66.5</v>
      </c>
      <c r="P50" s="27">
        <f t="shared" si="0"/>
        <v>33.5</v>
      </c>
    </row>
    <row r="51" spans="7:16" ht="15.75" thickBot="1" x14ac:dyDescent="0.3">
      <c r="G51" s="25">
        <v>48</v>
      </c>
      <c r="H51" s="26">
        <v>48</v>
      </c>
      <c r="I51" s="27">
        <v>52</v>
      </c>
      <c r="N51" s="25">
        <v>47</v>
      </c>
      <c r="O51" s="33">
        <v>68</v>
      </c>
      <c r="P51" s="27">
        <f t="shared" si="0"/>
        <v>32</v>
      </c>
    </row>
    <row r="52" spans="7:16" ht="15.75" thickBot="1" x14ac:dyDescent="0.3">
      <c r="G52" s="25">
        <v>49</v>
      </c>
      <c r="H52" s="26">
        <v>49</v>
      </c>
      <c r="I52" s="27">
        <v>51</v>
      </c>
      <c r="N52" s="25">
        <v>48</v>
      </c>
      <c r="O52" s="33">
        <v>69.5</v>
      </c>
      <c r="P52" s="27">
        <f t="shared" si="0"/>
        <v>30.5</v>
      </c>
    </row>
    <row r="53" spans="7:16" ht="15.75" thickBot="1" x14ac:dyDescent="0.3">
      <c r="G53" s="25">
        <v>50</v>
      </c>
      <c r="H53" s="26">
        <v>50</v>
      </c>
      <c r="I53" s="27">
        <v>50</v>
      </c>
      <c r="N53" s="25">
        <v>49</v>
      </c>
      <c r="O53" s="33">
        <v>71</v>
      </c>
      <c r="P53" s="27">
        <f t="shared" si="0"/>
        <v>29</v>
      </c>
    </row>
    <row r="54" spans="7:16" ht="15.75" thickBot="1" x14ac:dyDescent="0.3">
      <c r="G54" s="25">
        <v>51</v>
      </c>
      <c r="H54" s="26">
        <v>51</v>
      </c>
      <c r="I54" s="27">
        <v>49</v>
      </c>
      <c r="N54" s="25">
        <v>50</v>
      </c>
      <c r="O54" s="33">
        <v>72.5</v>
      </c>
      <c r="P54" s="27">
        <f t="shared" si="0"/>
        <v>27.5</v>
      </c>
    </row>
    <row r="55" spans="7:16" ht="15.75" thickBot="1" x14ac:dyDescent="0.3">
      <c r="G55" s="25">
        <v>52</v>
      </c>
      <c r="H55" s="26">
        <v>52</v>
      </c>
      <c r="I55" s="27">
        <v>48</v>
      </c>
      <c r="N55" s="25">
        <v>51</v>
      </c>
      <c r="O55" s="33">
        <v>74</v>
      </c>
      <c r="P55" s="27">
        <f t="shared" si="0"/>
        <v>26</v>
      </c>
    </row>
    <row r="56" spans="7:16" ht="15.75" thickBot="1" x14ac:dyDescent="0.3">
      <c r="G56" s="25">
        <v>53</v>
      </c>
      <c r="H56" s="26">
        <v>53</v>
      </c>
      <c r="I56" s="27">
        <v>47</v>
      </c>
      <c r="N56" s="25">
        <v>52</v>
      </c>
      <c r="O56" s="33">
        <v>75.5</v>
      </c>
      <c r="P56" s="27">
        <f t="shared" si="0"/>
        <v>24.5</v>
      </c>
    </row>
    <row r="57" spans="7:16" ht="15.75" thickBot="1" x14ac:dyDescent="0.3">
      <c r="G57" s="25">
        <v>54</v>
      </c>
      <c r="H57" s="26">
        <v>54</v>
      </c>
      <c r="I57" s="27">
        <v>46</v>
      </c>
      <c r="N57" s="25">
        <v>53</v>
      </c>
      <c r="O57" s="33">
        <v>77</v>
      </c>
      <c r="P57" s="27">
        <f t="shared" si="0"/>
        <v>23</v>
      </c>
    </row>
    <row r="58" spans="7:16" ht="15.75" thickBot="1" x14ac:dyDescent="0.3">
      <c r="G58" s="25">
        <v>55</v>
      </c>
      <c r="H58" s="26">
        <v>55</v>
      </c>
      <c r="I58" s="27">
        <v>45</v>
      </c>
      <c r="N58" s="25">
        <v>54</v>
      </c>
      <c r="O58" s="33">
        <v>78.5</v>
      </c>
      <c r="P58" s="27">
        <f t="shared" si="0"/>
        <v>21.5</v>
      </c>
    </row>
    <row r="59" spans="7:16" ht="15.75" thickBot="1" x14ac:dyDescent="0.3">
      <c r="G59" s="25">
        <v>56</v>
      </c>
      <c r="H59" s="26">
        <v>56</v>
      </c>
      <c r="I59" s="27">
        <v>44</v>
      </c>
      <c r="N59" s="25">
        <v>55</v>
      </c>
      <c r="O59" s="33">
        <v>80</v>
      </c>
      <c r="P59" s="27">
        <f t="shared" si="0"/>
        <v>20</v>
      </c>
    </row>
    <row r="60" spans="7:16" ht="15.75" thickBot="1" x14ac:dyDescent="0.3">
      <c r="G60" s="25">
        <v>57</v>
      </c>
      <c r="H60" s="26">
        <v>57</v>
      </c>
      <c r="I60" s="27">
        <v>43</v>
      </c>
      <c r="N60" s="25">
        <v>56</v>
      </c>
      <c r="O60" s="33">
        <v>81.5</v>
      </c>
      <c r="P60" s="27">
        <f t="shared" si="0"/>
        <v>18.5</v>
      </c>
    </row>
    <row r="61" spans="7:16" ht="15.75" thickBot="1" x14ac:dyDescent="0.3">
      <c r="G61" s="25">
        <v>58</v>
      </c>
      <c r="H61" s="26">
        <v>58</v>
      </c>
      <c r="I61" s="27">
        <v>42</v>
      </c>
      <c r="N61" s="25">
        <v>57</v>
      </c>
      <c r="O61" s="33">
        <v>83</v>
      </c>
      <c r="P61" s="27">
        <f t="shared" si="0"/>
        <v>17</v>
      </c>
    </row>
    <row r="62" spans="7:16" ht="15.75" thickBot="1" x14ac:dyDescent="0.3">
      <c r="G62" s="25">
        <v>59</v>
      </c>
      <c r="H62" s="26">
        <v>59</v>
      </c>
      <c r="I62" s="27">
        <v>41</v>
      </c>
      <c r="N62" s="25">
        <v>58</v>
      </c>
      <c r="O62" s="33">
        <v>84.5</v>
      </c>
      <c r="P62" s="27">
        <f t="shared" si="0"/>
        <v>15.5</v>
      </c>
    </row>
    <row r="63" spans="7:16" ht="15.75" thickBot="1" x14ac:dyDescent="0.3">
      <c r="G63" s="25">
        <v>60</v>
      </c>
      <c r="H63" s="26">
        <v>60</v>
      </c>
      <c r="I63" s="27">
        <v>40</v>
      </c>
      <c r="N63" s="25">
        <v>59</v>
      </c>
      <c r="O63" s="33">
        <v>85</v>
      </c>
      <c r="P63" s="39">
        <f t="shared" si="0"/>
        <v>14</v>
      </c>
    </row>
    <row r="64" spans="7:16" ht="15.75" thickBot="1" x14ac:dyDescent="0.3">
      <c r="G64" s="25">
        <v>61</v>
      </c>
      <c r="H64" s="26">
        <v>61</v>
      </c>
      <c r="I64" s="27">
        <v>39</v>
      </c>
      <c r="N64" s="25">
        <v>60</v>
      </c>
    </row>
    <row r="65" spans="7:15" ht="15.75" thickBot="1" x14ac:dyDescent="0.3">
      <c r="G65" s="25">
        <v>62</v>
      </c>
      <c r="H65" s="26">
        <v>62</v>
      </c>
      <c r="I65" s="27">
        <v>38</v>
      </c>
      <c r="N65" s="25">
        <v>61</v>
      </c>
      <c r="O65" s="46"/>
    </row>
    <row r="66" spans="7:15" ht="15.75" thickBot="1" x14ac:dyDescent="0.3">
      <c r="G66" s="25">
        <v>63</v>
      </c>
      <c r="H66" s="26">
        <v>63</v>
      </c>
      <c r="I66" s="27">
        <v>37</v>
      </c>
      <c r="N66" s="25">
        <v>62</v>
      </c>
      <c r="O66" s="46"/>
    </row>
    <row r="67" spans="7:15" ht="15.75" thickBot="1" x14ac:dyDescent="0.3">
      <c r="G67" s="25">
        <v>64</v>
      </c>
      <c r="H67" s="26">
        <v>64</v>
      </c>
      <c r="I67" s="27">
        <v>36</v>
      </c>
      <c r="N67" s="25">
        <v>63</v>
      </c>
      <c r="O67" s="46"/>
    </row>
    <row r="68" spans="7:15" ht="15.75" thickBot="1" x14ac:dyDescent="0.3">
      <c r="G68" s="25">
        <v>65</v>
      </c>
      <c r="H68" s="26">
        <v>65</v>
      </c>
      <c r="I68" s="27">
        <v>35</v>
      </c>
      <c r="N68" s="25">
        <v>64</v>
      </c>
      <c r="O68" s="46"/>
    </row>
    <row r="69" spans="7:15" ht="15.75" thickBot="1" x14ac:dyDescent="0.3">
      <c r="G69" s="25">
        <v>66</v>
      </c>
      <c r="H69" s="26">
        <v>66</v>
      </c>
      <c r="I69" s="27">
        <v>34</v>
      </c>
      <c r="N69" s="25">
        <v>65</v>
      </c>
      <c r="O69" s="46"/>
    </row>
    <row r="70" spans="7:15" ht="15.75" thickBot="1" x14ac:dyDescent="0.3">
      <c r="G70" s="25">
        <v>67</v>
      </c>
      <c r="H70" s="26">
        <v>67</v>
      </c>
      <c r="I70" s="27">
        <v>33</v>
      </c>
      <c r="N70" s="25">
        <v>66</v>
      </c>
      <c r="O70" s="46"/>
    </row>
    <row r="71" spans="7:15" ht="15.75" thickBot="1" x14ac:dyDescent="0.3">
      <c r="G71" s="25">
        <v>68</v>
      </c>
      <c r="H71" s="26">
        <v>68</v>
      </c>
      <c r="I71" s="27">
        <v>32</v>
      </c>
      <c r="N71" s="25">
        <v>67</v>
      </c>
      <c r="O71" s="46"/>
    </row>
    <row r="72" spans="7:15" ht="15.75" thickBot="1" x14ac:dyDescent="0.3">
      <c r="G72" s="25">
        <v>69</v>
      </c>
      <c r="H72" s="26">
        <v>69</v>
      </c>
      <c r="I72" s="27">
        <v>31</v>
      </c>
      <c r="N72" s="25">
        <v>68</v>
      </c>
      <c r="O72" s="46"/>
    </row>
    <row r="73" spans="7:15" ht="15.75" thickBot="1" x14ac:dyDescent="0.3">
      <c r="G73" s="25">
        <v>70</v>
      </c>
      <c r="H73" s="26">
        <v>70</v>
      </c>
      <c r="I73" s="39">
        <v>30</v>
      </c>
      <c r="N73" s="25">
        <v>69</v>
      </c>
      <c r="O73" s="46"/>
    </row>
    <row r="74" spans="7:15" ht="15.75" thickBot="1" x14ac:dyDescent="0.3">
      <c r="G74" s="17"/>
      <c r="H74" s="47"/>
      <c r="I74" s="48"/>
      <c r="N74" s="25">
        <v>70</v>
      </c>
      <c r="O74" s="46"/>
    </row>
    <row r="75" spans="7:15" ht="15.75" thickBot="1" x14ac:dyDescent="0.3">
      <c r="G75" s="17"/>
      <c r="H75" s="47"/>
      <c r="N75" s="25"/>
      <c r="O75" s="46"/>
    </row>
    <row r="76" spans="7:15" x14ac:dyDescent="0.25">
      <c r="G76" s="17"/>
      <c r="H76" s="47"/>
    </row>
    <row r="77" spans="7:15" x14ac:dyDescent="0.25">
      <c r="G77" s="17"/>
      <c r="H77" s="47"/>
    </row>
    <row r="78" spans="7:15" x14ac:dyDescent="0.25">
      <c r="G78" s="17"/>
      <c r="H78" s="47"/>
    </row>
    <row r="79" spans="7:15" x14ac:dyDescent="0.25">
      <c r="G79" s="17"/>
      <c r="H79" s="47"/>
    </row>
    <row r="80" spans="7:15" x14ac:dyDescent="0.25">
      <c r="G80" s="17"/>
      <c r="H80" s="47"/>
    </row>
    <row r="81" spans="7:8" x14ac:dyDescent="0.25">
      <c r="G81" s="17"/>
      <c r="H81" s="47"/>
    </row>
    <row r="82" spans="7:8" x14ac:dyDescent="0.25">
      <c r="G82" s="17"/>
      <c r="H82" s="47"/>
    </row>
    <row r="83" spans="7:8" x14ac:dyDescent="0.25">
      <c r="G83" s="17"/>
      <c r="H83" s="47"/>
    </row>
    <row r="84" spans="7:8" x14ac:dyDescent="0.25">
      <c r="G84" s="17"/>
      <c r="H84" s="47"/>
    </row>
    <row r="85" spans="7:8" x14ac:dyDescent="0.25">
      <c r="G85" s="17"/>
      <c r="H85" s="4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84"/>
  <sheetViews>
    <sheetView tabSelected="1" topLeftCell="A4" zoomScale="130" zoomScaleNormal="130" workbookViewId="0">
      <selection activeCell="E20" sqref="E20"/>
    </sheetView>
  </sheetViews>
  <sheetFormatPr defaultRowHeight="15" x14ac:dyDescent="0.25"/>
  <cols>
    <col min="1" max="1" width="21.7109375" style="92" bestFit="1" customWidth="1"/>
    <col min="2" max="2" width="17" style="92" customWidth="1"/>
    <col min="3" max="3" width="19.140625" style="92" customWidth="1"/>
    <col min="4" max="4" width="15.5703125" style="92" bestFit="1" customWidth="1"/>
    <col min="5" max="5" width="27.140625" style="92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11" x14ac:dyDescent="0.25">
      <c r="A1" s="102"/>
      <c r="B1" s="103"/>
      <c r="C1" s="103"/>
      <c r="D1" s="104"/>
      <c r="F1" s="79"/>
      <c r="G1" s="79"/>
      <c r="H1" s="79"/>
      <c r="I1" s="79"/>
    </row>
    <row r="2" spans="1:11" x14ac:dyDescent="0.25">
      <c r="A2" s="105"/>
      <c r="C2" s="106" t="s">
        <v>82</v>
      </c>
      <c r="D2" s="107"/>
      <c r="F2" s="79"/>
      <c r="G2" s="80" t="s">
        <v>59</v>
      </c>
      <c r="H2" s="80" t="s">
        <v>77</v>
      </c>
      <c r="I2" s="80" t="s">
        <v>37</v>
      </c>
      <c r="K2" t="s">
        <v>73</v>
      </c>
    </row>
    <row r="3" spans="1:11" ht="18.75" x14ac:dyDescent="0.3">
      <c r="A3" s="105" t="s">
        <v>9</v>
      </c>
      <c r="B3" s="4"/>
      <c r="C3" s="108">
        <f>C4+C5</f>
        <v>19500</v>
      </c>
      <c r="D3" s="109" t="s">
        <v>56</v>
      </c>
      <c r="F3" s="81" t="s">
        <v>71</v>
      </c>
      <c r="G3" s="80" t="s">
        <v>76</v>
      </c>
      <c r="H3" s="82">
        <v>55.4</v>
      </c>
      <c r="I3" s="83">
        <f>H3*10.764</f>
        <v>596.32559999999989</v>
      </c>
      <c r="K3" t="s">
        <v>67</v>
      </c>
    </row>
    <row r="4" spans="1:11" ht="30" x14ac:dyDescent="0.25">
      <c r="A4" s="110" t="s">
        <v>10</v>
      </c>
      <c r="B4" s="4"/>
      <c r="C4" s="108">
        <v>2700</v>
      </c>
      <c r="D4" s="111"/>
      <c r="F4" s="84"/>
      <c r="G4" s="80" t="s">
        <v>61</v>
      </c>
      <c r="H4" s="80"/>
      <c r="I4" s="83"/>
    </row>
    <row r="5" spans="1:11" x14ac:dyDescent="0.25">
      <c r="A5" s="105" t="s">
        <v>11</v>
      </c>
      <c r="B5" s="4"/>
      <c r="C5" s="108">
        <v>16800</v>
      </c>
      <c r="D5" s="111"/>
      <c r="F5" s="58"/>
      <c r="G5" s="79"/>
      <c r="H5" s="79"/>
      <c r="I5" s="83"/>
    </row>
    <row r="6" spans="1:11" x14ac:dyDescent="0.25">
      <c r="A6" s="105" t="s">
        <v>12</v>
      </c>
      <c r="B6" s="4"/>
      <c r="C6" s="108">
        <f>C4</f>
        <v>2700</v>
      </c>
      <c r="D6" s="111"/>
      <c r="F6" s="2"/>
      <c r="G6" s="89"/>
      <c r="H6" s="89"/>
      <c r="I6" s="59"/>
    </row>
    <row r="7" spans="1:11" x14ac:dyDescent="0.25">
      <c r="A7" s="105" t="s">
        <v>13</v>
      </c>
      <c r="B7" s="112"/>
      <c r="C7" s="113">
        <f>E9-E8</f>
        <v>0</v>
      </c>
      <c r="D7" s="113"/>
      <c r="F7" s="2"/>
    </row>
    <row r="8" spans="1:11" x14ac:dyDescent="0.25">
      <c r="A8" s="105" t="s">
        <v>14</v>
      </c>
      <c r="B8" s="112"/>
      <c r="C8" s="113">
        <f>C9-C7</f>
        <v>60</v>
      </c>
      <c r="D8" s="114" t="s">
        <v>65</v>
      </c>
      <c r="E8" s="106">
        <v>2024</v>
      </c>
      <c r="F8" s="2"/>
    </row>
    <row r="9" spans="1:11" x14ac:dyDescent="0.25">
      <c r="A9" s="105" t="s">
        <v>15</v>
      </c>
      <c r="B9" s="112"/>
      <c r="C9" s="113">
        <v>60</v>
      </c>
      <c r="D9" s="115"/>
      <c r="E9" s="106">
        <v>2024</v>
      </c>
      <c r="F9" s="2"/>
    </row>
    <row r="10" spans="1:11" ht="30" x14ac:dyDescent="0.25">
      <c r="A10" s="110" t="s">
        <v>16</v>
      </c>
      <c r="B10" s="112"/>
      <c r="C10" s="113">
        <f>90*C7/C9</f>
        <v>0</v>
      </c>
      <c r="D10" s="113"/>
      <c r="F10" s="60"/>
      <c r="G10" s="49"/>
    </row>
    <row r="11" spans="1:11" x14ac:dyDescent="0.25">
      <c r="A11" s="105"/>
      <c r="B11" s="116"/>
      <c r="C11" s="117">
        <f>C10%</f>
        <v>0</v>
      </c>
      <c r="D11" s="117"/>
      <c r="F11" s="2"/>
    </row>
    <row r="12" spans="1:11" x14ac:dyDescent="0.25">
      <c r="A12" s="105" t="s">
        <v>17</v>
      </c>
      <c r="B12" s="4"/>
      <c r="C12" s="118">
        <f>C6*C11</f>
        <v>0</v>
      </c>
      <c r="D12" s="111"/>
      <c r="F12" s="2"/>
    </row>
    <row r="13" spans="1:11" x14ac:dyDescent="0.25">
      <c r="A13" s="105" t="s">
        <v>18</v>
      </c>
      <c r="B13" s="4"/>
      <c r="C13" s="118">
        <f>C6-C12</f>
        <v>2700</v>
      </c>
      <c r="D13" s="111"/>
      <c r="F13" s="2"/>
    </row>
    <row r="14" spans="1:11" x14ac:dyDescent="0.25">
      <c r="A14" s="105" t="s">
        <v>11</v>
      </c>
      <c r="B14" s="4"/>
      <c r="C14" s="108">
        <f>C5</f>
        <v>16800</v>
      </c>
      <c r="D14" s="111"/>
      <c r="F14" s="60"/>
      <c r="G14" s="49"/>
      <c r="H14" s="49"/>
    </row>
    <row r="15" spans="1:11" x14ac:dyDescent="0.25">
      <c r="B15" s="4"/>
      <c r="C15" s="108"/>
      <c r="D15" s="111"/>
      <c r="F15" s="2"/>
      <c r="H15" s="49"/>
    </row>
    <row r="16" spans="1:11" x14ac:dyDescent="0.25">
      <c r="A16" s="119" t="s">
        <v>19</v>
      </c>
      <c r="B16" s="120"/>
      <c r="C16" s="121">
        <f>C14+C13</f>
        <v>19500</v>
      </c>
      <c r="D16" s="109"/>
      <c r="E16" s="101"/>
      <c r="F16" s="2"/>
      <c r="H16" s="83" t="s">
        <v>79</v>
      </c>
    </row>
    <row r="17" spans="1:8" x14ac:dyDescent="0.25">
      <c r="B17" s="112"/>
      <c r="C17" s="113"/>
      <c r="D17" s="113"/>
      <c r="F17" s="2"/>
      <c r="H17" s="49"/>
    </row>
    <row r="18" spans="1:8" ht="16.5" x14ac:dyDescent="0.3">
      <c r="A18" s="119" t="s">
        <v>67</v>
      </c>
      <c r="B18" s="96"/>
      <c r="C18" s="122">
        <v>596</v>
      </c>
      <c r="D18" s="122"/>
      <c r="E18" s="123"/>
      <c r="F18" s="2"/>
    </row>
    <row r="19" spans="1:8" x14ac:dyDescent="0.25">
      <c r="A19" s="105"/>
      <c r="B19" s="113"/>
      <c r="C19" s="124">
        <f>C18*C16</f>
        <v>11622000</v>
      </c>
      <c r="D19" s="92" t="s">
        <v>42</v>
      </c>
      <c r="E19" s="125"/>
      <c r="F19" s="2"/>
      <c r="H19" s="49"/>
    </row>
    <row r="20" spans="1:8" x14ac:dyDescent="0.25">
      <c r="A20" s="105"/>
      <c r="B20" s="101"/>
      <c r="C20" s="101"/>
      <c r="D20" s="92" t="s">
        <v>20</v>
      </c>
      <c r="E20" s="101"/>
      <c r="F20" s="62"/>
      <c r="H20" s="49"/>
    </row>
    <row r="21" spans="1:8" x14ac:dyDescent="0.25">
      <c r="A21" s="105"/>
      <c r="C21" s="101">
        <f>C19*0.8</f>
        <v>9297600</v>
      </c>
      <c r="D21" s="92" t="s">
        <v>21</v>
      </c>
      <c r="E21" s="101"/>
      <c r="F21" s="50"/>
    </row>
    <row r="22" spans="1:8" x14ac:dyDescent="0.25">
      <c r="A22" s="105"/>
      <c r="E22" s="101"/>
      <c r="F22" s="2"/>
    </row>
    <row r="23" spans="1:8" x14ac:dyDescent="0.25">
      <c r="A23" s="126" t="s">
        <v>22</v>
      </c>
      <c r="B23" s="127"/>
      <c r="C23" s="128">
        <f>C4*D23</f>
        <v>1770120</v>
      </c>
      <c r="D23" s="128">
        <f>C18*1.1</f>
        <v>655.6</v>
      </c>
      <c r="E23" s="101"/>
      <c r="F23" s="2"/>
    </row>
    <row r="24" spans="1:8" x14ac:dyDescent="0.25">
      <c r="A24" s="105" t="s">
        <v>23</v>
      </c>
      <c r="C24" s="92">
        <f>433.4*10438</f>
        <v>4523829.2</v>
      </c>
      <c r="F24" s="2"/>
    </row>
    <row r="25" spans="1:8" x14ac:dyDescent="0.25">
      <c r="A25" s="105" t="s">
        <v>24</v>
      </c>
      <c r="C25" s="101">
        <f>C19*0.025/12</f>
        <v>24212.5</v>
      </c>
      <c r="D25" s="101"/>
      <c r="F25" s="92"/>
      <c r="G25" s="92"/>
      <c r="H25" s="92"/>
    </row>
    <row r="26" spans="1:8" x14ac:dyDescent="0.25">
      <c r="C26" s="101"/>
      <c r="D26" s="101"/>
      <c r="F26" s="80" t="s">
        <v>74</v>
      </c>
      <c r="G26" s="92"/>
      <c r="H26" s="92"/>
    </row>
    <row r="27" spans="1:8" x14ac:dyDescent="0.25">
      <c r="A27" s="96" t="s">
        <v>84</v>
      </c>
      <c r="B27" s="96"/>
      <c r="C27" s="129"/>
      <c r="D27" s="129"/>
      <c r="F27" s="92"/>
      <c r="G27" s="92"/>
      <c r="H27" s="92"/>
    </row>
    <row r="28" spans="1:8" x14ac:dyDescent="0.25">
      <c r="D28" s="95"/>
      <c r="F28" s="92"/>
      <c r="G28" s="92"/>
      <c r="H28" s="92"/>
    </row>
    <row r="29" spans="1:8" x14ac:dyDescent="0.25">
      <c r="A29" s="80" t="s">
        <v>80</v>
      </c>
      <c r="B29" s="85" t="s">
        <v>81</v>
      </c>
      <c r="F29" s="92"/>
      <c r="G29" s="92"/>
      <c r="H29" s="92"/>
    </row>
    <row r="30" spans="1:8" ht="18.75" x14ac:dyDescent="0.3">
      <c r="A30" s="80"/>
      <c r="B30" s="86">
        <v>8900000</v>
      </c>
      <c r="E30" s="99" t="s">
        <v>72</v>
      </c>
      <c r="F30" s="99"/>
      <c r="G30" s="92"/>
      <c r="H30" s="92"/>
    </row>
    <row r="31" spans="1:8" ht="18.75" x14ac:dyDescent="0.3">
      <c r="E31" s="99" t="s">
        <v>75</v>
      </c>
      <c r="F31" s="99"/>
      <c r="G31" s="92"/>
      <c r="H31" s="92"/>
    </row>
    <row r="32" spans="1:8" ht="18.75" x14ac:dyDescent="0.3">
      <c r="E32" s="100" t="s">
        <v>42</v>
      </c>
      <c r="F32" s="100">
        <f>C19</f>
        <v>11622000</v>
      </c>
      <c r="G32" s="92"/>
      <c r="H32" s="92"/>
    </row>
    <row r="33" spans="1:8" ht="18.75" x14ac:dyDescent="0.3">
      <c r="E33" s="100" t="s">
        <v>21</v>
      </c>
      <c r="F33" s="100">
        <f>C21</f>
        <v>9297600</v>
      </c>
      <c r="G33" s="92"/>
      <c r="H33" s="101">
        <f>F32*80</f>
        <v>929760000</v>
      </c>
    </row>
    <row r="34" spans="1:8" ht="18.75" x14ac:dyDescent="0.3">
      <c r="E34" s="100"/>
      <c r="F34" s="100"/>
      <c r="G34" s="92"/>
      <c r="H34" s="92"/>
    </row>
    <row r="35" spans="1:8" x14ac:dyDescent="0.25">
      <c r="F35" s="2"/>
    </row>
    <row r="36" spans="1:8" x14ac:dyDescent="0.25">
      <c r="F36" s="2"/>
    </row>
    <row r="37" spans="1:8" x14ac:dyDescent="0.25">
      <c r="F37" s="2"/>
    </row>
    <row r="46" spans="1:8" x14ac:dyDescent="0.25">
      <c r="A46" s="130"/>
    </row>
    <row r="59" spans="1:1" ht="15.75" x14ac:dyDescent="0.25">
      <c r="A59" s="131"/>
    </row>
    <row r="60" spans="1:1" ht="15.75" x14ac:dyDescent="0.25">
      <c r="A60" s="131"/>
    </row>
    <row r="61" spans="1:1" ht="15.75" x14ac:dyDescent="0.25">
      <c r="A61" s="131"/>
    </row>
    <row r="62" spans="1:1" ht="15.75" x14ac:dyDescent="0.25">
      <c r="A62" s="131"/>
    </row>
    <row r="63" spans="1:1" ht="15.75" x14ac:dyDescent="0.25">
      <c r="A63" s="131"/>
    </row>
    <row r="64" spans="1:1" ht="15.75" x14ac:dyDescent="0.25">
      <c r="A64" s="131"/>
    </row>
    <row r="65" spans="1:1" ht="15.75" x14ac:dyDescent="0.25">
      <c r="A65" s="131"/>
    </row>
    <row r="84" spans="3:3" x14ac:dyDescent="0.25">
      <c r="C84" s="92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6"/>
  <sheetViews>
    <sheetView zoomScaleNormal="100" workbookViewId="0">
      <selection activeCell="O5" sqref="O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0" s="1" customFormat="1" ht="60" x14ac:dyDescent="0.25">
      <c r="A1" s="90" t="s">
        <v>0</v>
      </c>
      <c r="B1" s="90" t="s">
        <v>4</v>
      </c>
      <c r="C1" s="90" t="s">
        <v>58</v>
      </c>
      <c r="D1" s="90" t="s">
        <v>6</v>
      </c>
      <c r="E1" s="90" t="s">
        <v>1</v>
      </c>
      <c r="F1" s="90" t="s">
        <v>5</v>
      </c>
      <c r="G1" s="90" t="s">
        <v>7</v>
      </c>
      <c r="H1" s="90" t="s">
        <v>8</v>
      </c>
      <c r="I1" s="90" t="s">
        <v>2</v>
      </c>
      <c r="J1" s="90" t="s">
        <v>3</v>
      </c>
      <c r="K1" s="90"/>
      <c r="L1" s="90"/>
      <c r="M1" s="90"/>
      <c r="N1" s="90"/>
      <c r="O1" s="90" t="s">
        <v>67</v>
      </c>
      <c r="P1" s="91" t="s">
        <v>83</v>
      </c>
      <c r="Q1" s="90" t="s">
        <v>1</v>
      </c>
      <c r="R1" s="90" t="s">
        <v>67</v>
      </c>
      <c r="S1" s="90"/>
    </row>
    <row r="2" spans="1:30" x14ac:dyDescent="0.25">
      <c r="A2" s="92"/>
      <c r="B2" s="96">
        <v>890</v>
      </c>
      <c r="C2" s="96">
        <f>B2*1.1</f>
        <v>979.00000000000011</v>
      </c>
      <c r="D2" s="98">
        <f t="shared" ref="D2:D15" si="0">C2*1.2</f>
        <v>1174.8000000000002</v>
      </c>
      <c r="E2" s="98">
        <v>18000000</v>
      </c>
      <c r="F2" s="98">
        <f t="shared" ref="F2:F15" si="1">ROUND((E2/B2),0)</f>
        <v>20225</v>
      </c>
      <c r="G2" s="51">
        <f t="shared" ref="G2:G15" si="2">ROUND((E2/C2),0)</f>
        <v>18386</v>
      </c>
      <c r="H2" s="92">
        <v>0</v>
      </c>
      <c r="I2" s="92">
        <v>5</v>
      </c>
      <c r="J2" s="92">
        <v>502</v>
      </c>
      <c r="K2" s="92"/>
      <c r="L2" s="92"/>
      <c r="M2" s="92"/>
      <c r="N2" s="92">
        <v>20.88</v>
      </c>
      <c r="O2" s="94">
        <f>N2*10.764</f>
        <v>224.75231999999997</v>
      </c>
      <c r="P2" s="93">
        <f>O2*1.1</f>
        <v>247.22755199999997</v>
      </c>
      <c r="Q2" s="93">
        <v>3650000</v>
      </c>
      <c r="R2" s="93">
        <f t="shared" ref="R2:R9" si="3">Q2/O2</f>
        <v>16240.099323557597</v>
      </c>
      <c r="S2" s="93"/>
      <c r="Z2" s="13"/>
    </row>
    <row r="3" spans="1:30" x14ac:dyDescent="0.25">
      <c r="A3" s="92"/>
      <c r="B3" s="92">
        <v>596</v>
      </c>
      <c r="C3" s="92">
        <f t="shared" ref="C3:C11" si="4">B3*1.1</f>
        <v>655.6</v>
      </c>
      <c r="D3" s="93">
        <f t="shared" ref="D3:D11" si="5">C3*1.2</f>
        <v>786.72</v>
      </c>
      <c r="E3" s="93">
        <v>6000000</v>
      </c>
      <c r="F3" s="93">
        <f t="shared" si="1"/>
        <v>10067</v>
      </c>
      <c r="G3" s="51">
        <v>0</v>
      </c>
      <c r="H3" s="92">
        <v>0</v>
      </c>
      <c r="I3" s="93">
        <v>4</v>
      </c>
      <c r="J3" s="93">
        <v>403</v>
      </c>
      <c r="K3" s="92"/>
      <c r="L3" s="92"/>
      <c r="M3" s="92"/>
      <c r="N3" s="92"/>
      <c r="O3" s="94">
        <v>445</v>
      </c>
      <c r="P3" s="93">
        <f t="shared" ref="P3:P10" si="6">O3*1.1</f>
        <v>489.50000000000006</v>
      </c>
      <c r="Q3" s="93">
        <v>6150000</v>
      </c>
      <c r="R3" s="93">
        <f t="shared" si="3"/>
        <v>13820.224719101123</v>
      </c>
      <c r="S3" s="93"/>
      <c r="AD3" s="13"/>
    </row>
    <row r="4" spans="1:30" x14ac:dyDescent="0.25">
      <c r="A4" s="92"/>
      <c r="B4" s="95">
        <v>1044</v>
      </c>
      <c r="C4" s="92">
        <f t="shared" si="4"/>
        <v>1148.4000000000001</v>
      </c>
      <c r="D4" s="93">
        <f t="shared" si="5"/>
        <v>1378.0800000000002</v>
      </c>
      <c r="E4" s="93">
        <v>11000000</v>
      </c>
      <c r="F4" s="93">
        <f t="shared" si="1"/>
        <v>10536</v>
      </c>
      <c r="G4" s="51">
        <f t="shared" si="2"/>
        <v>9579</v>
      </c>
      <c r="H4" s="92">
        <f t="shared" ref="H4:H15" si="7">ROUND((E4/D4),0)</f>
        <v>7982</v>
      </c>
      <c r="I4" s="96">
        <v>5</v>
      </c>
      <c r="J4" s="96">
        <v>503</v>
      </c>
      <c r="K4" s="96"/>
      <c r="L4" s="96"/>
      <c r="M4" s="96"/>
      <c r="N4" s="96">
        <v>46.66</v>
      </c>
      <c r="O4" s="97">
        <f t="shared" ref="O4:O12" si="8">N4*10.764</f>
        <v>502.24823999999995</v>
      </c>
      <c r="P4" s="98">
        <f t="shared" si="6"/>
        <v>552.47306400000002</v>
      </c>
      <c r="Q4" s="98">
        <v>10000000</v>
      </c>
      <c r="R4" s="98">
        <f t="shared" si="3"/>
        <v>19910.472956560287</v>
      </c>
      <c r="S4" s="93"/>
    </row>
    <row r="5" spans="1:30" x14ac:dyDescent="0.25">
      <c r="A5" s="92"/>
      <c r="B5" s="96">
        <v>700</v>
      </c>
      <c r="C5" s="96">
        <f t="shared" si="4"/>
        <v>770.00000000000011</v>
      </c>
      <c r="D5" s="98">
        <f t="shared" si="5"/>
        <v>924.00000000000011</v>
      </c>
      <c r="E5" s="98">
        <v>13800000</v>
      </c>
      <c r="F5" s="98">
        <f t="shared" si="1"/>
        <v>19714</v>
      </c>
      <c r="G5" s="51">
        <f t="shared" si="2"/>
        <v>17922</v>
      </c>
      <c r="H5" s="92">
        <f t="shared" si="7"/>
        <v>14935</v>
      </c>
      <c r="I5" s="92">
        <v>3</v>
      </c>
      <c r="J5" s="92">
        <v>304</v>
      </c>
      <c r="K5" s="92"/>
      <c r="L5" s="92"/>
      <c r="M5" s="92"/>
      <c r="N5" s="92"/>
      <c r="O5" s="97">
        <v>310</v>
      </c>
      <c r="P5" s="98">
        <f t="shared" si="6"/>
        <v>341</v>
      </c>
      <c r="Q5" s="98">
        <v>6140000</v>
      </c>
      <c r="R5" s="98">
        <f t="shared" si="3"/>
        <v>19806.451612903227</v>
      </c>
      <c r="S5" s="93"/>
    </row>
    <row r="6" spans="1:30" x14ac:dyDescent="0.25">
      <c r="A6" s="92"/>
      <c r="B6" s="92">
        <v>1140</v>
      </c>
      <c r="C6" s="92">
        <f t="shared" si="4"/>
        <v>1254</v>
      </c>
      <c r="D6" s="93">
        <f t="shared" si="5"/>
        <v>1504.8</v>
      </c>
      <c r="E6" s="93">
        <v>22800000</v>
      </c>
      <c r="F6" s="93">
        <f t="shared" si="1"/>
        <v>20000</v>
      </c>
      <c r="G6" s="51">
        <f t="shared" si="2"/>
        <v>18182</v>
      </c>
      <c r="H6" s="92">
        <f t="shared" si="7"/>
        <v>15152</v>
      </c>
      <c r="I6" s="92">
        <v>2</v>
      </c>
      <c r="J6" s="92">
        <v>202</v>
      </c>
      <c r="K6" s="92"/>
      <c r="L6" s="92"/>
      <c r="M6" s="92"/>
      <c r="N6" s="92">
        <v>15.14</v>
      </c>
      <c r="O6" s="94">
        <f t="shared" si="8"/>
        <v>162.96696</v>
      </c>
      <c r="P6" s="93">
        <f t="shared" si="6"/>
        <v>179.26365600000003</v>
      </c>
      <c r="Q6" s="93">
        <v>3300000</v>
      </c>
      <c r="R6" s="93">
        <f t="shared" si="3"/>
        <v>20249.503334909114</v>
      </c>
      <c r="S6" s="93"/>
    </row>
    <row r="7" spans="1:30" x14ac:dyDescent="0.25">
      <c r="A7" s="92"/>
      <c r="B7" s="132">
        <v>300</v>
      </c>
      <c r="C7" s="132">
        <f t="shared" si="4"/>
        <v>330</v>
      </c>
      <c r="D7" s="133">
        <f t="shared" si="5"/>
        <v>396</v>
      </c>
      <c r="E7" s="133">
        <v>5734000</v>
      </c>
      <c r="F7" s="133">
        <f t="shared" si="1"/>
        <v>19113</v>
      </c>
      <c r="G7" s="92">
        <f t="shared" si="2"/>
        <v>17376</v>
      </c>
      <c r="H7" s="92">
        <f t="shared" si="7"/>
        <v>14480</v>
      </c>
      <c r="I7" s="92"/>
      <c r="J7" s="92"/>
      <c r="K7" s="92"/>
      <c r="L7" s="92"/>
      <c r="M7" s="92"/>
      <c r="N7" s="92"/>
      <c r="O7" s="94">
        <f t="shared" si="8"/>
        <v>0</v>
      </c>
      <c r="P7" s="93">
        <f t="shared" si="6"/>
        <v>0</v>
      </c>
      <c r="Q7" s="93"/>
      <c r="R7" s="93" t="e">
        <f t="shared" si="3"/>
        <v>#DIV/0!</v>
      </c>
      <c r="S7" s="93"/>
    </row>
    <row r="8" spans="1:30" x14ac:dyDescent="0.25">
      <c r="A8" s="92"/>
      <c r="B8" s="92">
        <f>C8/1.1</f>
        <v>781.81818181818176</v>
      </c>
      <c r="C8" s="92">
        <v>860</v>
      </c>
      <c r="D8" s="93">
        <f t="shared" si="5"/>
        <v>1032</v>
      </c>
      <c r="E8" s="93">
        <v>15000000</v>
      </c>
      <c r="F8" s="93">
        <f t="shared" si="1"/>
        <v>19186</v>
      </c>
      <c r="G8" s="92">
        <f t="shared" si="2"/>
        <v>17442</v>
      </c>
      <c r="H8" s="92">
        <f t="shared" si="7"/>
        <v>14535</v>
      </c>
      <c r="I8" s="92"/>
      <c r="J8" s="92"/>
      <c r="K8" s="92"/>
      <c r="L8" s="92"/>
      <c r="M8" s="92"/>
      <c r="N8" s="92"/>
      <c r="O8" s="94">
        <f t="shared" si="8"/>
        <v>0</v>
      </c>
      <c r="P8" s="93">
        <f t="shared" si="6"/>
        <v>0</v>
      </c>
      <c r="Q8" s="93"/>
      <c r="R8" s="93" t="e">
        <f t="shared" si="3"/>
        <v>#DIV/0!</v>
      </c>
      <c r="S8" s="93"/>
    </row>
    <row r="9" spans="1:30" x14ac:dyDescent="0.25">
      <c r="A9" s="92"/>
      <c r="B9" s="96">
        <v>565</v>
      </c>
      <c r="C9" s="96">
        <f t="shared" si="4"/>
        <v>621.5</v>
      </c>
      <c r="D9" s="98">
        <f t="shared" si="5"/>
        <v>745.8</v>
      </c>
      <c r="E9" s="98">
        <v>11100000</v>
      </c>
      <c r="F9" s="98">
        <f t="shared" si="1"/>
        <v>19646</v>
      </c>
      <c r="G9" s="92">
        <f t="shared" si="2"/>
        <v>17860</v>
      </c>
      <c r="H9" s="92">
        <f t="shared" si="7"/>
        <v>14883</v>
      </c>
      <c r="I9" s="92">
        <f t="shared" ref="I9:I15" si="9">S9</f>
        <v>0</v>
      </c>
      <c r="J9" s="92"/>
      <c r="K9" s="92"/>
      <c r="L9" s="92"/>
      <c r="M9" s="92"/>
      <c r="N9" s="92"/>
      <c r="O9" s="94">
        <f t="shared" si="8"/>
        <v>0</v>
      </c>
      <c r="P9" s="93">
        <f t="shared" si="6"/>
        <v>0</v>
      </c>
      <c r="Q9" s="93"/>
      <c r="R9" s="93" t="e">
        <f t="shared" si="3"/>
        <v>#DIV/0!</v>
      </c>
      <c r="S9" s="93"/>
    </row>
    <row r="10" spans="1:30" x14ac:dyDescent="0.25">
      <c r="A10" s="92"/>
      <c r="B10" s="92">
        <v>650</v>
      </c>
      <c r="C10" s="92">
        <f t="shared" si="4"/>
        <v>715.00000000000011</v>
      </c>
      <c r="D10" s="93">
        <f t="shared" si="5"/>
        <v>858.00000000000011</v>
      </c>
      <c r="E10" s="93">
        <v>16000000</v>
      </c>
      <c r="F10" s="93">
        <f t="shared" si="1"/>
        <v>24615</v>
      </c>
      <c r="G10" s="92">
        <f t="shared" si="2"/>
        <v>22378</v>
      </c>
      <c r="H10" s="92">
        <f t="shared" si="7"/>
        <v>18648</v>
      </c>
      <c r="I10" s="92">
        <f t="shared" si="9"/>
        <v>0</v>
      </c>
      <c r="J10" s="92"/>
      <c r="K10" s="92"/>
      <c r="L10" s="92"/>
      <c r="M10" s="92"/>
      <c r="N10" s="92"/>
      <c r="O10" s="94">
        <f t="shared" si="8"/>
        <v>0</v>
      </c>
      <c r="P10" s="93">
        <f t="shared" si="6"/>
        <v>0</v>
      </c>
      <c r="Q10" s="93"/>
      <c r="R10" s="93"/>
      <c r="S10" s="92"/>
    </row>
    <row r="11" spans="1:30" ht="16.5" x14ac:dyDescent="0.3">
      <c r="A11" s="92"/>
      <c r="B11" s="96">
        <v>775</v>
      </c>
      <c r="C11" s="96">
        <f t="shared" si="4"/>
        <v>852.50000000000011</v>
      </c>
      <c r="D11" s="98">
        <f t="shared" si="5"/>
        <v>1023.0000000000001</v>
      </c>
      <c r="E11" s="98">
        <v>14000000</v>
      </c>
      <c r="F11" s="98">
        <f t="shared" si="1"/>
        <v>18065</v>
      </c>
      <c r="G11" s="92">
        <f t="shared" si="2"/>
        <v>16422</v>
      </c>
      <c r="H11" s="92">
        <f t="shared" si="7"/>
        <v>13685</v>
      </c>
      <c r="I11" s="92">
        <f t="shared" si="9"/>
        <v>0</v>
      </c>
      <c r="J11" s="92"/>
      <c r="K11" s="92"/>
      <c r="L11" s="92"/>
      <c r="M11" s="92"/>
      <c r="N11" s="92"/>
      <c r="O11" s="94">
        <f t="shared" si="8"/>
        <v>0</v>
      </c>
      <c r="P11" s="92"/>
      <c r="Q11" s="93"/>
      <c r="R11" s="93"/>
      <c r="S11" s="92"/>
      <c r="U11" s="16"/>
      <c r="V11" s="5"/>
      <c r="W11" s="5"/>
      <c r="X11" s="5"/>
      <c r="Y11" s="5"/>
      <c r="Z11" s="5"/>
      <c r="AA11" s="5"/>
      <c r="AB11" s="5"/>
    </row>
    <row r="12" spans="1:30" ht="18.75" x14ac:dyDescent="0.25">
      <c r="A12" s="92"/>
      <c r="B12" s="92">
        <v>0</v>
      </c>
      <c r="C12" s="92">
        <f t="shared" ref="C12:C15" si="10">B12*1.2</f>
        <v>0</v>
      </c>
      <c r="D12" s="92">
        <f t="shared" si="0"/>
        <v>0</v>
      </c>
      <c r="E12" s="93">
        <v>0</v>
      </c>
      <c r="F12" s="92" t="e">
        <f t="shared" si="1"/>
        <v>#DIV/0!</v>
      </c>
      <c r="G12" s="92" t="e">
        <f t="shared" si="2"/>
        <v>#DIV/0!</v>
      </c>
      <c r="H12" s="92" t="e">
        <f t="shared" si="7"/>
        <v>#DIV/0!</v>
      </c>
      <c r="I12" s="92">
        <f t="shared" si="9"/>
        <v>0</v>
      </c>
      <c r="J12" s="92">
        <f t="shared" ref="J9:J15" si="11">T12</f>
        <v>0</v>
      </c>
      <c r="K12" s="92"/>
      <c r="L12" s="92"/>
      <c r="M12" s="92"/>
      <c r="N12" s="92"/>
      <c r="O12" s="94">
        <f t="shared" si="8"/>
        <v>0</v>
      </c>
      <c r="P12" s="92"/>
      <c r="Q12" s="93"/>
      <c r="R12" s="93"/>
      <c r="S12" s="92"/>
      <c r="U12" s="15"/>
    </row>
    <row r="13" spans="1:30" x14ac:dyDescent="0.25">
      <c r="A13" s="92"/>
      <c r="B13" s="92">
        <v>0</v>
      </c>
      <c r="C13" s="92">
        <f t="shared" si="10"/>
        <v>0</v>
      </c>
      <c r="D13" s="92">
        <f t="shared" si="0"/>
        <v>0</v>
      </c>
      <c r="E13" s="93">
        <v>0</v>
      </c>
      <c r="F13" s="92" t="e">
        <f t="shared" si="1"/>
        <v>#DIV/0!</v>
      </c>
      <c r="G13" s="92" t="e">
        <f t="shared" si="2"/>
        <v>#DIV/0!</v>
      </c>
      <c r="H13" s="92" t="e">
        <f t="shared" si="7"/>
        <v>#DIV/0!</v>
      </c>
      <c r="I13" s="92">
        <f t="shared" si="9"/>
        <v>0</v>
      </c>
      <c r="J13" s="92">
        <f t="shared" si="11"/>
        <v>0</v>
      </c>
      <c r="K13" s="92"/>
      <c r="L13" s="92"/>
      <c r="M13" s="92"/>
      <c r="N13" s="92"/>
      <c r="O13" s="92"/>
      <c r="P13" s="92"/>
      <c r="Q13" s="93"/>
      <c r="R13" s="93"/>
      <c r="S13" s="92"/>
    </row>
    <row r="14" spans="1:30" x14ac:dyDescent="0.25">
      <c r="A14" s="92"/>
      <c r="B14" s="92">
        <v>0</v>
      </c>
      <c r="C14" s="92">
        <f t="shared" si="10"/>
        <v>0</v>
      </c>
      <c r="D14" s="92">
        <f t="shared" si="0"/>
        <v>0</v>
      </c>
      <c r="E14" s="93">
        <v>0</v>
      </c>
      <c r="F14" s="92" t="e">
        <f t="shared" si="1"/>
        <v>#DIV/0!</v>
      </c>
      <c r="G14" s="92" t="e">
        <f t="shared" si="2"/>
        <v>#DIV/0!</v>
      </c>
      <c r="H14" s="92" t="e">
        <f t="shared" si="7"/>
        <v>#DIV/0!</v>
      </c>
      <c r="I14" s="92">
        <f t="shared" si="9"/>
        <v>0</v>
      </c>
      <c r="J14" s="92">
        <f t="shared" si="11"/>
        <v>0</v>
      </c>
      <c r="K14" s="92"/>
      <c r="L14" s="92"/>
      <c r="M14" s="92"/>
      <c r="N14" s="92"/>
      <c r="O14" s="92"/>
      <c r="P14" s="92"/>
      <c r="Q14" s="93"/>
      <c r="R14" s="93"/>
      <c r="S14" s="92"/>
    </row>
    <row r="15" spans="1:30" x14ac:dyDescent="0.25">
      <c r="A15" s="92"/>
      <c r="B15" s="92">
        <v>0</v>
      </c>
      <c r="C15" s="92">
        <f t="shared" si="10"/>
        <v>0</v>
      </c>
      <c r="D15" s="92">
        <f t="shared" si="0"/>
        <v>0</v>
      </c>
      <c r="E15" s="93">
        <v>0</v>
      </c>
      <c r="F15" s="92" t="e">
        <f t="shared" si="1"/>
        <v>#DIV/0!</v>
      </c>
      <c r="G15" s="92" t="e">
        <f t="shared" si="2"/>
        <v>#DIV/0!</v>
      </c>
      <c r="H15" s="92" t="e">
        <f t="shared" si="7"/>
        <v>#DIV/0!</v>
      </c>
      <c r="I15" s="92">
        <f t="shared" si="9"/>
        <v>0</v>
      </c>
      <c r="J15" s="92">
        <f t="shared" si="11"/>
        <v>0</v>
      </c>
      <c r="K15" s="92"/>
      <c r="L15" s="92"/>
      <c r="M15" s="92"/>
      <c r="N15" s="92"/>
      <c r="O15" s="92"/>
      <c r="P15" s="92"/>
      <c r="Q15" s="93"/>
      <c r="R15" s="93"/>
      <c r="S15" s="92"/>
    </row>
    <row r="16" spans="1:30" x14ac:dyDescent="0.25">
      <c r="A16" s="92"/>
      <c r="B16" s="92">
        <v>0</v>
      </c>
      <c r="C16" s="92">
        <f t="shared" ref="C16:C19" si="12">B16*1.2</f>
        <v>0</v>
      </c>
      <c r="D16" s="92">
        <f t="shared" ref="D16:D19" si="13">C16*1.2</f>
        <v>0</v>
      </c>
      <c r="E16" s="93">
        <v>0</v>
      </c>
      <c r="F16" s="92" t="e">
        <f t="shared" ref="F16:F19" si="14">ROUND((E16/B16),0)</f>
        <v>#DIV/0!</v>
      </c>
      <c r="G16" s="92" t="e">
        <f t="shared" ref="G16:G19" si="15">ROUND((E16/C16),0)</f>
        <v>#DIV/0!</v>
      </c>
      <c r="H16" s="92" t="e">
        <f t="shared" ref="H16:H19" si="16">ROUND((E16/D16),0)</f>
        <v>#DIV/0!</v>
      </c>
      <c r="I16" s="92">
        <f t="shared" ref="I16:J19" si="17">S16</f>
        <v>0</v>
      </c>
      <c r="J16" s="92">
        <f t="shared" si="17"/>
        <v>0</v>
      </c>
      <c r="K16" s="92"/>
      <c r="L16" s="92"/>
      <c r="M16" s="92"/>
      <c r="N16" s="92"/>
      <c r="O16" s="92"/>
      <c r="P16" s="92"/>
      <c r="Q16" s="93"/>
      <c r="R16" s="93"/>
      <c r="S16" s="92"/>
    </row>
    <row r="17" spans="1:20" x14ac:dyDescent="0.25">
      <c r="A17" s="92"/>
      <c r="B17" s="92">
        <v>0</v>
      </c>
      <c r="C17" s="92">
        <f t="shared" si="12"/>
        <v>0</v>
      </c>
      <c r="D17" s="92">
        <f t="shared" si="13"/>
        <v>0</v>
      </c>
      <c r="E17" s="93">
        <v>0</v>
      </c>
      <c r="F17" s="92" t="e">
        <f t="shared" si="14"/>
        <v>#DIV/0!</v>
      </c>
      <c r="G17" s="92" t="e">
        <f t="shared" si="15"/>
        <v>#DIV/0!</v>
      </c>
      <c r="H17" s="92" t="e">
        <f t="shared" si="16"/>
        <v>#DIV/0!</v>
      </c>
      <c r="I17" s="92">
        <f t="shared" si="17"/>
        <v>0</v>
      </c>
      <c r="J17" s="92">
        <f t="shared" si="17"/>
        <v>0</v>
      </c>
      <c r="K17" s="92"/>
      <c r="L17" s="92"/>
      <c r="M17" s="92"/>
      <c r="N17" s="92"/>
      <c r="O17" s="92"/>
      <c r="P17" s="92"/>
      <c r="Q17" s="93"/>
      <c r="R17" s="93"/>
      <c r="S17" s="92"/>
    </row>
    <row r="18" spans="1:20" x14ac:dyDescent="0.25">
      <c r="A18" s="92"/>
      <c r="B18" s="92">
        <f t="shared" ref="B18:B19" si="18">O18</f>
        <v>0</v>
      </c>
      <c r="C18" s="92">
        <f t="shared" si="12"/>
        <v>0</v>
      </c>
      <c r="D18" s="92">
        <f t="shared" si="13"/>
        <v>0</v>
      </c>
      <c r="E18" s="93">
        <f t="shared" ref="E18:E19" si="19">Q18</f>
        <v>0</v>
      </c>
      <c r="F18" s="92" t="e">
        <f t="shared" si="14"/>
        <v>#DIV/0!</v>
      </c>
      <c r="G18" s="92" t="e">
        <f t="shared" si="15"/>
        <v>#DIV/0!</v>
      </c>
      <c r="H18" s="92" t="e">
        <f t="shared" si="16"/>
        <v>#DIV/0!</v>
      </c>
      <c r="I18" s="92">
        <f t="shared" si="17"/>
        <v>0</v>
      </c>
      <c r="J18" s="92">
        <f t="shared" si="17"/>
        <v>0</v>
      </c>
      <c r="K18" s="92"/>
      <c r="L18" s="92"/>
      <c r="M18" s="92"/>
      <c r="N18" s="92"/>
      <c r="O18" s="92"/>
      <c r="P18" s="92"/>
      <c r="Q18" s="93"/>
      <c r="R18" s="93"/>
      <c r="S18" s="92"/>
    </row>
    <row r="19" spans="1:20" x14ac:dyDescent="0.25">
      <c r="A19" s="92"/>
      <c r="B19" s="92">
        <f t="shared" si="18"/>
        <v>0</v>
      </c>
      <c r="C19" s="92">
        <f t="shared" si="12"/>
        <v>0</v>
      </c>
      <c r="D19" s="92">
        <f t="shared" si="13"/>
        <v>0</v>
      </c>
      <c r="E19" s="93">
        <f t="shared" si="19"/>
        <v>0</v>
      </c>
      <c r="F19" s="92" t="e">
        <f t="shared" si="14"/>
        <v>#DIV/0!</v>
      </c>
      <c r="G19" s="92" t="e">
        <f t="shared" si="15"/>
        <v>#DIV/0!</v>
      </c>
      <c r="H19" s="92" t="e">
        <f t="shared" si="16"/>
        <v>#DIV/0!</v>
      </c>
      <c r="I19" s="92">
        <f t="shared" si="17"/>
        <v>0</v>
      </c>
      <c r="J19" s="92">
        <f t="shared" si="17"/>
        <v>0</v>
      </c>
      <c r="K19" s="92"/>
      <c r="L19" s="92"/>
      <c r="M19" s="92"/>
      <c r="N19" s="92"/>
      <c r="O19" s="92"/>
      <c r="P19" s="92"/>
      <c r="Q19" s="93"/>
      <c r="R19" s="93"/>
      <c r="S19" s="92"/>
    </row>
    <row r="20" spans="1:20" s="3" customFormat="1" x14ac:dyDescent="0.25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" customFormat="1" ht="16.5" x14ac:dyDescent="0.3">
      <c r="A21" s="51"/>
      <c r="B21" s="52"/>
      <c r="C21" s="52"/>
      <c r="D21" s="52"/>
      <c r="E21" s="52"/>
      <c r="F21" s="61"/>
      <c r="G21" s="52"/>
      <c r="H21" s="52"/>
      <c r="I21" s="52"/>
      <c r="J21" s="52"/>
      <c r="K21" s="52"/>
      <c r="L21" s="52"/>
      <c r="M21" s="52"/>
      <c r="N21" s="51"/>
      <c r="O21" s="51"/>
      <c r="P21" s="51"/>
      <c r="Q21" s="51"/>
      <c r="R21" s="51"/>
      <c r="S21" s="51"/>
      <c r="T21" s="51"/>
    </row>
    <row r="22" spans="1:20" s="3" customFormat="1" x14ac:dyDescent="0.25">
      <c r="A22" s="51"/>
      <c r="B22" s="52"/>
      <c r="C22" s="52"/>
      <c r="D22" s="52"/>
      <c r="E22" s="52"/>
      <c r="F22" s="53" t="s">
        <v>68</v>
      </c>
      <c r="G22" s="52"/>
      <c r="H22" s="52"/>
      <c r="I22" s="52"/>
      <c r="J22" s="52"/>
      <c r="K22" s="52"/>
      <c r="L22" s="52"/>
      <c r="M22" s="52"/>
      <c r="N22" s="51"/>
      <c r="O22" s="51"/>
      <c r="P22" s="51"/>
      <c r="Q22" s="51"/>
      <c r="R22" s="51"/>
      <c r="S22" s="51"/>
      <c r="T22" s="51"/>
    </row>
    <row r="23" spans="1:20" s="3" customFormat="1" ht="16.5" x14ac:dyDescent="0.3">
      <c r="A23" s="51"/>
      <c r="B23" s="52"/>
      <c r="C23" s="52" t="s">
        <v>66</v>
      </c>
      <c r="D23" s="52"/>
      <c r="E23" s="61"/>
      <c r="F23" s="54" t="s">
        <v>67</v>
      </c>
      <c r="G23" s="54">
        <v>394</v>
      </c>
      <c r="H23" s="52"/>
      <c r="I23" s="52">
        <f>G23*9500</f>
        <v>3743000</v>
      </c>
      <c r="J23" s="52"/>
      <c r="K23" s="52"/>
      <c r="L23" s="52"/>
      <c r="M23" s="52"/>
      <c r="N23" s="51"/>
      <c r="O23" s="51"/>
      <c r="P23" s="51"/>
      <c r="Q23" s="51"/>
      <c r="R23" s="51"/>
      <c r="S23" s="51"/>
      <c r="T23" s="51"/>
    </row>
    <row r="24" spans="1:20" s="3" customFormat="1" x14ac:dyDescent="0.25">
      <c r="A24" s="51"/>
      <c r="B24" s="52"/>
      <c r="C24" s="52" t="s">
        <v>1</v>
      </c>
      <c r="D24" s="52">
        <v>7100000</v>
      </c>
      <c r="E24" s="52"/>
      <c r="F24" s="54" t="s">
        <v>62</v>
      </c>
      <c r="G24" s="54">
        <v>0</v>
      </c>
      <c r="H24" s="52"/>
      <c r="I24" s="52"/>
      <c r="J24" s="52"/>
      <c r="K24" s="52"/>
      <c r="L24" s="52"/>
      <c r="M24" s="52"/>
      <c r="N24" s="51"/>
      <c r="O24" s="51"/>
      <c r="P24" s="51"/>
      <c r="Q24" s="51"/>
      <c r="R24" s="51"/>
      <c r="S24" s="51"/>
      <c r="T24" s="51"/>
    </row>
    <row r="25" spans="1:20" s="3" customFormat="1" x14ac:dyDescent="0.25">
      <c r="A25" s="51"/>
      <c r="B25" s="52"/>
      <c r="C25" s="52"/>
      <c r="D25" s="52"/>
      <c r="E25" s="52"/>
      <c r="F25" s="54" t="s">
        <v>69</v>
      </c>
      <c r="G25" s="54">
        <v>0</v>
      </c>
      <c r="H25" s="52"/>
      <c r="I25" s="52"/>
      <c r="J25" s="52"/>
      <c r="K25" s="52"/>
      <c r="L25" s="52"/>
      <c r="M25" s="52"/>
      <c r="N25" s="51"/>
      <c r="O25" s="51"/>
      <c r="P25" s="51"/>
      <c r="Q25" s="51"/>
      <c r="R25" s="51"/>
      <c r="S25" s="51"/>
      <c r="T25" s="51"/>
    </row>
    <row r="26" spans="1:20" s="3" customFormat="1" x14ac:dyDescent="0.25">
      <c r="B26" s="52"/>
      <c r="C26" s="52"/>
      <c r="D26" s="52"/>
      <c r="E26" s="52"/>
      <c r="F26" s="55" t="s">
        <v>70</v>
      </c>
      <c r="G26" s="55">
        <f>G23+G24+G25</f>
        <v>394</v>
      </c>
      <c r="H26" s="52"/>
      <c r="I26" s="52"/>
      <c r="J26" s="52"/>
      <c r="K26" s="52"/>
      <c r="L26" s="52"/>
      <c r="M26" s="52"/>
      <c r="N26" s="51"/>
      <c r="O26" s="51"/>
      <c r="P26" s="51"/>
      <c r="Q26" s="51"/>
      <c r="R26" s="51"/>
      <c r="S26" s="51"/>
      <c r="T26" s="51"/>
    </row>
    <row r="27" spans="1:20" s="3" customFormat="1" x14ac:dyDescent="0.25">
      <c r="B27" s="52"/>
      <c r="C27" s="52"/>
      <c r="D27" s="52"/>
      <c r="E27" s="52"/>
      <c r="F27" s="54"/>
      <c r="G27" s="54"/>
      <c r="H27" s="52"/>
      <c r="I27" s="52"/>
      <c r="J27" s="52"/>
      <c r="K27" s="52"/>
      <c r="L27" s="52"/>
      <c r="M27" s="52"/>
      <c r="N27" s="51"/>
      <c r="O27" s="51"/>
      <c r="P27" s="51"/>
      <c r="Q27" s="51"/>
      <c r="R27" s="51"/>
      <c r="S27" s="51"/>
      <c r="T27" s="51"/>
    </row>
    <row r="28" spans="1:20" s="3" customFormat="1" x14ac:dyDescent="0.25">
      <c r="B28" s="52"/>
      <c r="C28" s="52"/>
      <c r="D28" s="52"/>
      <c r="E28" s="52"/>
      <c r="F28" s="54" t="s">
        <v>61</v>
      </c>
      <c r="G28" s="54">
        <v>0</v>
      </c>
      <c r="H28" s="52"/>
      <c r="I28" s="52" t="e">
        <f>G34/G28</f>
        <v>#DIV/0!</v>
      </c>
      <c r="J28" s="52"/>
      <c r="K28" s="52"/>
      <c r="L28" s="52"/>
      <c r="M28" s="52"/>
      <c r="N28" s="51"/>
      <c r="O28" s="51"/>
      <c r="P28" s="51"/>
      <c r="Q28" s="51"/>
      <c r="R28" s="51"/>
      <c r="S28" s="51"/>
      <c r="T28" s="51"/>
    </row>
    <row r="29" spans="1:20" s="3" customFormat="1" x14ac:dyDescent="0.25">
      <c r="B29" s="52"/>
      <c r="C29" s="52"/>
      <c r="D29" s="52"/>
      <c r="E29" s="52"/>
      <c r="F29" s="54" t="s">
        <v>62</v>
      </c>
      <c r="G29" s="54">
        <v>0</v>
      </c>
      <c r="H29" s="52"/>
      <c r="I29" s="52"/>
      <c r="J29" s="52"/>
      <c r="K29" s="52"/>
      <c r="L29" s="52"/>
      <c r="M29" s="52"/>
      <c r="N29" s="51"/>
      <c r="O29" s="51"/>
      <c r="P29" s="51"/>
      <c r="Q29" s="51"/>
      <c r="R29" s="51"/>
      <c r="S29" s="51"/>
      <c r="T29" s="51"/>
    </row>
    <row r="30" spans="1:20" s="3" customFormat="1" x14ac:dyDescent="0.25">
      <c r="B30" s="52"/>
      <c r="C30" s="52"/>
      <c r="D30" s="52"/>
      <c r="E30" s="52"/>
      <c r="F30" s="54" t="s">
        <v>60</v>
      </c>
      <c r="G30" s="54">
        <v>0</v>
      </c>
      <c r="H30" s="52"/>
      <c r="I30" s="52"/>
      <c r="J30" s="52"/>
      <c r="K30" s="52"/>
      <c r="L30" s="52"/>
      <c r="M30" s="52"/>
      <c r="N30" s="51"/>
      <c r="O30" s="51"/>
      <c r="P30" s="51"/>
      <c r="Q30" s="51"/>
      <c r="R30" s="51"/>
      <c r="S30" s="51"/>
      <c r="T30" s="51"/>
    </row>
    <row r="31" spans="1:20" s="3" customFormat="1" x14ac:dyDescent="0.25">
      <c r="B31" s="52"/>
      <c r="C31" s="56"/>
      <c r="D31" s="56"/>
      <c r="E31" s="52"/>
      <c r="F31" s="55" t="s">
        <v>63</v>
      </c>
      <c r="G31" s="55">
        <f>SUM(G28:G30)</f>
        <v>0</v>
      </c>
      <c r="H31" s="52"/>
      <c r="I31" s="52" t="e">
        <f>I23/G31</f>
        <v>#DIV/0!</v>
      </c>
      <c r="J31" s="52"/>
      <c r="K31" s="52"/>
      <c r="L31" s="52"/>
      <c r="M31" s="52"/>
      <c r="N31" s="51"/>
      <c r="O31" s="57"/>
      <c r="P31" s="57"/>
      <c r="Q31" s="51"/>
      <c r="R31" s="51"/>
      <c r="S31" s="51"/>
      <c r="T31" s="51"/>
    </row>
    <row r="32" spans="1:20" s="3" customFormat="1" x14ac:dyDescent="0.25">
      <c r="B32" s="52"/>
      <c r="C32" s="56"/>
      <c r="D32" s="56"/>
      <c r="E32" s="52"/>
      <c r="F32" s="55" t="s">
        <v>64</v>
      </c>
      <c r="G32" s="54">
        <f>G31</f>
        <v>0</v>
      </c>
      <c r="H32" s="52" t="e">
        <f>G31/G32</f>
        <v>#DIV/0!</v>
      </c>
      <c r="I32" s="52" t="s">
        <v>43</v>
      </c>
      <c r="J32" s="52"/>
      <c r="K32" s="52"/>
      <c r="L32" s="52"/>
      <c r="M32" s="52"/>
      <c r="N32" s="51"/>
      <c r="O32" s="51"/>
      <c r="P32" s="51"/>
      <c r="Q32" s="51"/>
      <c r="R32" s="51"/>
      <c r="S32" s="51"/>
      <c r="T32" s="51"/>
    </row>
    <row r="33" spans="2:20" s="3" customFormat="1" x14ac:dyDescent="0.25">
      <c r="B33" s="52"/>
      <c r="C33" s="56"/>
      <c r="D33" s="56"/>
      <c r="E33" s="52"/>
      <c r="F33" s="54" t="s">
        <v>41</v>
      </c>
      <c r="G33" s="54">
        <v>10000</v>
      </c>
      <c r="H33" s="52"/>
      <c r="I33" s="52"/>
      <c r="J33" s="52"/>
      <c r="K33" s="52"/>
      <c r="L33" s="52"/>
      <c r="M33" s="52"/>
      <c r="N33" s="51"/>
      <c r="O33" s="51"/>
      <c r="P33" s="51"/>
      <c r="Q33" s="51"/>
      <c r="R33" s="51"/>
      <c r="S33" s="51"/>
      <c r="T33" s="51"/>
    </row>
    <row r="34" spans="2:20" s="3" customFormat="1" x14ac:dyDescent="0.25">
      <c r="B34" s="52"/>
      <c r="C34" s="56"/>
      <c r="D34" s="56"/>
      <c r="E34" s="52"/>
      <c r="F34" s="55" t="s">
        <v>42</v>
      </c>
      <c r="G34" s="55">
        <f>G26*G33</f>
        <v>3940000</v>
      </c>
      <c r="H34" s="52" t="e">
        <f>G34/D28</f>
        <v>#DIV/0!</v>
      </c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</row>
    <row r="35" spans="2:20" s="3" customFormat="1" x14ac:dyDescent="0.25">
      <c r="B35" s="52"/>
      <c r="C35" s="56"/>
      <c r="D35" s="56"/>
      <c r="E35" s="52"/>
      <c r="F35" s="55" t="s">
        <v>20</v>
      </c>
      <c r="G35" s="55">
        <f>G34*90%</f>
        <v>3546000</v>
      </c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</row>
    <row r="36" spans="2:20" s="3" customFormat="1" x14ac:dyDescent="0.25">
      <c r="B36" s="52"/>
      <c r="C36" s="56"/>
      <c r="D36" s="56"/>
      <c r="E36" s="52"/>
      <c r="F36" s="55" t="s">
        <v>21</v>
      </c>
      <c r="G36" s="55">
        <f>G34*80%</f>
        <v>3152000</v>
      </c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</row>
    <row r="37" spans="2:20" x14ac:dyDescent="0.25"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2:20" x14ac:dyDescent="0.25"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1"/>
      <c r="O38" s="51"/>
      <c r="P38" s="51"/>
      <c r="Q38" s="51"/>
      <c r="R38" s="51"/>
      <c r="S38" s="51"/>
    </row>
    <row r="39" spans="2:20" x14ac:dyDescent="0.25"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1"/>
      <c r="O39" s="51"/>
      <c r="P39" s="51"/>
      <c r="Q39" s="51"/>
      <c r="R39" s="51"/>
      <c r="S39" s="51"/>
    </row>
    <row r="40" spans="2:20" x14ac:dyDescent="0.25"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1"/>
      <c r="O40" s="51"/>
      <c r="P40" s="51"/>
      <c r="Q40" s="51"/>
      <c r="R40" s="51"/>
      <c r="S40" s="51"/>
    </row>
    <row r="41" spans="2:20" x14ac:dyDescent="0.25"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1"/>
      <c r="O41" s="51"/>
      <c r="P41" s="51"/>
      <c r="Q41" s="51"/>
      <c r="R41" s="51"/>
      <c r="S41" s="51"/>
    </row>
    <row r="42" spans="2:20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1"/>
      <c r="O42" s="51"/>
      <c r="P42" s="51"/>
      <c r="Q42" s="51"/>
      <c r="R42" s="51"/>
      <c r="S42" s="51"/>
    </row>
    <row r="43" spans="2:20" x14ac:dyDescent="0.25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1"/>
      <c r="O43" s="57"/>
      <c r="P43" s="57"/>
      <c r="Q43" s="51"/>
      <c r="R43" s="51"/>
      <c r="S43" s="51"/>
    </row>
    <row r="44" spans="2:20" x14ac:dyDescent="0.25"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1"/>
      <c r="O44" s="51"/>
      <c r="P44" s="51"/>
      <c r="Q44" s="51"/>
      <c r="R44" s="51"/>
      <c r="S44" s="51"/>
    </row>
    <row r="45" spans="2:20" x14ac:dyDescent="0.25"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1"/>
      <c r="O45" s="51"/>
      <c r="P45" s="51"/>
      <c r="Q45" s="51"/>
      <c r="R45" s="51"/>
      <c r="S45" s="51"/>
    </row>
    <row r="46" spans="2:20" x14ac:dyDescent="0.25">
      <c r="N46" s="51"/>
      <c r="O46" s="51"/>
      <c r="P46" s="51"/>
      <c r="Q46" s="51"/>
      <c r="R46" s="51"/>
      <c r="S46" s="51"/>
    </row>
    <row r="49" spans="14:19" x14ac:dyDescent="0.25">
      <c r="N49" s="51"/>
      <c r="O49" s="51"/>
      <c r="P49" s="51"/>
      <c r="Q49" s="51"/>
      <c r="R49" s="51"/>
      <c r="S49" s="51"/>
    </row>
    <row r="50" spans="14:19" x14ac:dyDescent="0.25">
      <c r="N50" s="51"/>
      <c r="O50" s="51"/>
      <c r="P50" s="51"/>
      <c r="Q50" s="51"/>
      <c r="R50" s="51"/>
      <c r="S50" s="51"/>
    </row>
    <row r="51" spans="14:19" x14ac:dyDescent="0.25">
      <c r="N51" s="51"/>
      <c r="O51" s="51"/>
      <c r="P51" s="51"/>
      <c r="Q51" s="51"/>
      <c r="R51" s="51"/>
      <c r="S51" s="51"/>
    </row>
    <row r="52" spans="14:19" x14ac:dyDescent="0.25">
      <c r="N52" s="51"/>
      <c r="O52" s="51"/>
      <c r="P52" s="51"/>
      <c r="Q52" s="51"/>
      <c r="R52" s="51"/>
      <c r="S52" s="51"/>
    </row>
    <row r="53" spans="14:19" x14ac:dyDescent="0.25">
      <c r="N53" s="51"/>
      <c r="O53" s="57"/>
      <c r="P53" s="57"/>
      <c r="Q53" s="51"/>
      <c r="R53" s="51"/>
      <c r="S53" s="51"/>
    </row>
    <row r="54" spans="14:19" x14ac:dyDescent="0.25">
      <c r="N54" s="51"/>
      <c r="O54" s="51"/>
      <c r="P54" s="51"/>
      <c r="Q54" s="51"/>
      <c r="R54" s="51"/>
      <c r="S54" s="51"/>
    </row>
    <row r="55" spans="14:19" x14ac:dyDescent="0.25">
      <c r="N55" s="51"/>
      <c r="O55" s="51"/>
      <c r="P55" s="51"/>
      <c r="Q55" s="51"/>
      <c r="R55" s="51"/>
      <c r="S55" s="51"/>
    </row>
    <row r="56" spans="14:19" x14ac:dyDescent="0.25">
      <c r="N56" s="51"/>
      <c r="O56" s="51"/>
      <c r="P56" s="51"/>
      <c r="Q56" s="51"/>
      <c r="R56" s="51"/>
      <c r="S56" s="5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7" workbookViewId="0"/>
  </sheetViews>
  <sheetFormatPr defaultRowHeight="15" x14ac:dyDescent="0.25"/>
  <sheetData>
    <row r="117" spans="6:13" x14ac:dyDescent="0.25">
      <c r="F117" s="89" t="s">
        <v>57</v>
      </c>
      <c r="G117" s="89"/>
      <c r="H117" s="89"/>
      <c r="I117" s="89"/>
      <c r="J117" s="89"/>
      <c r="K117" s="89"/>
      <c r="L117" s="89"/>
      <c r="M117" s="8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94" workbookViewId="0">
      <selection activeCell="A302" sqref="A30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51:R84"/>
  <sheetViews>
    <sheetView topLeftCell="A73" workbookViewId="0">
      <selection activeCell="N148" sqref="N148"/>
    </sheetView>
  </sheetViews>
  <sheetFormatPr defaultRowHeight="15" x14ac:dyDescent="0.25"/>
  <sheetData>
    <row r="51" spans="16:17" x14ac:dyDescent="0.25">
      <c r="P51" t="s">
        <v>78</v>
      </c>
      <c r="Q51">
        <v>9</v>
      </c>
    </row>
    <row r="84" spans="17:18" x14ac:dyDescent="0.25">
      <c r="Q84" t="s">
        <v>78</v>
      </c>
      <c r="R84">
        <v>10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2024-12-14T06:39:20Z</dcterms:modified>
</cp:coreProperties>
</file>