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D:\Vaishali\Private\Kalpak Save -LB\"/>
    </mc:Choice>
  </mc:AlternateContent>
  <xr:revisionPtr revIDLastSave="0" documentId="13_ncr:1_{7D631A4C-263A-4D8D-8729-2918D734E25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Sheet19" sheetId="19" r:id="rId2"/>
    <sheet name="Sheet2" sheetId="2" r:id="rId3"/>
    <sheet name="Sheet3" sheetId="3" r:id="rId4"/>
    <sheet name="Sheet4" sheetId="4" r:id="rId5"/>
    <sheet name="Sheet5" sheetId="5" r:id="rId6"/>
    <sheet name="Sheet6" sheetId="6" r:id="rId7"/>
    <sheet name="Sheet7" sheetId="7" r:id="rId8"/>
    <sheet name="Sheet8" sheetId="8" r:id="rId9"/>
    <sheet name="Sheet9" sheetId="9" r:id="rId10"/>
    <sheet name="Sheet10" sheetId="10" r:id="rId11"/>
    <sheet name="Sheet11" sheetId="11" r:id="rId12"/>
    <sheet name="Sheet12" sheetId="12" r:id="rId13"/>
    <sheet name="Sheet13" sheetId="13" r:id="rId14"/>
    <sheet name="Sheet14" sheetId="14" r:id="rId15"/>
    <sheet name="Sheet15" sheetId="15" r:id="rId16"/>
    <sheet name="Sheet16" sheetId="16" r:id="rId17"/>
    <sheet name="Sheet17" sheetId="17" r:id="rId18"/>
    <sheet name="Sheet18" sheetId="18" r:id="rId19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3" i="1" l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" i="1"/>
  <c r="P21" i="1"/>
  <c r="R35" i="1" l="1"/>
  <c r="R36" i="1" s="1"/>
  <c r="R33" i="1"/>
  <c r="R32" i="1"/>
  <c r="R31" i="1"/>
  <c r="R30" i="1"/>
  <c r="R29" i="1"/>
  <c r="R28" i="1"/>
  <c r="R27" i="1"/>
  <c r="R34" i="1" s="1"/>
  <c r="W19" i="1"/>
  <c r="W20" i="1"/>
  <c r="W21" i="1"/>
  <c r="W22" i="1"/>
  <c r="H22" i="1" s="1"/>
  <c r="W23" i="1"/>
  <c r="W18" i="1"/>
  <c r="H19" i="1"/>
  <c r="T18" i="1"/>
  <c r="T19" i="1"/>
  <c r="E19" i="1" s="1"/>
  <c r="F19" i="1" s="1"/>
  <c r="T20" i="1"/>
  <c r="E20" i="1" s="1"/>
  <c r="F20" i="1" s="1"/>
  <c r="T21" i="1"/>
  <c r="E21" i="1" s="1"/>
  <c r="F21" i="1" s="1"/>
  <c r="T22" i="1"/>
  <c r="T23" i="1"/>
  <c r="E23" i="1"/>
  <c r="F23" i="1" s="1"/>
  <c r="N23" i="1"/>
  <c r="O23" i="1" s="1"/>
  <c r="P23" i="1" s="1"/>
  <c r="Q23" i="1" s="1"/>
  <c r="I23" i="1"/>
  <c r="H23" i="1"/>
  <c r="G23" i="1"/>
  <c r="D23" i="1"/>
  <c r="C23" i="1"/>
  <c r="B23" i="1"/>
  <c r="A23" i="1"/>
  <c r="E22" i="1"/>
  <c r="F22" i="1" s="1"/>
  <c r="N22" i="1"/>
  <c r="O22" i="1" s="1"/>
  <c r="P22" i="1" s="1"/>
  <c r="Q22" i="1" s="1"/>
  <c r="I22" i="1"/>
  <c r="G22" i="1"/>
  <c r="D22" i="1"/>
  <c r="C22" i="1"/>
  <c r="B22" i="1"/>
  <c r="A22" i="1"/>
  <c r="O21" i="1"/>
  <c r="Q21" i="1" s="1"/>
  <c r="N21" i="1"/>
  <c r="I21" i="1"/>
  <c r="H21" i="1"/>
  <c r="G21" i="1"/>
  <c r="D21" i="1"/>
  <c r="C21" i="1"/>
  <c r="B21" i="1"/>
  <c r="A21" i="1"/>
  <c r="N20" i="1"/>
  <c r="O20" i="1" s="1"/>
  <c r="P20" i="1" s="1"/>
  <c r="Q20" i="1" s="1"/>
  <c r="I20" i="1"/>
  <c r="H20" i="1"/>
  <c r="G20" i="1"/>
  <c r="D20" i="1"/>
  <c r="C20" i="1"/>
  <c r="B20" i="1"/>
  <c r="A20" i="1"/>
  <c r="N19" i="1"/>
  <c r="O19" i="1" s="1"/>
  <c r="P19" i="1" s="1"/>
  <c r="Q19" i="1" s="1"/>
  <c r="I19" i="1"/>
  <c r="G19" i="1"/>
  <c r="D19" i="1"/>
  <c r="C19" i="1"/>
  <c r="B19" i="1"/>
  <c r="A19" i="1"/>
  <c r="E18" i="1"/>
  <c r="F18" i="1" s="1"/>
  <c r="N18" i="1"/>
  <c r="O18" i="1" s="1"/>
  <c r="P18" i="1" s="1"/>
  <c r="Q18" i="1" s="1"/>
  <c r="I18" i="1"/>
  <c r="H18" i="1"/>
  <c r="G18" i="1"/>
  <c r="D18" i="1"/>
  <c r="C18" i="1"/>
  <c r="B18" i="1"/>
  <c r="A18" i="1"/>
  <c r="AB9" i="1" l="1"/>
  <c r="AB10" i="1"/>
  <c r="AB11" i="1"/>
  <c r="AB12" i="1"/>
  <c r="AB13" i="1"/>
  <c r="AB15" i="1"/>
  <c r="AB16" i="1"/>
  <c r="AB17" i="1"/>
  <c r="AB8" i="1"/>
  <c r="AA9" i="1"/>
  <c r="AA10" i="1"/>
  <c r="AA11" i="1"/>
  <c r="AA12" i="1"/>
  <c r="AA13" i="1"/>
  <c r="AA15" i="1"/>
  <c r="AA16" i="1"/>
  <c r="AA17" i="1"/>
  <c r="AA8" i="1"/>
  <c r="Z9" i="1"/>
  <c r="Z10" i="1"/>
  <c r="Z11" i="1"/>
  <c r="Z12" i="1"/>
  <c r="Z13" i="1"/>
  <c r="Z14" i="1"/>
  <c r="Z15" i="1"/>
  <c r="Z16" i="1"/>
  <c r="Z17" i="1"/>
  <c r="Z8" i="1"/>
  <c r="R13" i="1"/>
  <c r="R12" i="1"/>
  <c r="O11" i="1"/>
  <c r="P11" i="1" s="1"/>
  <c r="Q11" i="1" s="1"/>
  <c r="R11" i="1" s="1"/>
  <c r="P10" i="1"/>
  <c r="Q10" i="1" s="1"/>
  <c r="R10" i="1" s="1"/>
  <c r="O10" i="1"/>
  <c r="L53" i="1"/>
  <c r="L39" i="1"/>
  <c r="L40" i="1" l="1"/>
  <c r="M39" i="1"/>
  <c r="N39" i="1" s="1"/>
  <c r="N4" i="1"/>
  <c r="O4" i="1" s="1"/>
  <c r="P4" i="1" s="1"/>
  <c r="R4" i="1" s="1"/>
  <c r="T4" i="1" s="1"/>
  <c r="N3" i="1"/>
  <c r="O3" i="1" s="1"/>
  <c r="Q3" i="1" s="1"/>
  <c r="R3" i="1" s="1"/>
  <c r="T3" i="1" s="1"/>
  <c r="N2" i="1"/>
  <c r="O2" i="1" s="1"/>
  <c r="P2" i="1" s="1"/>
  <c r="R2" i="1" s="1"/>
  <c r="T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N5" i="1"/>
  <c r="O5" i="1" s="1"/>
  <c r="P5" i="1" s="1"/>
  <c r="R5" i="1" s="1"/>
  <c r="T5" i="1" s="1"/>
  <c r="N6" i="1"/>
  <c r="O6" i="1" s="1"/>
  <c r="P6" i="1" s="1"/>
  <c r="R6" i="1" s="1"/>
  <c r="T6" i="1" s="1"/>
  <c r="N7" i="1"/>
  <c r="O7" i="1" s="1"/>
  <c r="P7" i="1" s="1"/>
  <c r="R7" i="1" s="1"/>
  <c r="T7" i="1" s="1"/>
  <c r="N8" i="1"/>
  <c r="O8" i="1" s="1"/>
  <c r="P8" i="1" s="1"/>
  <c r="Q8" i="1" s="1"/>
  <c r="T8" i="1" s="1"/>
  <c r="O9" i="1"/>
  <c r="P9" i="1" s="1"/>
  <c r="Q9" i="1" s="1"/>
  <c r="T10" i="1"/>
  <c r="T11" i="1"/>
  <c r="N12" i="1"/>
  <c r="O12" i="1" s="1"/>
  <c r="N13" i="1"/>
  <c r="O13" i="1" s="1"/>
  <c r="P13" i="1" s="1"/>
  <c r="T13" i="1" s="1"/>
  <c r="N14" i="1"/>
  <c r="O14" i="1" s="1"/>
  <c r="P14" i="1" s="1"/>
  <c r="Q14" i="1" s="1"/>
  <c r="T14" i="1" s="1"/>
  <c r="N15" i="1"/>
  <c r="O15" i="1" s="1"/>
  <c r="P15" i="1" s="1"/>
  <c r="Q15" i="1" s="1"/>
  <c r="T15" i="1" s="1"/>
  <c r="N16" i="1"/>
  <c r="O16" i="1" s="1"/>
  <c r="P16" i="1" s="1"/>
  <c r="Q16" i="1" s="1"/>
  <c r="T16" i="1" s="1"/>
  <c r="N17" i="1"/>
  <c r="P17" i="1" s="1"/>
  <c r="Q17" i="1" s="1"/>
  <c r="R17" i="1" s="1"/>
  <c r="T17" i="1" s="1"/>
  <c r="R9" i="1" l="1"/>
  <c r="T9" i="1" s="1"/>
  <c r="T12" i="1"/>
  <c r="P12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E10" i="1" l="1"/>
  <c r="F10" i="1" s="1"/>
  <c r="E8" i="1"/>
  <c r="F8" i="1" s="1"/>
  <c r="C8" i="1"/>
  <c r="E15" i="1"/>
  <c r="F15" i="1" s="1"/>
  <c r="C15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3" i="1"/>
  <c r="F13" i="1" s="1"/>
  <c r="C13" i="1"/>
  <c r="E16" i="1"/>
  <c r="F16" i="1" s="1"/>
  <c r="C16" i="1"/>
  <c r="E2" i="1"/>
  <c r="F2" i="1" s="1"/>
  <c r="C2" i="1"/>
  <c r="E5" i="1"/>
  <c r="F5" i="1" s="1"/>
  <c r="C5" i="1"/>
  <c r="E7" i="1"/>
  <c r="F7" i="1" s="1"/>
  <c r="C7" i="1"/>
  <c r="C10" i="1"/>
  <c r="E14" i="1"/>
  <c r="F14" i="1" s="1"/>
  <c r="C14" i="1"/>
  <c r="E17" i="1"/>
  <c r="F17" i="1" s="1"/>
  <c r="C17" i="1"/>
</calcChain>
</file>

<file path=xl/sharedStrings.xml><?xml version="1.0" encoding="utf-8"?>
<sst xmlns="http://schemas.openxmlformats.org/spreadsheetml/2006/main" count="81" uniqueCount="55">
  <si>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</si>
  <si>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</si>
  <si>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</si>
  <si>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</si>
  <si>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</si>
  <si>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</si>
  <si>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</si>
  <si>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</si>
  <si>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</si>
  <si>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</si>
  <si>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</si>
  <si>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</si>
  <si>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</si>
  <si>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</si>
  <si>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</si>
  <si>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</si>
  <si>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</si>
  <si>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 xml:space="preserve">S. no. </t>
  </si>
  <si>
    <t>Owner</t>
  </si>
  <si>
    <t>15/2</t>
  </si>
  <si>
    <t>sqm</t>
  </si>
  <si>
    <t>15/7</t>
  </si>
  <si>
    <t>15/8/A</t>
  </si>
  <si>
    <t>15/1</t>
  </si>
  <si>
    <t>15/6</t>
  </si>
  <si>
    <t>Deed of Conveyance</t>
  </si>
  <si>
    <t>13.10.2023</t>
  </si>
  <si>
    <t>AV</t>
  </si>
  <si>
    <t>MV</t>
  </si>
  <si>
    <t>09.05.1997</t>
  </si>
  <si>
    <t>Prakash Save</t>
  </si>
  <si>
    <t>12.12.1994</t>
  </si>
  <si>
    <t>15/6, 15/7 &amp; 15/8</t>
  </si>
  <si>
    <t>238 sq. yd. i.e. 199.00 Sq. mt.</t>
  </si>
  <si>
    <t>Indenture</t>
  </si>
  <si>
    <t>19.10.1995</t>
  </si>
  <si>
    <t>Chhaya Prakash Save</t>
  </si>
  <si>
    <t>92.7 sq. m.</t>
  </si>
  <si>
    <t>as per New 7/12</t>
  </si>
  <si>
    <t>LB</t>
  </si>
  <si>
    <t>BUA</t>
  </si>
  <si>
    <t>Ca</t>
  </si>
  <si>
    <t>bua</t>
  </si>
  <si>
    <t>Raheja exotica</t>
  </si>
  <si>
    <t>beach touch villa</t>
  </si>
  <si>
    <t>sea view</t>
  </si>
  <si>
    <t>Cost of Cons.</t>
  </si>
  <si>
    <t>Plot rate</t>
  </si>
  <si>
    <t>19°08'38.2"N 72°47'34.0"E</t>
  </si>
  <si>
    <t>mca</t>
  </si>
  <si>
    <t>Mr. Kalpak Prakash Save, Mrs. Chhaya Prakash Save, Mrs. Dhanshree Sachin Patil</t>
  </si>
  <si>
    <t>Mrs. Chhaya Prakash Save, Mrs. Dhanshri Sachin Patil &amp; Mr. Kalpak Prakash Save</t>
  </si>
  <si>
    <t>Mrs. Chhaya Prakash Save</t>
  </si>
  <si>
    <t>Rate in Sq. Ft</t>
  </si>
  <si>
    <t>35 sq. m. area not mentioned in the 7/12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</si>
</sst>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0.0000000"/>
    <numFmt numFmtId="165" formatCode="0.0000000000000"/>
    <numFmt numFmtId="166" formatCode="0.0000000000000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16" fontId="0" fillId="0" borderId="0" xfId="0" quotePrefix="1" applyNumberFormat="1"/>
    <xf numFmtId="0" fontId="0" fillId="0" borderId="0" xfId="0" quotePrefix="1"/>
    <xf numFmtId="0" fontId="2" fillId="0" borderId="0" xfId="0" quotePrefix="1" applyFont="1"/>
    <xf numFmtId="0" fontId="4" fillId="0" borderId="0" xfId="0" applyFont="1"/>
    <xf numFmtId="0" fontId="3" fillId="0" borderId="0" xfId="0" applyFont="1"/>
    <xf numFmtId="43" fontId="0" fillId="0" borderId="0" xfId="1" applyFont="1" applyAlignment="1">
      <alignment wrapText="1"/>
    </xf>
    <xf numFmtId="43" fontId="0" fillId="0" borderId="0" xfId="1" applyFont="1"/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4" Type="http://schemas.openxmlformats.org/officeDocument/2006/relationships/image" Target="../media/image2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209550</xdr:colOff>
      <xdr:row>41</xdr:row>
      <xdr:rowOff>0</xdr:rowOff>
    </xdr:from>
    <xdr:to>
      <xdr:col>25</xdr:col>
      <xdr:colOff>639408</xdr:colOff>
      <xdr:row>43</xdr:row>
      <xdr:rowOff>181053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4E04C4-5433-4D41-B147-560AC577A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250" y="8001000"/>
          <a:ext cx="8383170" cy="5620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58291</xdr:rowOff>
    </xdr:from>
    <xdr:to>
      <xdr:col>9</xdr:col>
      <xdr:colOff>357554</xdr:colOff>
      <xdr:row>69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405758-7799-4AE4-85FE-595D895C2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678291"/>
          <a:ext cx="7981950" cy="3437384"/>
        </a:xfrm>
        <a:prstGeom prst="rect">
          <a:avLst/>
        </a:prstGeom>
      </xdr:spPr>
    </xdr:pic>
    <xdr:clientData/>
  </xdr:twoCellAnchor>
  <xdr:twoCellAnchor editAs="oneCell">
    <xdr:from>
      <xdr:col>14</xdr:col>
      <xdr:colOff>447675</xdr:colOff>
      <xdr:row>44</xdr:row>
      <xdr:rowOff>161925</xdr:rowOff>
    </xdr:from>
    <xdr:to>
      <xdr:col>23</xdr:col>
      <xdr:colOff>16852</xdr:colOff>
      <xdr:row>87</xdr:row>
      <xdr:rowOff>123825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3F6AE1C-456D-495A-A942-47C491366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15775" y="8734425"/>
          <a:ext cx="6620607" cy="8153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67875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7540EE-38E8-4BEE-8E37-5CF5B9308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02275" cy="87356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591739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616C57-FF19-4C6A-B125-E7BC945F3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16539" cy="866896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210770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DD2408-AF69-4C13-B07B-E99667837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45170" cy="862132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458370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2F3422-61FC-4683-A583-F3831A97B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83170" cy="864990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553548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D19B29-A830-4488-8309-AADA49306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68748" cy="861180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115507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13772D-DD27-4DE8-9945-145037B0F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9907" cy="864990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39296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A11B77-4AF9-4464-85AC-5A43D0667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73696" cy="869753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25D891-3DB4-4253-A554-F6DF1DB70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865943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79902</xdr:rowOff>
    </xdr:from>
    <xdr:to>
      <xdr:col>20</xdr:col>
      <xdr:colOff>85725</xdr:colOff>
      <xdr:row>35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75CE177-E21C-4CC5-B358-441AE87B2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79902"/>
          <a:ext cx="12011025" cy="673047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36</xdr:row>
      <xdr:rowOff>46526</xdr:rowOff>
    </xdr:from>
    <xdr:to>
      <xdr:col>24</xdr:col>
      <xdr:colOff>361950</xdr:colOff>
      <xdr:row>76</xdr:row>
      <xdr:rowOff>19049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46B8D31-678E-4751-A6EF-CDB927F49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5" y="6904526"/>
          <a:ext cx="14925675" cy="7592523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76</xdr:row>
      <xdr:rowOff>184677</xdr:rowOff>
    </xdr:from>
    <xdr:to>
      <xdr:col>24</xdr:col>
      <xdr:colOff>76200</xdr:colOff>
      <xdr:row>111</xdr:row>
      <xdr:rowOff>57150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E685B11-C490-47FE-BB52-CA21AEFE3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975" y="14662677"/>
          <a:ext cx="14525625" cy="65399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29</xdr:col>
      <xdr:colOff>409575</xdr:colOff>
      <xdr:row>149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9A123A8-DC17-4AA7-B1E1-C7B8D6380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1526500"/>
          <a:ext cx="18087975" cy="7038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496560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81CD61-008A-49AD-A2E7-C4B015E4A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0960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429876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37F9EA-5A1A-4EC4-8069-D541937BF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64276" cy="8688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582297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89C02D-0220-4152-A6DC-5F040AAA1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16697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525139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5F0D9F-884D-4741-BD05-D4249B112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9539" cy="8697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439402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4859BF-00D9-4BCC-9949-6A6E77E1D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73802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BABBD3-2597-416B-8005-E568DCBFB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668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4</xdr:row>
      <xdr:rowOff>0</xdr:rowOff>
    </xdr:from>
    <xdr:to>
      <xdr:col>15</xdr:col>
      <xdr:colOff>67861</xdr:colOff>
      <xdr:row>49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E83EF4-E198-47A8-9B7A-8C650BD21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762000"/>
          <a:ext cx="8497486" cy="86594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124948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5267F1-D1B5-43CF-A493-B02A7F0A3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49748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53"/>
  <sheetViews>
    <sheetView tabSelected="1" topLeftCell="H22" zoomScale="130" zoomScaleNormal="130" workbookViewId="0">
      <selection activeCell="N40" sqref="N40"/>
    </sheetView>
  </sheetViews>
  <sheetFormatPr defaultRowHeight="15" x14ac:dyDescent="0.25"/>
  <cols>
    <col min="3" max="3" width="11.28515625" style="13" bestFit="1" customWidth="1"/>
    <col min="4" max="4" width="18.42578125" style="13" customWidth="1"/>
    <col min="5" max="5" width="14.28515625" style="13" customWidth="1"/>
    <col min="6" max="6" width="12.5703125" style="13" customWidth="1"/>
    <col min="7" max="7" width="14.7109375" style="13" customWidth="1"/>
    <col min="8" max="8" width="13.5703125" style="13" customWidth="1"/>
    <col min="9" max="9" width="11.140625" style="13" bestFit="1" customWidth="1"/>
    <col min="10" max="10" width="16.140625" customWidth="1"/>
    <col min="11" max="11" width="22.5703125" customWidth="1"/>
    <col min="12" max="12" width="11.140625" customWidth="1"/>
    <col min="14" max="14" width="11.7109375" customWidth="1"/>
    <col min="17" max="17" width="9.5703125" bestFit="1" customWidth="1"/>
    <col min="18" max="18" width="11.7109375" customWidth="1"/>
    <col min="19" max="19" width="17.85546875" style="13" customWidth="1"/>
    <col min="20" max="21" width="15" style="13" customWidth="1"/>
    <col min="24" max="24" width="13.28515625" style="13" customWidth="1"/>
    <col min="25" max="25" width="9.42578125" customWidth="1"/>
    <col min="26" max="26" width="14.28515625" bestFit="1" customWidth="1"/>
    <col min="27" max="27" width="16.140625" customWidth="1"/>
    <col min="28" max="28" width="12.5703125" bestFit="1" customWidth="1"/>
    <col min="29" max="29" width="9.5703125" bestFit="1" customWidth="1"/>
    <col min="31" max="31" width="19.85546875" bestFit="1" customWidth="1"/>
  </cols>
  <sheetData>
    <row r="1" spans="1:31" s="1" customFormat="1" ht="30" x14ac:dyDescent="0.25">
      <c r="A1" s="1" t="s">
        <v>0</v>
      </c>
      <c r="B1" s="1" t="str">
        <f>L1</f>
        <v>Date</v>
      </c>
      <c r="C1" s="12" t="s">
        <v>11</v>
      </c>
      <c r="D1" s="12" t="s">
        <v>1</v>
      </c>
      <c r="E1" s="12" t="s">
        <v>12</v>
      </c>
      <c r="F1" s="12" t="s">
        <v>13</v>
      </c>
      <c r="G1" s="12" t="s">
        <v>10</v>
      </c>
      <c r="H1" s="12" t="s">
        <v>8</v>
      </c>
      <c r="I1" s="12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2" t="s">
        <v>1</v>
      </c>
      <c r="T1" s="12" t="s">
        <v>7</v>
      </c>
      <c r="U1" s="12" t="s">
        <v>53</v>
      </c>
      <c r="V1" s="1" t="s">
        <v>10</v>
      </c>
      <c r="W1" s="1" t="s">
        <v>8</v>
      </c>
      <c r="X1" s="12" t="s">
        <v>9</v>
      </c>
    </row>
    <row r="2" spans="1:31" x14ac:dyDescent="0.25">
      <c r="A2">
        <f t="shared" ref="A2:A17" si="0">K2</f>
        <v>0</v>
      </c>
      <c r="B2" s="1">
        <f t="shared" ref="B2:B17" si="1">L2</f>
        <v>0</v>
      </c>
      <c r="C2" s="13">
        <f t="shared" ref="C2:C17" si="2">R2</f>
        <v>929.02266815310304</v>
      </c>
      <c r="D2" s="13">
        <f t="shared" ref="D2:D17" si="3">S2</f>
        <v>200000000</v>
      </c>
      <c r="E2" s="13">
        <f t="shared" ref="E2:E17" si="4">T2</f>
        <v>215280</v>
      </c>
      <c r="F2" s="13">
        <f t="shared" ref="F2:F17" si="5">ROUND((E2/10.764),0)</f>
        <v>20000</v>
      </c>
      <c r="G2" s="13">
        <f t="shared" ref="G2:G17" si="6">V2</f>
        <v>0</v>
      </c>
      <c r="H2" s="13">
        <f t="shared" ref="H2:H17" si="7">W2</f>
        <v>0</v>
      </c>
      <c r="I2" s="13">
        <f t="shared" ref="I2:I17" si="8">X2</f>
        <v>0</v>
      </c>
      <c r="M2" s="6">
        <v>0</v>
      </c>
      <c r="N2" s="6">
        <f t="shared" ref="N2:N4" si="9">M2*2.47107605477881</f>
        <v>0</v>
      </c>
      <c r="O2" s="6">
        <f t="shared" ref="O2:O4" si="10">N2*40.0001976870614</f>
        <v>0</v>
      </c>
      <c r="P2" s="6">
        <f t="shared" ref="P2:P4" si="11">O2*121.0167464</f>
        <v>0</v>
      </c>
      <c r="Q2" s="6">
        <v>10000</v>
      </c>
      <c r="R2" s="2">
        <f t="shared" ref="R2:R4" si="12">Q2/10.764</f>
        <v>929.02266815310304</v>
      </c>
      <c r="S2" s="13">
        <v>200000000</v>
      </c>
      <c r="T2" s="13">
        <f t="shared" ref="T2:T4" si="13">ROUND((S2/R2),0)</f>
        <v>215280</v>
      </c>
      <c r="U2" s="13">
        <f>T2/10.764</f>
        <v>20000</v>
      </c>
    </row>
    <row r="3" spans="1:31" x14ac:dyDescent="0.25">
      <c r="A3">
        <f t="shared" si="0"/>
        <v>0</v>
      </c>
      <c r="B3" s="1">
        <f t="shared" si="1"/>
        <v>0</v>
      </c>
      <c r="C3" s="13">
        <f t="shared" si="2"/>
        <v>695.55175161491638</v>
      </c>
      <c r="D3" s="13">
        <f t="shared" si="3"/>
        <v>50000000</v>
      </c>
      <c r="E3" s="13">
        <f t="shared" si="4"/>
        <v>71885</v>
      </c>
      <c r="F3" s="13">
        <f t="shared" si="5"/>
        <v>6678</v>
      </c>
      <c r="G3" s="13">
        <f t="shared" si="6"/>
        <v>0</v>
      </c>
      <c r="H3" s="13">
        <f t="shared" si="7"/>
        <v>0</v>
      </c>
      <c r="I3" s="13">
        <f t="shared" si="8"/>
        <v>0</v>
      </c>
      <c r="M3" s="6">
        <v>0</v>
      </c>
      <c r="N3" s="6">
        <f t="shared" si="9"/>
        <v>0</v>
      </c>
      <c r="O3" s="6">
        <f t="shared" si="10"/>
        <v>0</v>
      </c>
      <c r="P3" s="6">
        <v>832</v>
      </c>
      <c r="Q3" s="6">
        <f t="shared" ref="Q3" si="14">P3*8.99870078651798</f>
        <v>7486.91905438296</v>
      </c>
      <c r="R3" s="2">
        <f t="shared" si="12"/>
        <v>695.55175161491638</v>
      </c>
      <c r="S3" s="13">
        <v>50000000</v>
      </c>
      <c r="T3" s="13">
        <f t="shared" si="13"/>
        <v>71885</v>
      </c>
      <c r="U3" s="13">
        <f t="shared" ref="U3:U20" si="15">T3/10.764</f>
        <v>6678.279450018581</v>
      </c>
    </row>
    <row r="4" spans="1:31" x14ac:dyDescent="0.25">
      <c r="A4">
        <f t="shared" si="0"/>
        <v>0</v>
      </c>
      <c r="B4" s="1">
        <f t="shared" si="1"/>
        <v>0</v>
      </c>
      <c r="C4" s="13">
        <f t="shared" si="2"/>
        <v>464.51133407655152</v>
      </c>
      <c r="D4" s="13">
        <f t="shared" si="3"/>
        <v>32000000</v>
      </c>
      <c r="E4" s="13">
        <f t="shared" si="4"/>
        <v>68890</v>
      </c>
      <c r="F4" s="13">
        <f t="shared" si="5"/>
        <v>6400</v>
      </c>
      <c r="G4" s="13">
        <f t="shared" si="6"/>
        <v>0</v>
      </c>
      <c r="H4" s="13">
        <f t="shared" si="7"/>
        <v>0</v>
      </c>
      <c r="I4" s="13">
        <f t="shared" si="8"/>
        <v>0</v>
      </c>
      <c r="M4" s="6">
        <v>0</v>
      </c>
      <c r="N4" s="6">
        <f t="shared" si="9"/>
        <v>0</v>
      </c>
      <c r="O4" s="6">
        <f t="shared" si="10"/>
        <v>0</v>
      </c>
      <c r="P4" s="6">
        <f t="shared" si="11"/>
        <v>0</v>
      </c>
      <c r="Q4" s="6">
        <v>5000</v>
      </c>
      <c r="R4" s="2">
        <f t="shared" si="12"/>
        <v>464.51133407655152</v>
      </c>
      <c r="S4" s="13">
        <v>32000000</v>
      </c>
      <c r="T4" s="13">
        <f t="shared" si="13"/>
        <v>68890</v>
      </c>
      <c r="U4" s="13">
        <f t="shared" si="15"/>
        <v>6400.0371609067261</v>
      </c>
    </row>
    <row r="5" spans="1:31" x14ac:dyDescent="0.25">
      <c r="A5">
        <f t="shared" si="0"/>
        <v>0</v>
      </c>
      <c r="B5" s="1">
        <f t="shared" si="1"/>
        <v>0</v>
      </c>
      <c r="C5" s="13">
        <f t="shared" si="2"/>
        <v>475.65960609438872</v>
      </c>
      <c r="D5" s="13">
        <f t="shared" si="3"/>
        <v>31200000</v>
      </c>
      <c r="E5" s="13">
        <f t="shared" si="4"/>
        <v>65593</v>
      </c>
      <c r="F5" s="13">
        <f t="shared" si="5"/>
        <v>6094</v>
      </c>
      <c r="G5" s="13">
        <f t="shared" si="6"/>
        <v>0</v>
      </c>
      <c r="H5" s="13">
        <f t="shared" si="7"/>
        <v>0</v>
      </c>
      <c r="I5" s="13">
        <f t="shared" si="8"/>
        <v>0</v>
      </c>
      <c r="M5" s="6">
        <v>0</v>
      </c>
      <c r="N5" s="6">
        <f t="shared" ref="N5:N17" si="16">M5*2.47107605477881</f>
        <v>0</v>
      </c>
      <c r="O5" s="6">
        <f t="shared" ref="O5:O16" si="17">N5*40.0001976870614</f>
        <v>0</v>
      </c>
      <c r="P5" s="6">
        <f t="shared" ref="P5:P17" si="18">O5*121.0167464</f>
        <v>0</v>
      </c>
      <c r="Q5" s="6">
        <v>5120</v>
      </c>
      <c r="R5" s="2">
        <f t="shared" ref="R5:R17" si="19">Q5/10.764</f>
        <v>475.65960609438872</v>
      </c>
      <c r="S5" s="13">
        <v>31200000</v>
      </c>
      <c r="T5" s="13">
        <f t="shared" ref="T5:T23" si="20">ROUND((S5/R5),0)</f>
        <v>65593</v>
      </c>
      <c r="U5" s="13">
        <f t="shared" si="15"/>
        <v>6093.7383872166483</v>
      </c>
      <c r="AC5" s="3"/>
    </row>
    <row r="6" spans="1:31" x14ac:dyDescent="0.25">
      <c r="A6">
        <f t="shared" si="0"/>
        <v>0</v>
      </c>
      <c r="B6" s="1">
        <f t="shared" si="1"/>
        <v>0</v>
      </c>
      <c r="C6" s="13">
        <f t="shared" si="2"/>
        <v>325.15793385358603</v>
      </c>
      <c r="D6" s="13">
        <f t="shared" si="3"/>
        <v>20000000</v>
      </c>
      <c r="E6" s="13">
        <f t="shared" si="4"/>
        <v>61509</v>
      </c>
      <c r="F6" s="13">
        <f t="shared" si="5"/>
        <v>5714</v>
      </c>
      <c r="G6" s="13">
        <f t="shared" si="6"/>
        <v>0</v>
      </c>
      <c r="H6" s="13">
        <f t="shared" si="7"/>
        <v>0</v>
      </c>
      <c r="I6" s="13">
        <f t="shared" si="8"/>
        <v>0</v>
      </c>
      <c r="M6" s="6">
        <v>0</v>
      </c>
      <c r="N6" s="6">
        <f t="shared" si="16"/>
        <v>0</v>
      </c>
      <c r="O6" s="6">
        <f t="shared" si="17"/>
        <v>0</v>
      </c>
      <c r="P6" s="6">
        <f t="shared" si="18"/>
        <v>0</v>
      </c>
      <c r="Q6" s="6">
        <v>3500</v>
      </c>
      <c r="R6" s="2">
        <f t="shared" si="19"/>
        <v>325.15793385358603</v>
      </c>
      <c r="S6" s="13">
        <v>20000000</v>
      </c>
      <c r="T6" s="13">
        <f t="shared" si="20"/>
        <v>61509</v>
      </c>
      <c r="U6" s="13">
        <f t="shared" si="15"/>
        <v>5714.3255295429208</v>
      </c>
    </row>
    <row r="7" spans="1:31" x14ac:dyDescent="0.25">
      <c r="A7">
        <f t="shared" si="0"/>
        <v>0</v>
      </c>
      <c r="B7" s="1">
        <f t="shared" si="1"/>
        <v>0</v>
      </c>
      <c r="C7" s="13">
        <f t="shared" si="2"/>
        <v>8361.2040133779265</v>
      </c>
      <c r="D7" s="13">
        <f t="shared" si="3"/>
        <v>1000000000</v>
      </c>
      <c r="E7" s="13">
        <f t="shared" si="4"/>
        <v>119600</v>
      </c>
      <c r="F7" s="13">
        <f t="shared" si="5"/>
        <v>11111</v>
      </c>
      <c r="G7" s="13">
        <f t="shared" si="6"/>
        <v>0</v>
      </c>
      <c r="H7" s="13">
        <f t="shared" si="7"/>
        <v>0</v>
      </c>
      <c r="I7" s="13">
        <f t="shared" si="8"/>
        <v>0</v>
      </c>
      <c r="M7" s="6">
        <v>0</v>
      </c>
      <c r="N7" s="6">
        <f t="shared" si="16"/>
        <v>0</v>
      </c>
      <c r="O7" s="6">
        <f t="shared" si="17"/>
        <v>0</v>
      </c>
      <c r="P7" s="6">
        <f t="shared" si="18"/>
        <v>0</v>
      </c>
      <c r="Q7" s="6">
        <v>90000</v>
      </c>
      <c r="R7" s="2">
        <f t="shared" si="19"/>
        <v>8361.2040133779265</v>
      </c>
      <c r="S7" s="13">
        <v>1000000000</v>
      </c>
      <c r="T7" s="13">
        <f t="shared" si="20"/>
        <v>119600</v>
      </c>
      <c r="U7" s="13">
        <f t="shared" si="15"/>
        <v>11111.111111111111</v>
      </c>
      <c r="Z7" t="s">
        <v>46</v>
      </c>
      <c r="AB7" s="3" t="s">
        <v>47</v>
      </c>
    </row>
    <row r="8" spans="1:31" x14ac:dyDescent="0.25">
      <c r="A8">
        <f t="shared" si="0"/>
        <v>0</v>
      </c>
      <c r="B8" s="1">
        <f t="shared" si="1"/>
        <v>0</v>
      </c>
      <c r="C8" s="13">
        <f t="shared" si="2"/>
        <v>2727</v>
      </c>
      <c r="D8" s="13">
        <f t="shared" si="3"/>
        <v>410000000</v>
      </c>
      <c r="E8" s="13">
        <f t="shared" si="4"/>
        <v>150348</v>
      </c>
      <c r="F8" s="13">
        <f t="shared" si="5"/>
        <v>13968</v>
      </c>
      <c r="G8" s="13" t="str">
        <f t="shared" si="6"/>
        <v>LB</v>
      </c>
      <c r="H8" s="13" t="str">
        <f t="shared" si="7"/>
        <v>BUA</v>
      </c>
      <c r="I8" s="13">
        <f t="shared" si="8"/>
        <v>14000</v>
      </c>
      <c r="M8" s="6">
        <v>0</v>
      </c>
      <c r="N8" s="6">
        <f t="shared" si="16"/>
        <v>0</v>
      </c>
      <c r="O8" s="6">
        <f t="shared" si="17"/>
        <v>0</v>
      </c>
      <c r="P8" s="6">
        <f t="shared" si="18"/>
        <v>0</v>
      </c>
      <c r="Q8" s="6">
        <f t="shared" ref="Q8:Q17" si="21">P8*8.99870078651798</f>
        <v>0</v>
      </c>
      <c r="R8" s="2">
        <v>2727</v>
      </c>
      <c r="S8" s="13">
        <v>410000000</v>
      </c>
      <c r="T8" s="13">
        <f t="shared" si="20"/>
        <v>150348</v>
      </c>
      <c r="U8" s="13">
        <f t="shared" si="15"/>
        <v>13967.670011148273</v>
      </c>
      <c r="V8" t="s">
        <v>39</v>
      </c>
      <c r="W8" t="s">
        <v>40</v>
      </c>
      <c r="X8" s="13">
        <v>14000</v>
      </c>
      <c r="Z8" s="14">
        <f>X8*2500</f>
        <v>35000000</v>
      </c>
      <c r="AA8" s="14">
        <f>S8-Z8</f>
        <v>375000000</v>
      </c>
      <c r="AB8" s="14">
        <f>AA8/R8</f>
        <v>137513.75137513751</v>
      </c>
    </row>
    <row r="9" spans="1:31" x14ac:dyDescent="0.25">
      <c r="A9">
        <f t="shared" si="0"/>
        <v>0</v>
      </c>
      <c r="B9" s="1">
        <f t="shared" si="1"/>
        <v>0</v>
      </c>
      <c r="C9" s="13">
        <f t="shared" si="2"/>
        <v>4046.8185544764219</v>
      </c>
      <c r="D9" s="13">
        <f t="shared" si="3"/>
        <v>300000000</v>
      </c>
      <c r="E9" s="13">
        <f t="shared" si="4"/>
        <v>74132</v>
      </c>
      <c r="F9" s="13">
        <f t="shared" si="5"/>
        <v>6887</v>
      </c>
      <c r="G9" s="13" t="str">
        <f t="shared" si="6"/>
        <v>LB</v>
      </c>
      <c r="H9" s="13" t="str">
        <f t="shared" si="7"/>
        <v>Ca</v>
      </c>
      <c r="I9" s="13">
        <f t="shared" si="8"/>
        <v>5000</v>
      </c>
      <c r="M9" s="6">
        <v>0</v>
      </c>
      <c r="N9" s="6">
        <v>1</v>
      </c>
      <c r="O9" s="6">
        <f t="shared" si="17"/>
        <v>40.000197687061402</v>
      </c>
      <c r="P9" s="6">
        <f t="shared" si="18"/>
        <v>4840.6937794449759</v>
      </c>
      <c r="Q9" s="6">
        <f t="shared" si="21"/>
        <v>43559.954920384203</v>
      </c>
      <c r="R9" s="2">
        <f t="shared" si="19"/>
        <v>4046.8185544764219</v>
      </c>
      <c r="S9" s="13">
        <v>300000000</v>
      </c>
      <c r="T9" s="13">
        <f t="shared" si="20"/>
        <v>74132</v>
      </c>
      <c r="U9" s="13">
        <f t="shared" si="15"/>
        <v>6887.0308435525831</v>
      </c>
      <c r="V9" t="s">
        <v>39</v>
      </c>
      <c r="W9" t="s">
        <v>41</v>
      </c>
      <c r="X9" s="13">
        <v>5000</v>
      </c>
      <c r="Z9" s="14">
        <f t="shared" ref="Z9:Z17" si="22">X9*2500</f>
        <v>12500000</v>
      </c>
      <c r="AA9" s="14">
        <f t="shared" ref="AA9:AA17" si="23">S9-Z9</f>
        <v>287500000</v>
      </c>
      <c r="AB9" s="14">
        <f t="shared" ref="AB9:AB17" si="24">AA9/R9</f>
        <v>71043.461951606281</v>
      </c>
    </row>
    <row r="10" spans="1:31" x14ac:dyDescent="0.25">
      <c r="A10">
        <f t="shared" si="0"/>
        <v>0</v>
      </c>
      <c r="B10" s="1">
        <f t="shared" si="1"/>
        <v>0</v>
      </c>
      <c r="C10" s="13">
        <f t="shared" si="2"/>
        <v>4046.8185544764219</v>
      </c>
      <c r="D10" s="13">
        <f t="shared" si="3"/>
        <v>250000000</v>
      </c>
      <c r="E10" s="13">
        <f t="shared" si="4"/>
        <v>61777</v>
      </c>
      <c r="F10" s="13">
        <f t="shared" si="5"/>
        <v>5739</v>
      </c>
      <c r="G10" s="13" t="str">
        <f t="shared" si="6"/>
        <v>LB</v>
      </c>
      <c r="H10" s="13" t="str">
        <f t="shared" si="7"/>
        <v>Ca</v>
      </c>
      <c r="I10" s="13">
        <f t="shared" si="8"/>
        <v>8000</v>
      </c>
      <c r="M10" s="6">
        <v>0</v>
      </c>
      <c r="N10" s="6">
        <v>1</v>
      </c>
      <c r="O10" s="6">
        <f t="shared" ref="O10" si="25">N10*40.0001976870614</f>
        <v>40.000197687061402</v>
      </c>
      <c r="P10" s="6">
        <f t="shared" ref="P10" si="26">O10*121.0167464</f>
        <v>4840.6937794449759</v>
      </c>
      <c r="Q10" s="6">
        <f t="shared" ref="Q10" si="27">P10*8.99870078651798</f>
        <v>43559.954920384203</v>
      </c>
      <c r="R10" s="2">
        <f t="shared" ref="R10" si="28">Q10/10.764</f>
        <v>4046.8185544764219</v>
      </c>
      <c r="S10" s="13">
        <v>250000000</v>
      </c>
      <c r="T10" s="13">
        <f t="shared" si="20"/>
        <v>61777</v>
      </c>
      <c r="U10" s="13">
        <f t="shared" si="15"/>
        <v>5739.2233370494241</v>
      </c>
      <c r="V10" t="s">
        <v>39</v>
      </c>
      <c r="W10" t="s">
        <v>41</v>
      </c>
      <c r="X10" s="13">
        <v>8000</v>
      </c>
      <c r="Z10" s="14">
        <f t="shared" si="22"/>
        <v>20000000</v>
      </c>
      <c r="AA10" s="14">
        <f t="shared" si="23"/>
        <v>230000000</v>
      </c>
      <c r="AB10" s="14">
        <f t="shared" si="24"/>
        <v>56834.769561285022</v>
      </c>
    </row>
    <row r="11" spans="1:31" x14ac:dyDescent="0.25">
      <c r="A11">
        <f t="shared" si="0"/>
        <v>0</v>
      </c>
      <c r="B11" s="1">
        <f t="shared" si="1"/>
        <v>0</v>
      </c>
      <c r="C11" s="13">
        <f t="shared" si="2"/>
        <v>4046.8185544764219</v>
      </c>
      <c r="D11" s="13">
        <f t="shared" si="3"/>
        <v>250000000</v>
      </c>
      <c r="E11" s="13">
        <f t="shared" si="4"/>
        <v>61777</v>
      </c>
      <c r="F11" s="13">
        <f t="shared" si="5"/>
        <v>5739</v>
      </c>
      <c r="G11" s="13" t="str">
        <f t="shared" si="6"/>
        <v>LB</v>
      </c>
      <c r="H11" s="13" t="str">
        <f t="shared" si="7"/>
        <v>Ca</v>
      </c>
      <c r="I11" s="13">
        <f t="shared" si="8"/>
        <v>6000</v>
      </c>
      <c r="M11" s="6">
        <v>0</v>
      </c>
      <c r="N11" s="6">
        <v>1</v>
      </c>
      <c r="O11" s="6">
        <f t="shared" ref="O11" si="29">N11*40.0001976870614</f>
        <v>40.000197687061402</v>
      </c>
      <c r="P11" s="6">
        <f t="shared" ref="P11" si="30">O11*121.0167464</f>
        <v>4840.6937794449759</v>
      </c>
      <c r="Q11" s="6">
        <f t="shared" ref="Q11" si="31">P11*8.99870078651798</f>
        <v>43559.954920384203</v>
      </c>
      <c r="R11" s="2">
        <f t="shared" ref="R11" si="32">Q11/10.764</f>
        <v>4046.8185544764219</v>
      </c>
      <c r="S11" s="13">
        <v>250000000</v>
      </c>
      <c r="T11" s="13">
        <f t="shared" si="20"/>
        <v>61777</v>
      </c>
      <c r="U11" s="13">
        <f t="shared" si="15"/>
        <v>5739.2233370494241</v>
      </c>
      <c r="V11" t="s">
        <v>39</v>
      </c>
      <c r="W11" t="s">
        <v>41</v>
      </c>
      <c r="X11" s="13">
        <v>6000</v>
      </c>
      <c r="Z11" s="14">
        <f t="shared" si="22"/>
        <v>15000000</v>
      </c>
      <c r="AA11" s="14">
        <f t="shared" si="23"/>
        <v>235000000</v>
      </c>
      <c r="AB11" s="14">
        <f t="shared" si="24"/>
        <v>58070.308030008608</v>
      </c>
      <c r="AE11" s="4"/>
    </row>
    <row r="12" spans="1:31" x14ac:dyDescent="0.25">
      <c r="A12">
        <f t="shared" si="0"/>
        <v>0</v>
      </c>
      <c r="B12" s="1">
        <f t="shared" si="1"/>
        <v>0</v>
      </c>
      <c r="C12" s="13">
        <f t="shared" si="2"/>
        <v>1114.8272017837237</v>
      </c>
      <c r="D12" s="13">
        <f t="shared" si="3"/>
        <v>125000000</v>
      </c>
      <c r="E12" s="13">
        <f t="shared" si="4"/>
        <v>112125</v>
      </c>
      <c r="F12" s="13">
        <f t="shared" si="5"/>
        <v>10417</v>
      </c>
      <c r="G12" s="13" t="str">
        <f t="shared" si="6"/>
        <v>LB</v>
      </c>
      <c r="H12" s="13" t="str">
        <f t="shared" si="7"/>
        <v>Ca</v>
      </c>
      <c r="I12" s="13">
        <f t="shared" si="8"/>
        <v>2200</v>
      </c>
      <c r="M12" s="6">
        <v>0</v>
      </c>
      <c r="N12" s="6">
        <f t="shared" si="16"/>
        <v>0</v>
      </c>
      <c r="O12" s="6">
        <f t="shared" si="17"/>
        <v>0</v>
      </c>
      <c r="P12" s="6">
        <f t="shared" si="18"/>
        <v>0</v>
      </c>
      <c r="Q12" s="6">
        <v>12000</v>
      </c>
      <c r="R12" s="2">
        <f t="shared" si="19"/>
        <v>1114.8272017837237</v>
      </c>
      <c r="S12" s="13">
        <v>125000000</v>
      </c>
      <c r="T12" s="13">
        <f t="shared" si="20"/>
        <v>112125</v>
      </c>
      <c r="U12" s="13">
        <f t="shared" si="15"/>
        <v>10416.666666666668</v>
      </c>
      <c r="V12" t="s">
        <v>39</v>
      </c>
      <c r="W12" t="s">
        <v>41</v>
      </c>
      <c r="X12" s="13">
        <v>2200</v>
      </c>
      <c r="Z12" s="14">
        <f t="shared" si="22"/>
        <v>5500000</v>
      </c>
      <c r="AA12" s="14">
        <f t="shared" si="23"/>
        <v>119500000</v>
      </c>
      <c r="AB12" s="14">
        <f t="shared" si="24"/>
        <v>107191.49999999999</v>
      </c>
    </row>
    <row r="13" spans="1:31" x14ac:dyDescent="0.25">
      <c r="A13">
        <f t="shared" si="0"/>
        <v>0</v>
      </c>
      <c r="B13" s="1">
        <f t="shared" si="1"/>
        <v>0</v>
      </c>
      <c r="C13" s="13">
        <f t="shared" si="2"/>
        <v>380.8992939427722</v>
      </c>
      <c r="D13" s="13">
        <f t="shared" si="3"/>
        <v>75000000</v>
      </c>
      <c r="E13" s="13">
        <f t="shared" si="4"/>
        <v>196902</v>
      </c>
      <c r="F13" s="13">
        <f t="shared" si="5"/>
        <v>18293</v>
      </c>
      <c r="G13" s="13" t="str">
        <f t="shared" si="6"/>
        <v>LB</v>
      </c>
      <c r="H13" s="13" t="str">
        <f t="shared" si="7"/>
        <v>Ca</v>
      </c>
      <c r="I13" s="13">
        <f t="shared" si="8"/>
        <v>1850</v>
      </c>
      <c r="M13" s="6">
        <v>0</v>
      </c>
      <c r="N13" s="6">
        <f t="shared" si="16"/>
        <v>0</v>
      </c>
      <c r="O13" s="6">
        <f t="shared" si="17"/>
        <v>0</v>
      </c>
      <c r="P13" s="6">
        <f t="shared" si="18"/>
        <v>0</v>
      </c>
      <c r="Q13" s="6">
        <v>4100</v>
      </c>
      <c r="R13" s="2">
        <f t="shared" si="19"/>
        <v>380.8992939427722</v>
      </c>
      <c r="S13" s="13">
        <v>75000000</v>
      </c>
      <c r="T13" s="13">
        <f t="shared" si="20"/>
        <v>196902</v>
      </c>
      <c r="U13" s="13">
        <f t="shared" si="15"/>
        <v>18292.64214046823</v>
      </c>
      <c r="V13" t="s">
        <v>39</v>
      </c>
      <c r="W13" t="s">
        <v>41</v>
      </c>
      <c r="X13" s="13">
        <v>1850</v>
      </c>
      <c r="Y13" t="s">
        <v>43</v>
      </c>
      <c r="Z13" s="14">
        <f t="shared" si="22"/>
        <v>4625000</v>
      </c>
      <c r="AA13" s="14">
        <f t="shared" si="23"/>
        <v>70375000</v>
      </c>
      <c r="AB13" s="14">
        <f t="shared" si="24"/>
        <v>184760.12195121951</v>
      </c>
    </row>
    <row r="14" spans="1:31" x14ac:dyDescent="0.25">
      <c r="A14">
        <f t="shared" si="0"/>
        <v>0</v>
      </c>
      <c r="B14" s="1">
        <f t="shared" si="1"/>
        <v>0</v>
      </c>
      <c r="C14" s="13">
        <f t="shared" si="2"/>
        <v>1467</v>
      </c>
      <c r="D14" s="13">
        <f t="shared" si="3"/>
        <v>190000000</v>
      </c>
      <c r="E14" s="13">
        <f t="shared" si="4"/>
        <v>129516</v>
      </c>
      <c r="F14" s="13">
        <f t="shared" si="5"/>
        <v>12032</v>
      </c>
      <c r="G14" s="13" t="str">
        <f t="shared" si="6"/>
        <v>beach touch villa</v>
      </c>
      <c r="H14" s="13">
        <f t="shared" si="7"/>
        <v>0</v>
      </c>
      <c r="I14" s="13">
        <f t="shared" si="8"/>
        <v>0</v>
      </c>
      <c r="M14" s="6">
        <v>0</v>
      </c>
      <c r="N14" s="6">
        <f t="shared" si="16"/>
        <v>0</v>
      </c>
      <c r="O14" s="6">
        <f t="shared" si="17"/>
        <v>0</v>
      </c>
      <c r="P14" s="6">
        <f t="shared" si="18"/>
        <v>0</v>
      </c>
      <c r="Q14" s="6">
        <f t="shared" si="21"/>
        <v>0</v>
      </c>
      <c r="R14" s="2">
        <v>1467</v>
      </c>
      <c r="S14" s="13">
        <v>190000000</v>
      </c>
      <c r="T14" s="13">
        <f t="shared" si="20"/>
        <v>129516</v>
      </c>
      <c r="U14" s="13">
        <f t="shared" si="15"/>
        <v>12032.329988851729</v>
      </c>
      <c r="V14" t="s">
        <v>44</v>
      </c>
      <c r="Z14" s="14">
        <f t="shared" si="22"/>
        <v>0</v>
      </c>
      <c r="AA14" s="14"/>
      <c r="AB14" s="14"/>
    </row>
    <row r="15" spans="1:31" x14ac:dyDescent="0.25">
      <c r="A15">
        <f t="shared" si="0"/>
        <v>0</v>
      </c>
      <c r="B15" s="1">
        <f t="shared" si="1"/>
        <v>0</v>
      </c>
      <c r="C15" s="13">
        <f t="shared" si="2"/>
        <v>5500</v>
      </c>
      <c r="D15" s="13">
        <f t="shared" si="3"/>
        <v>550000000</v>
      </c>
      <c r="E15" s="13">
        <f t="shared" si="4"/>
        <v>100000</v>
      </c>
      <c r="F15" s="13">
        <f t="shared" si="5"/>
        <v>9290</v>
      </c>
      <c r="G15" s="13" t="str">
        <f t="shared" si="6"/>
        <v>LB</v>
      </c>
      <c r="H15" s="13" t="str">
        <f t="shared" si="7"/>
        <v>Ca</v>
      </c>
      <c r="I15" s="13">
        <f t="shared" si="8"/>
        <v>5500</v>
      </c>
      <c r="M15" s="6">
        <v>0</v>
      </c>
      <c r="N15" s="6">
        <f t="shared" si="16"/>
        <v>0</v>
      </c>
      <c r="O15" s="6">
        <f t="shared" si="17"/>
        <v>0</v>
      </c>
      <c r="P15" s="6">
        <f t="shared" si="18"/>
        <v>0</v>
      </c>
      <c r="Q15" s="6">
        <f t="shared" si="21"/>
        <v>0</v>
      </c>
      <c r="R15" s="2">
        <v>5500</v>
      </c>
      <c r="S15" s="13">
        <v>550000000</v>
      </c>
      <c r="T15" s="13">
        <f t="shared" si="20"/>
        <v>100000</v>
      </c>
      <c r="U15" s="13">
        <f t="shared" si="15"/>
        <v>9290.2266815310304</v>
      </c>
      <c r="V15" t="s">
        <v>39</v>
      </c>
      <c r="W15" t="s">
        <v>41</v>
      </c>
      <c r="X15" s="13">
        <v>5500</v>
      </c>
      <c r="Z15" s="14">
        <f t="shared" si="22"/>
        <v>13750000</v>
      </c>
      <c r="AA15" s="14">
        <f t="shared" si="23"/>
        <v>536250000</v>
      </c>
      <c r="AB15" s="14">
        <f t="shared" si="24"/>
        <v>97500</v>
      </c>
    </row>
    <row r="16" spans="1:31" x14ac:dyDescent="0.25">
      <c r="A16">
        <f t="shared" si="0"/>
        <v>0</v>
      </c>
      <c r="B16" s="1">
        <f t="shared" si="1"/>
        <v>0</v>
      </c>
      <c r="C16" s="13">
        <f t="shared" si="2"/>
        <v>2100</v>
      </c>
      <c r="D16" s="13">
        <f t="shared" si="3"/>
        <v>105000000</v>
      </c>
      <c r="E16" s="13">
        <f t="shared" si="4"/>
        <v>50000</v>
      </c>
      <c r="F16" s="13">
        <f t="shared" si="5"/>
        <v>4645</v>
      </c>
      <c r="G16" s="13" t="str">
        <f t="shared" si="6"/>
        <v>LB</v>
      </c>
      <c r="H16" s="13" t="str">
        <f t="shared" si="7"/>
        <v>Ca</v>
      </c>
      <c r="I16" s="13">
        <f t="shared" si="8"/>
        <v>2100</v>
      </c>
      <c r="M16" s="6">
        <v>0</v>
      </c>
      <c r="N16" s="6">
        <f t="shared" si="16"/>
        <v>0</v>
      </c>
      <c r="O16" s="6">
        <f t="shared" si="17"/>
        <v>0</v>
      </c>
      <c r="P16" s="6">
        <f t="shared" si="18"/>
        <v>0</v>
      </c>
      <c r="Q16" s="6">
        <f t="shared" si="21"/>
        <v>0</v>
      </c>
      <c r="R16" s="2">
        <v>2100</v>
      </c>
      <c r="S16" s="13">
        <v>105000000</v>
      </c>
      <c r="T16" s="13">
        <f t="shared" si="20"/>
        <v>50000</v>
      </c>
      <c r="U16" s="13">
        <f t="shared" si="15"/>
        <v>4645.1133407655152</v>
      </c>
      <c r="V16" t="s">
        <v>39</v>
      </c>
      <c r="W16" t="s">
        <v>41</v>
      </c>
      <c r="X16" s="13">
        <v>2100</v>
      </c>
      <c r="Z16" s="14">
        <f t="shared" si="22"/>
        <v>5250000</v>
      </c>
      <c r="AA16" s="14">
        <f t="shared" si="23"/>
        <v>99750000</v>
      </c>
      <c r="AB16" s="14">
        <f t="shared" si="24"/>
        <v>47500</v>
      </c>
    </row>
    <row r="17" spans="1:31" x14ac:dyDescent="0.25">
      <c r="A17">
        <f t="shared" si="0"/>
        <v>0</v>
      </c>
      <c r="B17" s="1">
        <f t="shared" si="1"/>
        <v>0</v>
      </c>
      <c r="C17" s="13">
        <f t="shared" si="2"/>
        <v>101.16996386208911</v>
      </c>
      <c r="D17" s="13">
        <f t="shared" si="3"/>
        <v>420000000</v>
      </c>
      <c r="E17" s="13">
        <f t="shared" si="4"/>
        <v>4151430</v>
      </c>
      <c r="F17" s="13">
        <f t="shared" si="5"/>
        <v>385677</v>
      </c>
      <c r="G17" s="13" t="str">
        <f t="shared" si="6"/>
        <v>LB</v>
      </c>
      <c r="H17" s="13" t="str">
        <f t="shared" si="7"/>
        <v>bua</v>
      </c>
      <c r="I17" s="13">
        <f t="shared" si="8"/>
        <v>10000</v>
      </c>
      <c r="M17" s="6">
        <v>0</v>
      </c>
      <c r="N17" s="6">
        <f t="shared" si="16"/>
        <v>0</v>
      </c>
      <c r="O17" s="6">
        <v>1</v>
      </c>
      <c r="P17" s="6">
        <f t="shared" si="18"/>
        <v>121.0167464</v>
      </c>
      <c r="Q17" s="6">
        <f t="shared" si="21"/>
        <v>1088.9934910115271</v>
      </c>
      <c r="R17" s="2">
        <f t="shared" si="19"/>
        <v>101.16996386208911</v>
      </c>
      <c r="S17" s="13">
        <v>420000000</v>
      </c>
      <c r="T17" s="13">
        <f t="shared" si="20"/>
        <v>4151430</v>
      </c>
      <c r="U17" s="13">
        <f t="shared" si="15"/>
        <v>385677.25752508361</v>
      </c>
      <c r="V17" t="s">
        <v>39</v>
      </c>
      <c r="W17" t="s">
        <v>42</v>
      </c>
      <c r="X17" s="13">
        <v>10000</v>
      </c>
      <c r="Y17" t="s">
        <v>45</v>
      </c>
      <c r="Z17" s="14">
        <f t="shared" si="22"/>
        <v>25000000</v>
      </c>
      <c r="AA17" s="14">
        <f t="shared" si="23"/>
        <v>395000000</v>
      </c>
      <c r="AB17" s="14">
        <f t="shared" si="24"/>
        <v>3904320.8569140974</v>
      </c>
    </row>
    <row r="18" spans="1:31" x14ac:dyDescent="0.25">
      <c r="A18">
        <f t="shared" ref="A18:A23" si="33">K18</f>
        <v>0</v>
      </c>
      <c r="B18" s="1">
        <f t="shared" ref="B18:B23" si="34">L18</f>
        <v>0</v>
      </c>
      <c r="C18" s="13">
        <f t="shared" ref="C18:C23" si="35">R18</f>
        <v>69</v>
      </c>
      <c r="D18" s="13">
        <f t="shared" ref="D18:D23" si="36">S18</f>
        <v>170000</v>
      </c>
      <c r="E18" s="13">
        <f t="shared" ref="E18:E23" si="37">T18</f>
        <v>2464</v>
      </c>
      <c r="F18" s="13">
        <f t="shared" ref="F18:F23" si="38">ROUND((E18/10.764),0)</f>
        <v>229</v>
      </c>
      <c r="G18" s="13">
        <f t="shared" ref="G18:G23" si="39">V18</f>
        <v>771972</v>
      </c>
      <c r="H18" s="13">
        <f t="shared" ref="H18:H23" si="40">W18</f>
        <v>11188</v>
      </c>
      <c r="I18" s="13">
        <f t="shared" ref="I18:I23" si="41">X18</f>
        <v>0</v>
      </c>
      <c r="M18" s="6">
        <v>0</v>
      </c>
      <c r="N18" s="6">
        <f t="shared" ref="N18:N23" si="42">M18*2.47107605477881</f>
        <v>0</v>
      </c>
      <c r="O18" s="6">
        <f t="shared" ref="O18:O23" si="43">N18*40.0001976870614</f>
        <v>0</v>
      </c>
      <c r="P18" s="6">
        <f t="shared" ref="P18:P23" si="44">O18*121.0167464</f>
        <v>0</v>
      </c>
      <c r="Q18" s="6">
        <f t="shared" ref="Q18:Q23" si="45">P18*8.99870078651798</f>
        <v>0</v>
      </c>
      <c r="R18" s="2">
        <v>69</v>
      </c>
      <c r="S18" s="13">
        <v>170000</v>
      </c>
      <c r="T18" s="13">
        <f t="shared" si="20"/>
        <v>2464</v>
      </c>
      <c r="U18" s="13">
        <f t="shared" si="15"/>
        <v>228.91118543292458</v>
      </c>
      <c r="V18">
        <v>771972</v>
      </c>
      <c r="W18">
        <f>V18/R18</f>
        <v>11188</v>
      </c>
      <c r="Z18" s="14"/>
      <c r="AA18" s="14"/>
      <c r="AB18" s="14"/>
    </row>
    <row r="19" spans="1:31" x14ac:dyDescent="0.25">
      <c r="A19">
        <f t="shared" si="33"/>
        <v>0</v>
      </c>
      <c r="B19" s="1">
        <f t="shared" si="34"/>
        <v>0</v>
      </c>
      <c r="C19" s="13">
        <f t="shared" si="35"/>
        <v>133</v>
      </c>
      <c r="D19" s="13">
        <f t="shared" si="36"/>
        <v>330000</v>
      </c>
      <c r="E19" s="13">
        <f t="shared" si="37"/>
        <v>2481</v>
      </c>
      <c r="F19" s="13">
        <f t="shared" si="38"/>
        <v>230</v>
      </c>
      <c r="G19" s="13">
        <f t="shared" si="39"/>
        <v>6473000</v>
      </c>
      <c r="H19" s="13">
        <f t="shared" si="40"/>
        <v>48669.172932330825</v>
      </c>
      <c r="I19" s="13">
        <f t="shared" si="41"/>
        <v>0</v>
      </c>
      <c r="M19" s="6">
        <v>0</v>
      </c>
      <c r="N19" s="6">
        <f t="shared" si="42"/>
        <v>0</v>
      </c>
      <c r="O19" s="6">
        <f t="shared" si="43"/>
        <v>0</v>
      </c>
      <c r="P19" s="6">
        <f t="shared" si="44"/>
        <v>0</v>
      </c>
      <c r="Q19" s="6">
        <f t="shared" si="45"/>
        <v>0</v>
      </c>
      <c r="R19" s="2">
        <v>133</v>
      </c>
      <c r="S19" s="13">
        <v>330000</v>
      </c>
      <c r="T19" s="13">
        <f t="shared" si="20"/>
        <v>2481</v>
      </c>
      <c r="U19" s="13">
        <f t="shared" si="15"/>
        <v>230.49052396878486</v>
      </c>
      <c r="V19">
        <v>6473000</v>
      </c>
      <c r="W19">
        <f t="shared" ref="W19:W23" si="46">V19/R19</f>
        <v>48669.172932330825</v>
      </c>
      <c r="Z19" s="14"/>
      <c r="AA19" s="14"/>
      <c r="AB19" s="14"/>
    </row>
    <row r="20" spans="1:31" x14ac:dyDescent="0.25">
      <c r="A20">
        <f t="shared" si="33"/>
        <v>0</v>
      </c>
      <c r="B20" s="1">
        <f t="shared" si="34"/>
        <v>0</v>
      </c>
      <c r="C20" s="13">
        <f t="shared" si="35"/>
        <v>100.4</v>
      </c>
      <c r="D20" s="13">
        <f t="shared" si="36"/>
        <v>1500000</v>
      </c>
      <c r="E20" s="13">
        <f t="shared" si="37"/>
        <v>14940</v>
      </c>
      <c r="F20" s="13">
        <f t="shared" si="38"/>
        <v>1388</v>
      </c>
      <c r="G20" s="13">
        <f t="shared" si="39"/>
        <v>1123275</v>
      </c>
      <c r="H20" s="13">
        <f t="shared" si="40"/>
        <v>11187.998007968126</v>
      </c>
      <c r="I20" s="13">
        <f t="shared" si="41"/>
        <v>0</v>
      </c>
      <c r="M20" s="6">
        <v>0</v>
      </c>
      <c r="N20" s="6">
        <f t="shared" si="42"/>
        <v>0</v>
      </c>
      <c r="O20" s="6">
        <f t="shared" si="43"/>
        <v>0</v>
      </c>
      <c r="P20" s="6">
        <f t="shared" si="44"/>
        <v>0</v>
      </c>
      <c r="Q20" s="6">
        <f t="shared" si="45"/>
        <v>0</v>
      </c>
      <c r="R20" s="2">
        <v>100.4</v>
      </c>
      <c r="S20" s="13">
        <v>1500000</v>
      </c>
      <c r="T20" s="13">
        <f t="shared" si="20"/>
        <v>14940</v>
      </c>
      <c r="U20" s="13">
        <f t="shared" si="15"/>
        <v>1387.9598662207359</v>
      </c>
      <c r="V20">
        <v>1123275</v>
      </c>
      <c r="W20">
        <f t="shared" si="46"/>
        <v>11187.998007968126</v>
      </c>
      <c r="Z20" s="14"/>
      <c r="AA20" s="14"/>
      <c r="AB20" s="14"/>
    </row>
    <row r="21" spans="1:31" x14ac:dyDescent="0.25">
      <c r="A21">
        <f t="shared" si="33"/>
        <v>0</v>
      </c>
      <c r="B21" s="1">
        <f t="shared" si="34"/>
        <v>0</v>
      </c>
      <c r="C21" s="13">
        <f t="shared" si="35"/>
        <v>2727</v>
      </c>
      <c r="D21" s="13">
        <f t="shared" si="36"/>
        <v>0</v>
      </c>
      <c r="E21" s="13">
        <f t="shared" si="37"/>
        <v>0</v>
      </c>
      <c r="F21" s="13">
        <f t="shared" si="38"/>
        <v>0</v>
      </c>
      <c r="G21" s="13">
        <f t="shared" si="39"/>
        <v>0</v>
      </c>
      <c r="H21" s="13">
        <f t="shared" si="40"/>
        <v>0</v>
      </c>
      <c r="I21" s="13">
        <f t="shared" si="41"/>
        <v>0</v>
      </c>
      <c r="M21" s="6">
        <v>0</v>
      </c>
      <c r="N21" s="6">
        <f t="shared" si="42"/>
        <v>0</v>
      </c>
      <c r="O21" s="6">
        <f t="shared" si="43"/>
        <v>0</v>
      </c>
      <c r="P21" s="6">
        <f t="shared" si="44"/>
        <v>0</v>
      </c>
      <c r="Q21" s="6">
        <f t="shared" si="45"/>
        <v>0</v>
      </c>
      <c r="R21" s="2">
        <v>2727</v>
      </c>
      <c r="T21" s="13">
        <f t="shared" si="20"/>
        <v>0</v>
      </c>
      <c r="W21">
        <f t="shared" si="46"/>
        <v>0</v>
      </c>
      <c r="Z21" s="14"/>
      <c r="AA21" s="14"/>
      <c r="AB21" s="14"/>
    </row>
    <row r="22" spans="1:31" x14ac:dyDescent="0.25">
      <c r="A22">
        <f t="shared" si="33"/>
        <v>0</v>
      </c>
      <c r="B22" s="1">
        <f t="shared" si="34"/>
        <v>0</v>
      </c>
      <c r="C22" s="13">
        <f t="shared" si="35"/>
        <v>2727</v>
      </c>
      <c r="D22" s="13">
        <f t="shared" si="36"/>
        <v>0</v>
      </c>
      <c r="E22" s="13">
        <f t="shared" si="37"/>
        <v>0</v>
      </c>
      <c r="F22" s="13">
        <f t="shared" si="38"/>
        <v>0</v>
      </c>
      <c r="G22" s="13">
        <f t="shared" si="39"/>
        <v>0</v>
      </c>
      <c r="H22" s="13">
        <f t="shared" si="40"/>
        <v>0</v>
      </c>
      <c r="I22" s="13">
        <f t="shared" si="41"/>
        <v>0</v>
      </c>
      <c r="M22" s="6">
        <v>0</v>
      </c>
      <c r="N22" s="6">
        <f t="shared" si="42"/>
        <v>0</v>
      </c>
      <c r="O22" s="6">
        <f t="shared" si="43"/>
        <v>0</v>
      </c>
      <c r="P22" s="6">
        <f t="shared" si="44"/>
        <v>0</v>
      </c>
      <c r="Q22" s="6">
        <f t="shared" si="45"/>
        <v>0</v>
      </c>
      <c r="R22" s="2">
        <v>2727</v>
      </c>
      <c r="T22" s="13">
        <f t="shared" si="20"/>
        <v>0</v>
      </c>
      <c r="W22">
        <f t="shared" si="46"/>
        <v>0</v>
      </c>
      <c r="Z22" s="14"/>
      <c r="AA22" s="14"/>
      <c r="AB22" s="14"/>
    </row>
    <row r="23" spans="1:31" x14ac:dyDescent="0.25">
      <c r="A23">
        <f t="shared" si="33"/>
        <v>0</v>
      </c>
      <c r="B23" s="1">
        <f t="shared" si="34"/>
        <v>0</v>
      </c>
      <c r="C23" s="13">
        <f t="shared" si="35"/>
        <v>2727</v>
      </c>
      <c r="D23" s="13">
        <f t="shared" si="36"/>
        <v>0</v>
      </c>
      <c r="E23" s="13">
        <f t="shared" si="37"/>
        <v>0</v>
      </c>
      <c r="F23" s="13">
        <f t="shared" si="38"/>
        <v>0</v>
      </c>
      <c r="G23" s="13">
        <f t="shared" si="39"/>
        <v>0</v>
      </c>
      <c r="H23" s="13">
        <f t="shared" si="40"/>
        <v>0</v>
      </c>
      <c r="I23" s="13">
        <f t="shared" si="41"/>
        <v>0</v>
      </c>
      <c r="M23" s="6">
        <v>0</v>
      </c>
      <c r="N23" s="6">
        <f t="shared" si="42"/>
        <v>0</v>
      </c>
      <c r="O23" s="6">
        <f t="shared" si="43"/>
        <v>0</v>
      </c>
      <c r="P23" s="6">
        <f t="shared" si="44"/>
        <v>0</v>
      </c>
      <c r="Q23" s="6">
        <f t="shared" si="45"/>
        <v>0</v>
      </c>
      <c r="R23" s="2">
        <v>2727</v>
      </c>
      <c r="T23" s="13">
        <f t="shared" si="20"/>
        <v>0</v>
      </c>
      <c r="W23">
        <f t="shared" si="46"/>
        <v>0</v>
      </c>
      <c r="Z23" s="14"/>
      <c r="AA23" s="14"/>
      <c r="AB23" s="14"/>
    </row>
    <row r="24" spans="1:31" x14ac:dyDescent="0.25">
      <c r="AB24" s="3"/>
    </row>
    <row r="25" spans="1:31" x14ac:dyDescent="0.25">
      <c r="AB25" s="3"/>
    </row>
    <row r="26" spans="1:31" x14ac:dyDescent="0.25">
      <c r="J26" t="s">
        <v>48</v>
      </c>
      <c r="P26" t="s">
        <v>49</v>
      </c>
      <c r="AB26" s="3"/>
    </row>
    <row r="27" spans="1:31" x14ac:dyDescent="0.25">
      <c r="P27">
        <v>13.15</v>
      </c>
      <c r="Q27">
        <v>15.43</v>
      </c>
      <c r="R27">
        <f>Q27*P27</f>
        <v>202.90450000000001</v>
      </c>
      <c r="AB27" s="3"/>
    </row>
    <row r="28" spans="1:31" x14ac:dyDescent="0.25">
      <c r="P28">
        <v>9.98</v>
      </c>
      <c r="Q28">
        <v>10.050000000000001</v>
      </c>
      <c r="R28">
        <f t="shared" ref="R28:R33" si="47">Q28*P28</f>
        <v>100.29900000000001</v>
      </c>
      <c r="AB28" s="3"/>
    </row>
    <row r="29" spans="1:31" x14ac:dyDescent="0.25">
      <c r="P29">
        <v>10.59</v>
      </c>
      <c r="Q29">
        <v>10.07</v>
      </c>
      <c r="R29">
        <f t="shared" si="47"/>
        <v>106.6413</v>
      </c>
      <c r="AB29" s="3"/>
    </row>
    <row r="30" spans="1:31" x14ac:dyDescent="0.25">
      <c r="P30">
        <v>3.51</v>
      </c>
      <c r="Q30">
        <v>6.47</v>
      </c>
      <c r="R30">
        <f t="shared" si="47"/>
        <v>22.709699999999998</v>
      </c>
      <c r="AB30" s="3"/>
    </row>
    <row r="31" spans="1:31" x14ac:dyDescent="0.25">
      <c r="P31">
        <v>3.18</v>
      </c>
      <c r="Q31">
        <v>7.15</v>
      </c>
      <c r="R31">
        <f t="shared" si="47"/>
        <v>22.737000000000002</v>
      </c>
      <c r="AB31" s="3"/>
    </row>
    <row r="32" spans="1:31" x14ac:dyDescent="0.25">
      <c r="L32" t="s">
        <v>38</v>
      </c>
      <c r="P32">
        <v>3.82</v>
      </c>
      <c r="Q32">
        <v>3.42</v>
      </c>
      <c r="R32">
        <f t="shared" si="47"/>
        <v>13.064399999999999</v>
      </c>
      <c r="AE32" s="5"/>
    </row>
    <row r="33" spans="9:18" x14ac:dyDescent="0.25">
      <c r="J33" t="s">
        <v>17</v>
      </c>
      <c r="K33" t="s">
        <v>18</v>
      </c>
      <c r="L33" t="s">
        <v>20</v>
      </c>
      <c r="P33">
        <v>9.18</v>
      </c>
      <c r="Q33">
        <v>9.1300000000000008</v>
      </c>
      <c r="R33">
        <f t="shared" si="47"/>
        <v>83.813400000000001</v>
      </c>
    </row>
    <row r="34" spans="9:18" x14ac:dyDescent="0.25">
      <c r="J34" s="7" t="s">
        <v>19</v>
      </c>
      <c r="K34" t="s">
        <v>50</v>
      </c>
      <c r="L34" s="10">
        <v>89</v>
      </c>
      <c r="R34">
        <f>SUM(R27:R33)</f>
        <v>552.16930000000002</v>
      </c>
    </row>
    <row r="35" spans="9:18" x14ac:dyDescent="0.25">
      <c r="J35" s="8" t="s">
        <v>21</v>
      </c>
      <c r="K35" t="s">
        <v>50</v>
      </c>
      <c r="L35" s="10">
        <v>56</v>
      </c>
      <c r="P35">
        <v>8.35</v>
      </c>
      <c r="Q35">
        <v>15.87</v>
      </c>
      <c r="R35">
        <f>Q35*P35</f>
        <v>132.5145</v>
      </c>
    </row>
    <row r="36" spans="9:18" x14ac:dyDescent="0.25">
      <c r="J36" t="s">
        <v>22</v>
      </c>
      <c r="K36" t="s">
        <v>51</v>
      </c>
      <c r="L36" s="10">
        <v>66</v>
      </c>
      <c r="M36" s="9" t="s">
        <v>54</v>
      </c>
      <c r="R36">
        <f>R35+R34</f>
        <v>684.68380000000002</v>
      </c>
    </row>
    <row r="37" spans="9:18" x14ac:dyDescent="0.25">
      <c r="J37" s="8" t="s">
        <v>23</v>
      </c>
      <c r="K37" t="s">
        <v>52</v>
      </c>
      <c r="L37" s="10">
        <v>93</v>
      </c>
    </row>
    <row r="38" spans="9:18" x14ac:dyDescent="0.25">
      <c r="J38" s="8" t="s">
        <v>24</v>
      </c>
      <c r="K38" t="s">
        <v>52</v>
      </c>
      <c r="L38" s="10">
        <v>82</v>
      </c>
    </row>
    <row r="39" spans="9:18" x14ac:dyDescent="0.25">
      <c r="L39" s="11">
        <f>SUM(L34:L38)</f>
        <v>386</v>
      </c>
      <c r="M39">
        <f>L39-35</f>
        <v>351</v>
      </c>
      <c r="N39">
        <f>M39*10.764</f>
        <v>3778.1639999999998</v>
      </c>
    </row>
    <row r="40" spans="9:18" x14ac:dyDescent="0.25">
      <c r="L40">
        <f>L39*10.764</f>
        <v>4154.9039999999995</v>
      </c>
    </row>
    <row r="42" spans="9:18" x14ac:dyDescent="0.25">
      <c r="N42" t="s">
        <v>27</v>
      </c>
      <c r="O42" t="s">
        <v>28</v>
      </c>
    </row>
    <row r="43" spans="9:18" x14ac:dyDescent="0.25">
      <c r="J43" s="7" t="s">
        <v>19</v>
      </c>
      <c r="K43" t="s">
        <v>25</v>
      </c>
      <c r="L43" t="s">
        <v>26</v>
      </c>
      <c r="M43">
        <v>82.1</v>
      </c>
      <c r="N43">
        <v>58000</v>
      </c>
      <c r="O43">
        <v>3214872</v>
      </c>
    </row>
    <row r="44" spans="9:18" x14ac:dyDescent="0.25">
      <c r="I44" s="13" t="s">
        <v>30</v>
      </c>
      <c r="J44" s="7" t="s">
        <v>19</v>
      </c>
      <c r="K44" t="s">
        <v>25</v>
      </c>
      <c r="L44" t="s">
        <v>29</v>
      </c>
    </row>
    <row r="46" spans="9:18" x14ac:dyDescent="0.25">
      <c r="I46" s="13" t="s">
        <v>30</v>
      </c>
      <c r="J46" t="s">
        <v>32</v>
      </c>
      <c r="K46" t="s">
        <v>25</v>
      </c>
      <c r="L46" t="s">
        <v>31</v>
      </c>
      <c r="M46" t="s">
        <v>33</v>
      </c>
    </row>
    <row r="48" spans="9:18" x14ac:dyDescent="0.25">
      <c r="I48" s="13" t="s">
        <v>36</v>
      </c>
      <c r="J48" s="7" t="s">
        <v>23</v>
      </c>
      <c r="K48" t="s">
        <v>34</v>
      </c>
      <c r="L48" t="s">
        <v>35</v>
      </c>
      <c r="M48" t="s">
        <v>37</v>
      </c>
    </row>
    <row r="50" spans="12:12" x14ac:dyDescent="0.25">
      <c r="L50">
        <v>82.1</v>
      </c>
    </row>
    <row r="51" spans="12:12" x14ac:dyDescent="0.25">
      <c r="L51">
        <v>199</v>
      </c>
    </row>
    <row r="52" spans="12:12" x14ac:dyDescent="0.25">
      <c r="L52">
        <v>92.7</v>
      </c>
    </row>
    <row r="53" spans="12:12" x14ac:dyDescent="0.25">
      <c r="L53">
        <f>SUM(L50:L52)</f>
        <v>373.8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D20DF-9F3A-468A-8061-D7915BC0833A}">
  <dimension ref="A1"/>
  <sheetViews>
    <sheetView workbookViewId="0">
      <selection activeCell="P44" sqref="P4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F3B34-1E5D-47BA-BBB7-49DA443E5005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F5486-0C0F-4671-AC76-9BB886827F7B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5EB87-3BA0-4EE9-BDDF-701926907097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121AD-79FE-46EB-B0EE-AE56203BDBD4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371CF-D8F4-4316-83A6-8B8644BB10A3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CE34C-C015-4A46-B66D-8145054AF7F5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73CA9-8637-4BA4-B44B-CE5A3DB0A38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06DF4-87D1-473A-B346-955E861B2F89}">
  <dimension ref="A1"/>
  <sheetViews>
    <sheetView workbookViewId="0">
      <selection activeCell="Q34" sqref="Q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1FD33-614D-42CF-8586-246F3B506815}">
  <dimension ref="A1"/>
  <sheetViews>
    <sheetView topLeftCell="A133" workbookViewId="0">
      <selection activeCell="A114" sqref="A1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5F661-0D9A-496E-8C30-2EC987B30D3D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topLeftCell="A7" workbookViewId="0">
      <selection activeCell="R30" sqref="R3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Sheet1</vt:lpstr>
      <vt:lpstr>Sheet19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  <vt:lpstr>Sheet18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dcterms:created xsi:type="dcterms:W3CDTF">2018-02-17T10:36:41Z</dcterms:created>
  <dcterms:modified xsi:type="dcterms:W3CDTF">2024-12-19T04:57:21Z</dcterms:modified>
</cp:coreProperties>
</file>