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D:\SBI\RACPC Thane\Runam\"/>
    </mc:Choice>
  </mc:AlternateContent>
  <xr:revisionPtr revIDLastSave="0" documentId="13_ncr:1_{16CCB5FA-A8C0-4C5E-A42B-C87F796F0893}" xr6:coauthVersionLast="47" xr6:coauthVersionMax="47" xr10:uidLastSave="{00000000-0000-0000-0000-000000000000}"/>
  <bookViews>
    <workbookView xWindow="-120" yWindow="-120" windowWidth="29040" windowHeight="15720" tabRatio="932" activeTab="1" xr2:uid="{00000000-000D-0000-FFFF-FFFF00000000}"/>
  </bookViews>
  <sheets>
    <sheet name="Depreciation" sheetId="25" r:id="rId1"/>
    <sheet name="Calculation" sheetId="23" r:id="rId2"/>
    <sheet name="20-20" sheetId="4" r:id="rId3"/>
    <sheet name="RR" sheetId="42" r:id="rId4"/>
    <sheet name="Rates" sheetId="46" r:id="rId5"/>
    <sheet name="Area Page" sheetId="45" r:id="rId6"/>
  </sheets>
  <calcPr calcId="191029"/>
</workbook>
</file>

<file path=xl/calcChain.xml><?xml version="1.0" encoding="utf-8"?>
<calcChain xmlns="http://schemas.openxmlformats.org/spreadsheetml/2006/main">
  <c r="F34" i="23" l="1"/>
  <c r="I4" i="23" l="1"/>
  <c r="I36" i="23"/>
  <c r="Q8" i="4" l="1"/>
  <c r="Q7" i="4"/>
  <c r="Q6" i="4"/>
  <c r="P5" i="4"/>
  <c r="F18" i="23"/>
  <c r="G3" i="4"/>
  <c r="G2" i="4"/>
  <c r="Q4" i="4"/>
  <c r="Q3" i="4"/>
  <c r="Q9" i="4"/>
  <c r="Q10" i="4"/>
  <c r="Q11" i="4"/>
  <c r="Q12" i="4"/>
  <c r="Q13" i="4"/>
  <c r="P4" i="4"/>
  <c r="P6" i="4"/>
  <c r="P9" i="4"/>
  <c r="P3" i="4"/>
  <c r="Q2" i="4"/>
  <c r="S2" i="4" s="1"/>
  <c r="C14" i="4"/>
  <c r="P2" i="4"/>
  <c r="P8" i="4" l="1"/>
  <c r="P7" i="4"/>
  <c r="Q5" i="4"/>
  <c r="T5" i="4" s="1"/>
  <c r="I3" i="23"/>
  <c r="D2" i="25"/>
  <c r="S4" i="4"/>
  <c r="S5" i="4"/>
  <c r="S6" i="4"/>
  <c r="C26" i="23" l="1"/>
  <c r="D25" i="23"/>
  <c r="C25" i="23" s="1"/>
  <c r="C17" i="4" l="1"/>
  <c r="G26" i="4"/>
  <c r="G34" i="4" s="1"/>
  <c r="S9" i="4"/>
  <c r="S8" i="4"/>
  <c r="S7" i="4"/>
  <c r="S3" i="4" l="1"/>
  <c r="C14" i="23"/>
  <c r="C3" i="23"/>
  <c r="I23" i="4" l="1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E2" i="25"/>
  <c r="D9" i="25" l="1"/>
  <c r="C10" i="25" s="1"/>
  <c r="E10" i="25" s="1"/>
  <c r="E5" i="25"/>
  <c r="H2" i="4" l="1"/>
  <c r="H3" i="4"/>
  <c r="G31" i="4"/>
  <c r="G32" i="4" s="1"/>
  <c r="C15" i="4"/>
  <c r="D15" i="4" s="1"/>
  <c r="D14" i="4"/>
  <c r="H32" i="4" l="1"/>
  <c r="I31" i="4"/>
  <c r="G35" i="4"/>
  <c r="H4" i="4"/>
  <c r="H11" i="4"/>
  <c r="H15" i="4"/>
  <c r="H6" i="4"/>
  <c r="H9" i="4"/>
  <c r="H13" i="4"/>
  <c r="H5" i="4"/>
  <c r="H8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5" i="4"/>
  <c r="G6" i="4"/>
  <c r="G7" i="4"/>
  <c r="G8" i="4"/>
  <c r="G9" i="4"/>
  <c r="G10" i="4"/>
  <c r="G11" i="4"/>
  <c r="G13" i="4"/>
  <c r="G14" i="4"/>
  <c r="G15" i="4"/>
  <c r="G4" i="4"/>
  <c r="G36" i="4" l="1"/>
  <c r="I28" i="4"/>
  <c r="H34" i="4"/>
  <c r="C86" i="23" l="1"/>
  <c r="C8" i="23"/>
  <c r="C6" i="23"/>
  <c r="C10" i="23" l="1"/>
  <c r="C11" i="23" s="1"/>
  <c r="C12" i="23" s="1"/>
  <c r="C13" i="23" s="1"/>
  <c r="C16" i="23" l="1"/>
  <c r="C19" i="23" s="1"/>
  <c r="C21" i="23" l="1"/>
  <c r="C22" i="23" s="1"/>
  <c r="C23" i="23"/>
  <c r="F36" i="23" s="1"/>
  <c r="F35" i="23"/>
  <c r="C27" i="23"/>
  <c r="J19" i="4"/>
  <c r="I19" i="4"/>
  <c r="E19" i="4"/>
  <c r="J18" i="4"/>
  <c r="I18" i="4"/>
  <c r="E18" i="4"/>
  <c r="H35" i="23" l="1"/>
  <c r="C19" i="4" l="1"/>
  <c r="G19" i="4" s="1"/>
  <c r="F19" i="4"/>
  <c r="C18" i="4"/>
  <c r="G18" i="4" s="1"/>
  <c r="F18" i="4"/>
  <c r="G17" i="4"/>
  <c r="F17" i="4"/>
  <c r="C16" i="4"/>
  <c r="G16" i="4" s="1"/>
  <c r="F16" i="4"/>
  <c r="D19" i="4"/>
  <c r="H19" i="4" s="1"/>
  <c r="D16" i="4" l="1"/>
  <c r="H16" i="4" s="1"/>
  <c r="D17" i="4"/>
  <c r="H17" i="4" s="1"/>
  <c r="D18" i="4"/>
  <c r="H18" i="4" s="1"/>
  <c r="G12" i="4" l="1"/>
  <c r="H12" i="4"/>
</calcChain>
</file>

<file path=xl/sharedStrings.xml><?xml version="1.0" encoding="utf-8"?>
<sst xmlns="http://schemas.openxmlformats.org/spreadsheetml/2006/main" count="105" uniqueCount="85">
  <si>
    <t>Sr. No.</t>
  </si>
  <si>
    <t>Value</t>
  </si>
  <si>
    <t>Floor</t>
  </si>
  <si>
    <t>Total Floor</t>
  </si>
  <si>
    <t>Carpet area</t>
  </si>
  <si>
    <t>Rate on Carpet area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</si>
  <si>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</si>
  <si>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</si>
  <si>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</si>
  <si>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</si>
  <si>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</si>
  <si>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</si>
  <si>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</si>
  <si>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</si>
  <si>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</si>
  <si>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</si>
  <si>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</si>
  <si>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</si>
  <si>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</si>
  <si>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</si>
  <si>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</si>
  <si>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</si>
  <si>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</si>
  <si>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</si>
  <si>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</si>
  <si>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Mumbai</t>
  </si>
  <si>
    <t>Thane</t>
  </si>
  <si>
    <t>%</t>
  </si>
  <si>
    <t>5-10</t>
  </si>
  <si>
    <t>g+4</t>
  </si>
  <si>
    <t>no incre</t>
  </si>
  <si>
    <t>11-20</t>
  </si>
  <si>
    <t>21-30</t>
  </si>
  <si>
    <t>31 and above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</si>
  <si>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</si>
  <si>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</si>
  <si>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</si>
  <si>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</si>
  <si>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</si>
  <si>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</si>
  <si>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</si>
  <si>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Rate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</si>
  <si>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</si>
  <si>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</si>
  <si>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</si>
  <si>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</si>
  <si>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</si>
  <si>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</si>
  <si>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</si>
  <si>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</si>
  <si>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</si>
  <si>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</si>
  <si>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</si>
  <si>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</si>
  <si>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</si>
  <si>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</si>
  <si>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</si>
  <si>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rate on CA</t>
  </si>
  <si>
    <t>19°42'32.1"N 72°55'38.4"E</t>
  </si>
  <si>
    <t>Area</t>
  </si>
  <si>
    <t>Open Bal</t>
  </si>
  <si>
    <t>BUA</t>
  </si>
  <si>
    <t>Terr</t>
  </si>
  <si>
    <t xml:space="preserve">Total </t>
  </si>
  <si>
    <t>Tot BUA</t>
  </si>
  <si>
    <t xml:space="preserve">Tot </t>
  </si>
  <si>
    <t>CA</t>
  </si>
  <si>
    <t xml:space="preserve">Measurement </t>
  </si>
  <si>
    <t>FB</t>
  </si>
  <si>
    <t>Total CA</t>
  </si>
  <si>
    <t xml:space="preserve">CA </t>
  </si>
  <si>
    <t>BUA (10%)</t>
  </si>
  <si>
    <t>Built up area (10%)</t>
  </si>
  <si>
    <t xml:space="preserve">Measurment </t>
  </si>
  <si>
    <t>New</t>
  </si>
  <si>
    <t>SBI - RACPC Thane  - Runam - Flat No. 1704, 17th Floor, Building No A, Infinity Tower A, The Verraton Complex, Near Neelkanth Greens Society, Village - Majiwade, Taluka - Thane, District - Thane, Thane (West), PIN Code - 400 610</t>
  </si>
  <si>
    <t>Index No.</t>
  </si>
  <si>
    <t>28.11.2024</t>
  </si>
  <si>
    <t>SBI (RACPC Thane)</t>
  </si>
  <si>
    <t>Lead No. 12997</t>
  </si>
  <si>
    <t>Runam</t>
  </si>
  <si>
    <t>As per Agreement</t>
  </si>
  <si>
    <t>17th Flr</t>
  </si>
  <si>
    <t>1 car parking</t>
  </si>
  <si>
    <t>TFMV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</si>
</sst>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4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0" fillId="2" borderId="0" xfId="0" applyFill="1"/>
    <xf numFmtId="43" fontId="0" fillId="0" borderId="0" xfId="1" applyFont="1"/>
    <xf numFmtId="0" fontId="0" fillId="0" borderId="1" xfId="0" applyBorder="1"/>
    <xf numFmtId="0" fontId="0" fillId="0" borderId="2" xfId="0" applyBorder="1"/>
    <xf numFmtId="0" fontId="4" fillId="0" borderId="3" xfId="0" applyFont="1" applyBorder="1"/>
    <xf numFmtId="0" fontId="0" fillId="0" borderId="4" xfId="0" applyBorder="1"/>
    <xf numFmtId="0" fontId="4" fillId="0" borderId="0" xfId="0" applyFont="1"/>
    <xf numFmtId="0" fontId="4" fillId="0" borderId="5" xfId="0" applyFont="1" applyBorder="1"/>
    <xf numFmtId="43" fontId="5" fillId="0" borderId="0" xfId="1" applyFont="1" applyBorder="1"/>
    <xf numFmtId="43" fontId="6" fillId="2" borderId="0" xfId="1" applyFont="1" applyFill="1" applyBorder="1"/>
    <xf numFmtId="0" fontId="0" fillId="0" borderId="4" xfId="0" applyBorder="1" applyAlignment="1">
      <alignment wrapText="1"/>
    </xf>
    <xf numFmtId="43" fontId="6" fillId="0" borderId="0" xfId="1" applyFont="1" applyFill="1" applyBorder="1"/>
    <xf numFmtId="0" fontId="5" fillId="0" borderId="0" xfId="0" applyFont="1"/>
    <xf numFmtId="0" fontId="6" fillId="0" borderId="0" xfId="0" applyFont="1"/>
    <xf numFmtId="9" fontId="5" fillId="0" borderId="0" xfId="0" applyNumberFormat="1" applyFont="1"/>
    <xf numFmtId="10" fontId="6" fillId="0" borderId="0" xfId="0" applyNumberFormat="1" applyFont="1"/>
    <xf numFmtId="0" fontId="0" fillId="2" borderId="4" xfId="0" applyFill="1" applyBorder="1"/>
    <xf numFmtId="43" fontId="5" fillId="2" borderId="0" xfId="1" applyFont="1" applyFill="1" applyBorder="1"/>
    <xf numFmtId="43" fontId="6" fillId="0" borderId="0" xfId="0" applyNumberFormat="1" applyFont="1"/>
    <xf numFmtId="43" fontId="4" fillId="0" borderId="0" xfId="0" applyNumberFormat="1" applyFont="1"/>
    <xf numFmtId="0" fontId="0" fillId="0" borderId="6" xfId="0" applyBorder="1"/>
    <xf numFmtId="0" fontId="0" fillId="0" borderId="7" xfId="0" applyBorder="1"/>
    <xf numFmtId="43" fontId="4" fillId="0" borderId="7" xfId="0" applyNumberFormat="1" applyFont="1" applyBorder="1"/>
    <xf numFmtId="0" fontId="4" fillId="0" borderId="4" xfId="0" applyFont="1" applyBorder="1"/>
    <xf numFmtId="9" fontId="0" fillId="0" borderId="0" xfId="0" applyNumberFormat="1"/>
    <xf numFmtId="0" fontId="7" fillId="0" borderId="0" xfId="0" applyFont="1"/>
    <xf numFmtId="0" fontId="8" fillId="0" borderId="0" xfId="0" applyFont="1"/>
    <xf numFmtId="0" fontId="0" fillId="0" borderId="8" xfId="0" applyBorder="1"/>
    <xf numFmtId="0" fontId="2" fillId="0" borderId="8" xfId="0" applyFont="1" applyBorder="1"/>
    <xf numFmtId="43" fontId="0" fillId="0" borderId="8" xfId="1" applyFon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14" fontId="0" fillId="0" borderId="0" xfId="0" applyNumberFormat="1"/>
    <xf numFmtId="164" fontId="0" fillId="0" borderId="0" xfId="1" applyNumberFormat="1" applyFont="1"/>
    <xf numFmtId="3" fontId="6" fillId="2" borderId="0" xfId="0" applyNumberFormat="1" applyFont="1" applyFill="1"/>
    <xf numFmtId="3" fontId="8" fillId="0" borderId="0" xfId="0" applyNumberFormat="1" applyFont="1"/>
    <xf numFmtId="0" fontId="0" fillId="0" borderId="0" xfId="0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3" xfId="0" applyBorder="1"/>
    <xf numFmtId="0" fontId="9" fillId="0" borderId="13" xfId="0" applyFont="1" applyBorder="1" applyAlignment="1">
      <alignment wrapText="1"/>
    </xf>
    <xf numFmtId="0" fontId="0" fillId="0" borderId="14" xfId="0" applyBorder="1"/>
    <xf numFmtId="0" fontId="9" fillId="0" borderId="9" xfId="0" applyFont="1" applyBorder="1"/>
    <xf numFmtId="0" fontId="0" fillId="0" borderId="15" xfId="0" applyBorder="1"/>
    <xf numFmtId="0" fontId="0" fillId="0" borderId="10" xfId="0" applyBorder="1"/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9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8" xfId="0" applyFont="1" applyBorder="1"/>
    <xf numFmtId="164" fontId="0" fillId="2" borderId="8" xfId="0" applyNumberFormat="1" applyFill="1" applyBorder="1"/>
    <xf numFmtId="0" fontId="9" fillId="0" borderId="27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9" fillId="0" borderId="0" xfId="0" applyFont="1" applyAlignment="1">
      <alignment horizontal="right" wrapText="1"/>
    </xf>
    <xf numFmtId="1" fontId="0" fillId="0" borderId="0" xfId="0" applyNumberFormat="1"/>
    <xf numFmtId="0" fontId="11" fillId="2" borderId="0" xfId="0" applyFont="1" applyFill="1"/>
    <xf numFmtId="0" fontId="2" fillId="2" borderId="0" xfId="0" applyFont="1" applyFill="1"/>
    <xf numFmtId="1" fontId="2" fillId="2" borderId="0" xfId="0" applyNumberFormat="1" applyFont="1" applyFill="1"/>
    <xf numFmtId="43" fontId="4" fillId="2" borderId="0" xfId="0" applyNumberFormat="1" applyFont="1" applyFill="1"/>
    <xf numFmtId="43" fontId="1" fillId="0" borderId="0" xfId="0" applyNumberFormat="1" applyFont="1"/>
    <xf numFmtId="2" fontId="2" fillId="2" borderId="0" xfId="0" applyNumberFormat="1" applyFont="1" applyFill="1"/>
    <xf numFmtId="43" fontId="0" fillId="0" borderId="0" xfId="1" applyFont="1" applyFill="1"/>
    <xf numFmtId="43" fontId="12" fillId="0" borderId="0" xfId="1" applyFont="1" applyFill="1"/>
    <xf numFmtId="43" fontId="12" fillId="0" borderId="8" xfId="1" applyFont="1" applyFill="1" applyBorder="1"/>
    <xf numFmtId="43" fontId="13" fillId="0" borderId="8" xfId="1" applyFont="1" applyFill="1" applyBorder="1"/>
    <xf numFmtId="0" fontId="12" fillId="0" borderId="0" xfId="0" applyFont="1"/>
    <xf numFmtId="43" fontId="2" fillId="0" borderId="0" xfId="1" applyFont="1" applyBorder="1"/>
    <xf numFmtId="10" fontId="2" fillId="0" borderId="0" xfId="0" applyNumberFormat="1" applyFont="1"/>
    <xf numFmtId="43" fontId="2" fillId="2" borderId="0" xfId="1" applyFont="1" applyFill="1" applyBorder="1"/>
    <xf numFmtId="3" fontId="2" fillId="2" borderId="0" xfId="0" applyNumberFormat="1" applyFont="1" applyFill="1"/>
    <xf numFmtId="43" fontId="0" fillId="0" borderId="7" xfId="0" applyNumberFormat="1" applyBorder="1"/>
    <xf numFmtId="43" fontId="0" fillId="2" borderId="0" xfId="0" applyNumberForma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14" fillId="2" borderId="0" xfId="0" applyFont="1" applyFill="1"/>
    <xf numFmtId="43" fontId="2" fillId="0" borderId="0" xfId="1" applyFont="1" applyFill="1" applyAlignment="1"/>
    <xf numFmtId="43" fontId="0" fillId="0" borderId="8" xfId="1" applyFont="1" applyFill="1" applyBorder="1"/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3" fontId="11" fillId="0" borderId="8" xfId="1" applyFont="1" applyFill="1" applyBorder="1"/>
    <xf numFmtId="43" fontId="0" fillId="2" borderId="0" xfId="1" applyFont="1" applyFill="1"/>
    <xf numFmtId="0" fontId="2" fillId="2" borderId="4" xfId="0" applyFont="1" applyFill="1" applyBorder="1"/>
    <xf numFmtId="3" fontId="0" fillId="0" borderId="0" xfId="0" applyNumberFormat="1"/>
    <xf numFmtId="4" fontId="1" fillId="0" borderId="0" xfId="0" applyNumberFormat="1" applyFont="1"/>
    <xf numFmtId="43" fontId="2" fillId="2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43" fontId="2" fillId="2" borderId="0" xfId="0" applyNumberFormat="1" applyFont="1" applyFill="1"/>
    <xf numFmtId="43" fontId="0" fillId="2" borderId="0" xfId="0" applyNumberFormat="1" applyFont="1" applyFill="1"/>
    <xf numFmtId="0" fontId="0" fillId="2" borderId="0" xfId="0" applyFont="1" applyFill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5"/>
  <sheetViews>
    <sheetView topLeftCell="B1" zoomScaleNormal="100" workbookViewId="0">
      <selection activeCell="C15" sqref="C15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2.7109375" bestFit="1" customWidth="1"/>
    <col min="4" max="4" width="13.7109375" customWidth="1"/>
    <col min="5" max="5" width="15.5703125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2:17" ht="15.75" thickBot="1" x14ac:dyDescent="0.3">
      <c r="G1" s="46"/>
      <c r="H1" s="46"/>
    </row>
    <row r="2" spans="2:17" ht="15.75" thickBot="1" x14ac:dyDescent="0.3">
      <c r="D2">
        <f>125170*0.1</f>
        <v>12517</v>
      </c>
      <c r="E2" s="40">
        <f>C3+D2</f>
        <v>64017</v>
      </c>
      <c r="G2" s="115" t="s">
        <v>45</v>
      </c>
      <c r="H2" s="116"/>
    </row>
    <row r="3" spans="2:17" ht="15.75" thickBot="1" x14ac:dyDescent="0.3">
      <c r="B3" s="32" t="s">
        <v>34</v>
      </c>
      <c r="C3" s="34">
        <v>51500</v>
      </c>
      <c r="D3" s="32"/>
      <c r="E3" s="32"/>
      <c r="F3" s="32"/>
      <c r="G3" s="47" t="s">
        <v>46</v>
      </c>
      <c r="H3" s="48" t="s">
        <v>47</v>
      </c>
      <c r="I3" s="49"/>
      <c r="K3" s="50" t="s">
        <v>48</v>
      </c>
      <c r="L3" s="51"/>
      <c r="N3" s="52" t="s">
        <v>49</v>
      </c>
      <c r="O3" s="53"/>
      <c r="P3" s="53"/>
      <c r="Q3" s="54"/>
    </row>
    <row r="4" spans="2:17" ht="27" thickBot="1" x14ac:dyDescent="0.3">
      <c r="B4" s="32" t="s">
        <v>35</v>
      </c>
      <c r="C4" s="34">
        <v>0</v>
      </c>
      <c r="D4" s="32"/>
      <c r="E4" s="32"/>
      <c r="F4" s="32"/>
      <c r="G4" s="55">
        <v>1</v>
      </c>
      <c r="H4" s="56">
        <v>0</v>
      </c>
      <c r="I4" s="57">
        <v>100</v>
      </c>
      <c r="K4" s="58" t="s">
        <v>25</v>
      </c>
      <c r="L4" s="59" t="s">
        <v>26</v>
      </c>
      <c r="N4" s="47" t="s">
        <v>46</v>
      </c>
      <c r="O4" s="60" t="s">
        <v>47</v>
      </c>
      <c r="P4" s="61"/>
    </row>
    <row r="5" spans="2:17" ht="15.75" thickBot="1" x14ac:dyDescent="0.3">
      <c r="B5" s="32" t="s">
        <v>50</v>
      </c>
      <c r="C5" s="35">
        <f>C3+C4</f>
        <v>51500</v>
      </c>
      <c r="D5" s="36" t="s">
        <v>36</v>
      </c>
      <c r="E5" s="37">
        <f>ROUND(C5/10.764,0)</f>
        <v>4784</v>
      </c>
      <c r="F5" s="36" t="s">
        <v>37</v>
      </c>
      <c r="G5" s="55">
        <v>2</v>
      </c>
      <c r="H5" s="56">
        <v>0</v>
      </c>
      <c r="I5" s="57">
        <v>100</v>
      </c>
      <c r="K5" s="57">
        <v>2554.8123374210331</v>
      </c>
      <c r="L5" s="62">
        <v>2248.2348569305091</v>
      </c>
      <c r="N5" s="55">
        <v>1</v>
      </c>
      <c r="O5" s="63">
        <v>0</v>
      </c>
      <c r="P5" s="57">
        <v>100</v>
      </c>
    </row>
    <row r="6" spans="2:17" ht="15.75" thickBot="1" x14ac:dyDescent="0.3">
      <c r="B6" s="32" t="s">
        <v>51</v>
      </c>
      <c r="C6" s="34">
        <v>49960</v>
      </c>
      <c r="D6" s="32"/>
      <c r="E6" s="32"/>
      <c r="F6" s="32"/>
      <c r="G6" s="55">
        <v>3</v>
      </c>
      <c r="H6" s="56">
        <v>5</v>
      </c>
      <c r="I6" s="57">
        <v>95</v>
      </c>
      <c r="K6" s="64" t="s">
        <v>2</v>
      </c>
      <c r="L6" s="65" t="s">
        <v>27</v>
      </c>
      <c r="N6" s="55">
        <v>2</v>
      </c>
      <c r="O6" s="63">
        <v>0</v>
      </c>
      <c r="P6" s="57">
        <v>100</v>
      </c>
    </row>
    <row r="7" spans="2:17" ht="15.75" thickBot="1" x14ac:dyDescent="0.3">
      <c r="B7" s="32" t="s">
        <v>52</v>
      </c>
      <c r="C7" s="35">
        <f>C5-C6</f>
        <v>1540</v>
      </c>
      <c r="D7" s="32"/>
      <c r="E7" s="32"/>
      <c r="F7" s="32"/>
      <c r="G7" s="55">
        <v>4</v>
      </c>
      <c r="H7" s="56">
        <v>5</v>
      </c>
      <c r="I7" s="57">
        <v>95</v>
      </c>
      <c r="K7" s="57" t="s">
        <v>29</v>
      </c>
      <c r="L7" s="62" t="s">
        <v>30</v>
      </c>
      <c r="N7" s="55">
        <v>3</v>
      </c>
      <c r="O7" s="63">
        <v>5</v>
      </c>
      <c r="P7" s="57">
        <v>95</v>
      </c>
    </row>
    <row r="8" spans="2:17" ht="15.75" thickBot="1" x14ac:dyDescent="0.3">
      <c r="B8" s="32" t="s">
        <v>53</v>
      </c>
      <c r="C8" s="66">
        <v>0.03</v>
      </c>
      <c r="D8" s="67">
        <f>1-C8</f>
        <v>0.97</v>
      </c>
      <c r="E8" s="32"/>
      <c r="F8" s="32"/>
      <c r="G8" s="55">
        <v>5</v>
      </c>
      <c r="H8" s="56">
        <v>5</v>
      </c>
      <c r="I8" s="57">
        <v>95</v>
      </c>
      <c r="K8" s="57"/>
      <c r="L8" s="62"/>
      <c r="N8" s="55">
        <v>4</v>
      </c>
      <c r="O8" s="63">
        <v>5</v>
      </c>
      <c r="P8" s="57">
        <v>95</v>
      </c>
    </row>
    <row r="9" spans="2:17" ht="15.75" thickBot="1" x14ac:dyDescent="0.3">
      <c r="B9" s="38" t="s">
        <v>54</v>
      </c>
      <c r="D9" s="35">
        <f>ROUND(C7*D8,0)</f>
        <v>1494</v>
      </c>
      <c r="E9" s="32"/>
      <c r="F9" s="32"/>
      <c r="G9" s="55">
        <v>6</v>
      </c>
      <c r="H9" s="56">
        <v>6</v>
      </c>
      <c r="I9" s="57">
        <v>94</v>
      </c>
      <c r="K9" s="68" t="s">
        <v>28</v>
      </c>
      <c r="L9" s="69">
        <v>0.05</v>
      </c>
      <c r="N9" s="55">
        <v>5</v>
      </c>
      <c r="O9" s="63">
        <v>5</v>
      </c>
      <c r="P9" s="57">
        <v>95</v>
      </c>
    </row>
    <row r="10" spans="2:17" ht="15.75" thickBot="1" x14ac:dyDescent="0.3">
      <c r="B10" s="32" t="s">
        <v>55</v>
      </c>
      <c r="C10" s="35">
        <f>C6+D9</f>
        <v>51454</v>
      </c>
      <c r="D10" s="36" t="s">
        <v>36</v>
      </c>
      <c r="E10" s="37">
        <f>ROUND(C10/10.764,0)</f>
        <v>4780</v>
      </c>
      <c r="F10" s="36" t="s">
        <v>37</v>
      </c>
      <c r="G10" s="55">
        <v>7</v>
      </c>
      <c r="H10" s="56">
        <v>7</v>
      </c>
      <c r="I10" s="57">
        <v>93</v>
      </c>
      <c r="K10" s="70" t="s">
        <v>31</v>
      </c>
      <c r="L10" s="69">
        <v>0.1</v>
      </c>
      <c r="N10" s="55">
        <v>6</v>
      </c>
      <c r="O10" s="63">
        <v>6.5</v>
      </c>
      <c r="P10" s="57">
        <f t="shared" ref="P10:P63" si="0">P9-1.5</f>
        <v>93.5</v>
      </c>
    </row>
    <row r="11" spans="2:17" ht="15.75" thickBot="1" x14ac:dyDescent="0.3">
      <c r="C11" s="39"/>
      <c r="G11" s="55">
        <v>8</v>
      </c>
      <c r="H11" s="56">
        <v>8</v>
      </c>
      <c r="I11" s="57">
        <v>92</v>
      </c>
      <c r="K11" s="57" t="s">
        <v>32</v>
      </c>
      <c r="L11" s="69">
        <v>0.15</v>
      </c>
      <c r="N11" s="55">
        <v>7</v>
      </c>
      <c r="O11" s="63">
        <v>8</v>
      </c>
      <c r="P11" s="57">
        <f t="shared" si="0"/>
        <v>92</v>
      </c>
    </row>
    <row r="12" spans="2:17" ht="15.75" thickBot="1" x14ac:dyDescent="0.3">
      <c r="B12" s="33" t="s">
        <v>38</v>
      </c>
      <c r="C12" s="41">
        <v>2024</v>
      </c>
      <c r="E12" s="40"/>
      <c r="G12" s="55">
        <v>9</v>
      </c>
      <c r="H12" s="56">
        <v>9</v>
      </c>
      <c r="I12" s="57">
        <v>91</v>
      </c>
      <c r="K12" s="71" t="s">
        <v>33</v>
      </c>
      <c r="L12" s="72">
        <v>0.2</v>
      </c>
      <c r="N12" s="55">
        <v>8</v>
      </c>
      <c r="O12" s="63">
        <v>9.5</v>
      </c>
      <c r="P12" s="57">
        <f t="shared" si="0"/>
        <v>90.5</v>
      </c>
    </row>
    <row r="13" spans="2:17" ht="15.75" thickBot="1" x14ac:dyDescent="0.3">
      <c r="B13" s="33" t="s">
        <v>39</v>
      </c>
      <c r="C13" s="41">
        <v>2021</v>
      </c>
      <c r="D13" s="40"/>
      <c r="G13" s="55">
        <v>10</v>
      </c>
      <c r="H13" s="56">
        <v>10</v>
      </c>
      <c r="I13" s="57">
        <v>90</v>
      </c>
      <c r="K13" s="73"/>
      <c r="L13" s="74"/>
      <c r="N13" s="55">
        <v>9</v>
      </c>
      <c r="O13" s="63">
        <v>11</v>
      </c>
      <c r="P13" s="57">
        <f t="shared" si="0"/>
        <v>89</v>
      </c>
    </row>
    <row r="14" spans="2:17" ht="15.75" thickBot="1" x14ac:dyDescent="0.3">
      <c r="B14" s="33" t="s">
        <v>40</v>
      </c>
      <c r="C14" s="41">
        <f>C12-C13</f>
        <v>3</v>
      </c>
      <c r="G14" s="55">
        <v>11</v>
      </c>
      <c r="H14" s="56">
        <v>11</v>
      </c>
      <c r="I14" s="57">
        <v>89</v>
      </c>
      <c r="K14" s="75"/>
      <c r="L14" s="76"/>
      <c r="N14" s="55">
        <v>10</v>
      </c>
      <c r="O14" s="63">
        <v>12.5</v>
      </c>
      <c r="P14" s="57">
        <f t="shared" si="0"/>
        <v>87.5</v>
      </c>
    </row>
    <row r="15" spans="2:17" ht="17.25" thickBot="1" x14ac:dyDescent="0.35">
      <c r="B15" s="77" t="s">
        <v>56</v>
      </c>
      <c r="C15" s="33">
        <f>60-C14</f>
        <v>57</v>
      </c>
      <c r="G15" s="55">
        <v>12</v>
      </c>
      <c r="H15" s="56">
        <v>12</v>
      </c>
      <c r="I15" s="57">
        <v>88</v>
      </c>
      <c r="N15" s="55">
        <v>11</v>
      </c>
      <c r="O15" s="63">
        <v>14</v>
      </c>
      <c r="P15" s="57">
        <f t="shared" si="0"/>
        <v>86</v>
      </c>
    </row>
    <row r="16" spans="2:17" ht="15.75" thickBot="1" x14ac:dyDescent="0.3">
      <c r="E16" s="40"/>
      <c r="G16" s="55">
        <v>13</v>
      </c>
      <c r="H16" s="56">
        <v>13</v>
      </c>
      <c r="I16" s="57">
        <v>87</v>
      </c>
      <c r="J16" s="40"/>
      <c r="N16" s="55">
        <v>12</v>
      </c>
      <c r="O16" s="63">
        <v>15.5</v>
      </c>
      <c r="P16" s="57">
        <f t="shared" si="0"/>
        <v>84.5</v>
      </c>
    </row>
    <row r="17" spans="1:16" ht="15.75" thickBot="1" x14ac:dyDescent="0.3">
      <c r="C17" s="40"/>
      <c r="G17" s="55">
        <v>14</v>
      </c>
      <c r="H17" s="56">
        <v>14</v>
      </c>
      <c r="I17" s="57">
        <v>86</v>
      </c>
      <c r="K17" s="40"/>
      <c r="L17" s="40"/>
      <c r="N17" s="55">
        <v>13</v>
      </c>
      <c r="O17" s="63">
        <v>17</v>
      </c>
      <c r="P17" s="57">
        <f t="shared" si="0"/>
        <v>83</v>
      </c>
    </row>
    <row r="18" spans="1:16" ht="15.75" thickBot="1" x14ac:dyDescent="0.3">
      <c r="G18" s="55">
        <v>15</v>
      </c>
      <c r="H18" s="56">
        <v>15</v>
      </c>
      <c r="I18" s="57">
        <v>85</v>
      </c>
      <c r="J18" s="40"/>
      <c r="L18" s="40"/>
      <c r="N18" s="55">
        <v>14</v>
      </c>
      <c r="O18" s="63">
        <v>18.5</v>
      </c>
      <c r="P18" s="57">
        <f t="shared" si="0"/>
        <v>81.5</v>
      </c>
    </row>
    <row r="19" spans="1:16" ht="15.75" thickBot="1" x14ac:dyDescent="0.3">
      <c r="B19" s="32"/>
      <c r="C19" s="34"/>
      <c r="D19" s="32"/>
      <c r="E19" s="32"/>
      <c r="F19" s="32"/>
      <c r="G19" s="55">
        <v>16</v>
      </c>
      <c r="H19" s="56">
        <v>16</v>
      </c>
      <c r="I19" s="57">
        <v>84</v>
      </c>
      <c r="N19" s="55">
        <v>15</v>
      </c>
      <c r="O19" s="63">
        <v>20</v>
      </c>
      <c r="P19" s="57">
        <f t="shared" si="0"/>
        <v>80</v>
      </c>
    </row>
    <row r="20" spans="1:16" ht="15.75" thickBot="1" x14ac:dyDescent="0.3">
      <c r="B20" s="32"/>
      <c r="C20" s="34"/>
      <c r="D20" s="32"/>
      <c r="E20" s="32"/>
      <c r="F20" s="32"/>
      <c r="G20" s="55">
        <v>17</v>
      </c>
      <c r="H20" s="56">
        <v>17</v>
      </c>
      <c r="I20" s="57">
        <v>83</v>
      </c>
      <c r="N20" s="55">
        <v>16</v>
      </c>
      <c r="O20" s="63">
        <v>21.5</v>
      </c>
      <c r="P20" s="57">
        <f t="shared" si="0"/>
        <v>78.5</v>
      </c>
    </row>
    <row r="21" spans="1:16" ht="15.75" thickBot="1" x14ac:dyDescent="0.3">
      <c r="B21" s="32"/>
      <c r="C21" s="35"/>
      <c r="D21" s="36"/>
      <c r="E21" s="37"/>
      <c r="F21" s="36"/>
      <c r="G21" s="55">
        <v>18</v>
      </c>
      <c r="H21" s="56">
        <v>18</v>
      </c>
      <c r="I21" s="57">
        <v>82</v>
      </c>
      <c r="N21" s="55">
        <v>17</v>
      </c>
      <c r="O21" s="63">
        <v>23</v>
      </c>
      <c r="P21" s="57">
        <f t="shared" si="0"/>
        <v>77</v>
      </c>
    </row>
    <row r="22" spans="1:16" ht="15.75" thickBot="1" x14ac:dyDescent="0.3">
      <c r="B22" s="32"/>
      <c r="C22" s="34"/>
      <c r="D22" s="32"/>
      <c r="E22" s="32"/>
      <c r="F22" s="32"/>
      <c r="G22" s="55">
        <v>19</v>
      </c>
      <c r="H22" s="56">
        <v>19</v>
      </c>
      <c r="I22" s="57">
        <v>81</v>
      </c>
      <c r="N22" s="55">
        <v>18</v>
      </c>
      <c r="O22" s="63">
        <v>24.5</v>
      </c>
      <c r="P22" s="57">
        <f t="shared" si="0"/>
        <v>75.5</v>
      </c>
    </row>
    <row r="23" spans="1:16" ht="15.75" thickBot="1" x14ac:dyDescent="0.3">
      <c r="B23" s="32"/>
      <c r="C23" s="34"/>
      <c r="D23" s="32"/>
      <c r="E23" s="32"/>
      <c r="F23" s="32"/>
      <c r="G23" s="55">
        <v>20</v>
      </c>
      <c r="H23" s="56">
        <v>20</v>
      </c>
      <c r="I23" s="57">
        <v>80</v>
      </c>
      <c r="N23" s="55">
        <v>19</v>
      </c>
      <c r="O23" s="63">
        <v>26</v>
      </c>
      <c r="P23" s="57">
        <f t="shared" si="0"/>
        <v>74</v>
      </c>
    </row>
    <row r="24" spans="1:16" ht="15.75" thickBot="1" x14ac:dyDescent="0.3">
      <c r="B24" s="38"/>
      <c r="C24" s="34"/>
      <c r="D24" s="32"/>
      <c r="E24" s="32"/>
      <c r="F24" s="32"/>
      <c r="G24" s="55">
        <v>21</v>
      </c>
      <c r="H24" s="56">
        <v>21</v>
      </c>
      <c r="I24" s="57">
        <v>79</v>
      </c>
      <c r="N24" s="55">
        <v>20</v>
      </c>
      <c r="O24" s="63">
        <v>27.5</v>
      </c>
      <c r="P24" s="57">
        <f t="shared" si="0"/>
        <v>72.5</v>
      </c>
    </row>
    <row r="25" spans="1:16" ht="15.75" thickBot="1" x14ac:dyDescent="0.3">
      <c r="B25" s="32"/>
      <c r="C25" s="35"/>
      <c r="D25" s="36"/>
      <c r="E25" s="37"/>
      <c r="F25" s="36"/>
      <c r="G25" s="55">
        <v>22</v>
      </c>
      <c r="H25" s="56">
        <v>22</v>
      </c>
      <c r="I25" s="57">
        <v>78</v>
      </c>
      <c r="N25" s="55">
        <v>21</v>
      </c>
      <c r="O25" s="63">
        <v>29</v>
      </c>
      <c r="P25" s="57">
        <f t="shared" si="0"/>
        <v>71</v>
      </c>
    </row>
    <row r="26" spans="1:16" ht="15.75" thickBot="1" x14ac:dyDescent="0.3">
      <c r="G26" s="55">
        <v>23</v>
      </c>
      <c r="H26" s="56">
        <v>23</v>
      </c>
      <c r="I26" s="57">
        <v>77</v>
      </c>
      <c r="N26" s="55">
        <v>22</v>
      </c>
      <c r="O26" s="63">
        <v>30.5</v>
      </c>
      <c r="P26" s="57">
        <f t="shared" si="0"/>
        <v>69.5</v>
      </c>
    </row>
    <row r="27" spans="1:16" ht="15.75" thickBot="1" x14ac:dyDescent="0.3">
      <c r="G27" s="55">
        <v>24</v>
      </c>
      <c r="H27" s="56">
        <v>24</v>
      </c>
      <c r="I27" s="57">
        <v>76</v>
      </c>
      <c r="N27" s="55">
        <v>23</v>
      </c>
      <c r="O27" s="63">
        <v>32</v>
      </c>
      <c r="P27" s="57">
        <f t="shared" si="0"/>
        <v>68</v>
      </c>
    </row>
    <row r="28" spans="1:16" ht="15.75" thickBot="1" x14ac:dyDescent="0.3">
      <c r="G28" s="55">
        <v>25</v>
      </c>
      <c r="H28" s="56">
        <v>25</v>
      </c>
      <c r="I28" s="57">
        <v>75</v>
      </c>
      <c r="N28" s="55">
        <v>24</v>
      </c>
      <c r="O28" s="63">
        <v>33.5</v>
      </c>
      <c r="P28" s="57">
        <f t="shared" si="0"/>
        <v>66.5</v>
      </c>
    </row>
    <row r="29" spans="1:16" ht="15.75" thickBot="1" x14ac:dyDescent="0.3">
      <c r="G29" s="55">
        <v>26</v>
      </c>
      <c r="H29" s="56">
        <v>26</v>
      </c>
      <c r="I29" s="57">
        <v>74</v>
      </c>
      <c r="N29" s="55">
        <v>25</v>
      </c>
      <c r="O29" s="63">
        <v>35</v>
      </c>
      <c r="P29" s="57">
        <f t="shared" si="0"/>
        <v>65</v>
      </c>
    </row>
    <row r="30" spans="1:16" ht="15.75" thickBot="1" x14ac:dyDescent="0.3">
      <c r="G30" s="55">
        <v>27</v>
      </c>
      <c r="H30" s="56">
        <v>27</v>
      </c>
      <c r="I30" s="57">
        <v>73</v>
      </c>
      <c r="N30" s="55">
        <v>26</v>
      </c>
      <c r="O30" s="63">
        <v>36.5</v>
      </c>
      <c r="P30" s="57">
        <f t="shared" si="0"/>
        <v>63.5</v>
      </c>
    </row>
    <row r="31" spans="1:16" ht="15.75" thickBot="1" x14ac:dyDescent="0.3">
      <c r="A31" s="32"/>
      <c r="B31" s="43"/>
      <c r="C31" s="32"/>
      <c r="D31" s="32"/>
      <c r="E31" s="32"/>
      <c r="G31" s="55">
        <v>28</v>
      </c>
      <c r="H31" s="56">
        <v>28</v>
      </c>
      <c r="I31" s="57">
        <v>72</v>
      </c>
      <c r="N31" s="55">
        <v>27</v>
      </c>
      <c r="O31" s="63">
        <v>38</v>
      </c>
      <c r="P31" s="57">
        <f t="shared" si="0"/>
        <v>62</v>
      </c>
    </row>
    <row r="32" spans="1:16" ht="15.75" thickBot="1" x14ac:dyDescent="0.3">
      <c r="A32" s="32"/>
      <c r="B32" s="34"/>
      <c r="C32" s="32"/>
      <c r="D32" s="32"/>
      <c r="E32" s="32"/>
      <c r="G32" s="55">
        <v>29</v>
      </c>
      <c r="H32" s="56">
        <v>29</v>
      </c>
      <c r="I32" s="57">
        <v>71</v>
      </c>
      <c r="N32" s="55">
        <v>28</v>
      </c>
      <c r="O32" s="63">
        <v>39.5</v>
      </c>
      <c r="P32" s="57">
        <f t="shared" si="0"/>
        <v>60.5</v>
      </c>
    </row>
    <row r="33" spans="1:16" ht="15.75" thickBot="1" x14ac:dyDescent="0.3">
      <c r="A33" s="32"/>
      <c r="B33" s="35"/>
      <c r="C33" s="36"/>
      <c r="D33" s="78"/>
      <c r="E33" s="36"/>
      <c r="G33" s="55">
        <v>30</v>
      </c>
      <c r="H33" s="56">
        <v>30</v>
      </c>
      <c r="I33" s="57">
        <v>70</v>
      </c>
      <c r="N33" s="55">
        <v>29</v>
      </c>
      <c r="O33" s="63">
        <v>41</v>
      </c>
      <c r="P33" s="57">
        <f t="shared" si="0"/>
        <v>59</v>
      </c>
    </row>
    <row r="34" spans="1:16" ht="15.75" thickBot="1" x14ac:dyDescent="0.3">
      <c r="A34" s="32"/>
      <c r="B34" s="34"/>
      <c r="C34" s="32"/>
      <c r="D34" s="32"/>
      <c r="E34" s="32"/>
      <c r="G34" s="55">
        <v>31</v>
      </c>
      <c r="H34" s="56">
        <v>31</v>
      </c>
      <c r="I34" s="57">
        <v>69</v>
      </c>
      <c r="N34" s="55">
        <v>30</v>
      </c>
      <c r="O34" s="63">
        <v>42.5</v>
      </c>
      <c r="P34" s="57">
        <f t="shared" si="0"/>
        <v>57.5</v>
      </c>
    </row>
    <row r="35" spans="1:16" ht="15.75" thickBot="1" x14ac:dyDescent="0.3">
      <c r="A35" s="32"/>
      <c r="B35" s="43"/>
      <c r="C35" s="32"/>
      <c r="D35" s="32"/>
      <c r="E35" s="32"/>
      <c r="G35" s="55">
        <v>32</v>
      </c>
      <c r="H35" s="56">
        <v>32</v>
      </c>
      <c r="I35" s="57">
        <v>68</v>
      </c>
      <c r="N35" s="55">
        <v>31</v>
      </c>
      <c r="O35" s="63">
        <v>44</v>
      </c>
      <c r="P35" s="57">
        <f t="shared" si="0"/>
        <v>56</v>
      </c>
    </row>
    <row r="36" spans="1:16" ht="15.75" thickBot="1" x14ac:dyDescent="0.3">
      <c r="A36" s="38"/>
      <c r="B36" s="34"/>
      <c r="C36" s="32"/>
      <c r="D36" s="32"/>
      <c r="E36" s="32"/>
      <c r="G36" s="55">
        <v>33</v>
      </c>
      <c r="H36" s="56">
        <v>33</v>
      </c>
      <c r="I36" s="57">
        <v>67</v>
      </c>
      <c r="N36" s="55">
        <v>32</v>
      </c>
      <c r="O36" s="63">
        <v>45.5</v>
      </c>
      <c r="P36" s="57">
        <f t="shared" si="0"/>
        <v>54.5</v>
      </c>
    </row>
    <row r="37" spans="1:16" ht="15.75" thickBot="1" x14ac:dyDescent="0.3">
      <c r="A37" s="32"/>
      <c r="B37" s="35"/>
      <c r="C37" s="36"/>
      <c r="D37" s="37"/>
      <c r="E37" s="36"/>
      <c r="G37" s="55">
        <v>34</v>
      </c>
      <c r="H37" s="56">
        <v>34</v>
      </c>
      <c r="I37" s="57">
        <v>66</v>
      </c>
      <c r="N37" s="55">
        <v>33</v>
      </c>
      <c r="O37" s="63">
        <v>47</v>
      </c>
      <c r="P37" s="57">
        <f t="shared" si="0"/>
        <v>53</v>
      </c>
    </row>
    <row r="38" spans="1:16" ht="15.75" thickBot="1" x14ac:dyDescent="0.3">
      <c r="G38" s="55">
        <v>35</v>
      </c>
      <c r="H38" s="56">
        <v>35</v>
      </c>
      <c r="I38" s="57">
        <v>65</v>
      </c>
      <c r="N38" s="55">
        <v>34</v>
      </c>
      <c r="O38" s="63">
        <v>48.5</v>
      </c>
      <c r="P38" s="57">
        <f t="shared" si="0"/>
        <v>51.5</v>
      </c>
    </row>
    <row r="39" spans="1:16" ht="15.75" thickBot="1" x14ac:dyDescent="0.3">
      <c r="G39" s="55">
        <v>36</v>
      </c>
      <c r="H39" s="56">
        <v>36</v>
      </c>
      <c r="I39" s="57">
        <v>64</v>
      </c>
      <c r="N39" s="55">
        <v>35</v>
      </c>
      <c r="O39" s="63">
        <v>50</v>
      </c>
      <c r="P39" s="57">
        <f t="shared" si="0"/>
        <v>50</v>
      </c>
    </row>
    <row r="40" spans="1:16" ht="15.75" thickBot="1" x14ac:dyDescent="0.3">
      <c r="G40" s="55">
        <v>37</v>
      </c>
      <c r="H40" s="56">
        <v>37</v>
      </c>
      <c r="I40" s="57">
        <v>63</v>
      </c>
      <c r="N40" s="55">
        <v>36</v>
      </c>
      <c r="O40" s="63">
        <v>51.5</v>
      </c>
      <c r="P40" s="57">
        <f t="shared" si="0"/>
        <v>48.5</v>
      </c>
    </row>
    <row r="41" spans="1:16" ht="15.75" thickBot="1" x14ac:dyDescent="0.3">
      <c r="G41" s="55">
        <v>38</v>
      </c>
      <c r="H41" s="56">
        <v>38</v>
      </c>
      <c r="I41" s="57">
        <v>62</v>
      </c>
      <c r="N41" s="55">
        <v>37</v>
      </c>
      <c r="O41" s="63">
        <v>53</v>
      </c>
      <c r="P41" s="57">
        <f t="shared" si="0"/>
        <v>47</v>
      </c>
    </row>
    <row r="42" spans="1:16" ht="15.75" thickBot="1" x14ac:dyDescent="0.3">
      <c r="G42" s="55">
        <v>39</v>
      </c>
      <c r="H42" s="56">
        <v>39</v>
      </c>
      <c r="I42" s="57">
        <v>61</v>
      </c>
      <c r="N42" s="55">
        <v>38</v>
      </c>
      <c r="O42" s="63">
        <v>54.5</v>
      </c>
      <c r="P42" s="57">
        <f t="shared" si="0"/>
        <v>45.5</v>
      </c>
    </row>
    <row r="43" spans="1:16" ht="15.75" thickBot="1" x14ac:dyDescent="0.3">
      <c r="G43" s="55">
        <v>40</v>
      </c>
      <c r="H43" s="56">
        <v>40</v>
      </c>
      <c r="I43" s="57">
        <v>60</v>
      </c>
      <c r="N43" s="55">
        <v>39</v>
      </c>
      <c r="O43" s="63">
        <v>56</v>
      </c>
      <c r="P43" s="57">
        <f t="shared" si="0"/>
        <v>44</v>
      </c>
    </row>
    <row r="44" spans="1:16" ht="15.75" thickBot="1" x14ac:dyDescent="0.3">
      <c r="G44" s="55">
        <v>41</v>
      </c>
      <c r="H44" s="56">
        <v>41</v>
      </c>
      <c r="I44" s="57">
        <v>59</v>
      </c>
      <c r="N44" s="55">
        <v>40</v>
      </c>
      <c r="O44" s="63">
        <v>57.5</v>
      </c>
      <c r="P44" s="57">
        <f t="shared" si="0"/>
        <v>42.5</v>
      </c>
    </row>
    <row r="45" spans="1:16" ht="15.75" thickBot="1" x14ac:dyDescent="0.3">
      <c r="G45" s="55">
        <v>42</v>
      </c>
      <c r="H45" s="56">
        <v>42</v>
      </c>
      <c r="I45" s="57">
        <v>58</v>
      </c>
      <c r="N45" s="55">
        <v>41</v>
      </c>
      <c r="O45" s="63">
        <v>59</v>
      </c>
      <c r="P45" s="57">
        <f t="shared" si="0"/>
        <v>41</v>
      </c>
    </row>
    <row r="46" spans="1:16" ht="15.75" thickBot="1" x14ac:dyDescent="0.3">
      <c r="G46" s="55">
        <v>43</v>
      </c>
      <c r="H46" s="56">
        <v>43</v>
      </c>
      <c r="I46" s="57">
        <v>57</v>
      </c>
      <c r="N46" s="55">
        <v>42</v>
      </c>
      <c r="O46" s="63">
        <v>60.5</v>
      </c>
      <c r="P46" s="57">
        <f t="shared" si="0"/>
        <v>39.5</v>
      </c>
    </row>
    <row r="47" spans="1:16" ht="15.75" thickBot="1" x14ac:dyDescent="0.3">
      <c r="G47" s="55">
        <v>44</v>
      </c>
      <c r="H47" s="56">
        <v>44</v>
      </c>
      <c r="I47" s="57">
        <v>56</v>
      </c>
      <c r="N47" s="55">
        <v>43</v>
      </c>
      <c r="O47" s="63">
        <v>62</v>
      </c>
      <c r="P47" s="57">
        <f t="shared" si="0"/>
        <v>38</v>
      </c>
    </row>
    <row r="48" spans="1:16" ht="15.75" thickBot="1" x14ac:dyDescent="0.3">
      <c r="G48" s="55">
        <v>45</v>
      </c>
      <c r="H48" s="56">
        <v>45</v>
      </c>
      <c r="I48" s="57">
        <v>55</v>
      </c>
      <c r="N48" s="55">
        <v>44</v>
      </c>
      <c r="O48" s="63">
        <v>63.5</v>
      </c>
      <c r="P48" s="57">
        <f t="shared" si="0"/>
        <v>36.5</v>
      </c>
    </row>
    <row r="49" spans="7:16" ht="15.75" thickBot="1" x14ac:dyDescent="0.3">
      <c r="G49" s="55">
        <v>46</v>
      </c>
      <c r="H49" s="56">
        <v>46</v>
      </c>
      <c r="I49" s="57">
        <v>54</v>
      </c>
      <c r="N49" s="55">
        <v>45</v>
      </c>
      <c r="O49" s="63">
        <v>65</v>
      </c>
      <c r="P49" s="57">
        <f t="shared" si="0"/>
        <v>35</v>
      </c>
    </row>
    <row r="50" spans="7:16" ht="15.75" thickBot="1" x14ac:dyDescent="0.3">
      <c r="G50" s="55">
        <v>47</v>
      </c>
      <c r="H50" s="56">
        <v>47</v>
      </c>
      <c r="I50" s="57">
        <v>53</v>
      </c>
      <c r="N50" s="55">
        <v>46</v>
      </c>
      <c r="O50" s="63">
        <v>66.5</v>
      </c>
      <c r="P50" s="57">
        <f t="shared" si="0"/>
        <v>33.5</v>
      </c>
    </row>
    <row r="51" spans="7:16" ht="15.75" thickBot="1" x14ac:dyDescent="0.3">
      <c r="G51" s="55">
        <v>48</v>
      </c>
      <c r="H51" s="56">
        <v>48</v>
      </c>
      <c r="I51" s="57">
        <v>52</v>
      </c>
      <c r="N51" s="55">
        <v>47</v>
      </c>
      <c r="O51" s="63">
        <v>68</v>
      </c>
      <c r="P51" s="57">
        <f t="shared" si="0"/>
        <v>32</v>
      </c>
    </row>
    <row r="52" spans="7:16" ht="15.75" thickBot="1" x14ac:dyDescent="0.3">
      <c r="G52" s="55">
        <v>49</v>
      </c>
      <c r="H52" s="56">
        <v>49</v>
      </c>
      <c r="I52" s="57">
        <v>51</v>
      </c>
      <c r="N52" s="55">
        <v>48</v>
      </c>
      <c r="O52" s="63">
        <v>69.5</v>
      </c>
      <c r="P52" s="57">
        <f t="shared" si="0"/>
        <v>30.5</v>
      </c>
    </row>
    <row r="53" spans="7:16" ht="15.75" thickBot="1" x14ac:dyDescent="0.3">
      <c r="G53" s="55">
        <v>50</v>
      </c>
      <c r="H53" s="56">
        <v>50</v>
      </c>
      <c r="I53" s="57">
        <v>50</v>
      </c>
      <c r="N53" s="55">
        <v>49</v>
      </c>
      <c r="O53" s="63">
        <v>71</v>
      </c>
      <c r="P53" s="57">
        <f t="shared" si="0"/>
        <v>29</v>
      </c>
    </row>
    <row r="54" spans="7:16" ht="15.75" thickBot="1" x14ac:dyDescent="0.3">
      <c r="G54" s="55">
        <v>51</v>
      </c>
      <c r="H54" s="56">
        <v>51</v>
      </c>
      <c r="I54" s="57">
        <v>49</v>
      </c>
      <c r="N54" s="55">
        <v>50</v>
      </c>
      <c r="O54" s="63">
        <v>72.5</v>
      </c>
      <c r="P54" s="57">
        <f t="shared" si="0"/>
        <v>27.5</v>
      </c>
    </row>
    <row r="55" spans="7:16" ht="15.75" thickBot="1" x14ac:dyDescent="0.3">
      <c r="G55" s="55">
        <v>52</v>
      </c>
      <c r="H55" s="56">
        <v>52</v>
      </c>
      <c r="I55" s="57">
        <v>48</v>
      </c>
      <c r="N55" s="55">
        <v>51</v>
      </c>
      <c r="O55" s="63">
        <v>74</v>
      </c>
      <c r="P55" s="57">
        <f t="shared" si="0"/>
        <v>26</v>
      </c>
    </row>
    <row r="56" spans="7:16" ht="15.75" thickBot="1" x14ac:dyDescent="0.3">
      <c r="G56" s="55">
        <v>53</v>
      </c>
      <c r="H56" s="56">
        <v>53</v>
      </c>
      <c r="I56" s="57">
        <v>47</v>
      </c>
      <c r="N56" s="55">
        <v>52</v>
      </c>
      <c r="O56" s="63">
        <v>75.5</v>
      </c>
      <c r="P56" s="57">
        <f t="shared" si="0"/>
        <v>24.5</v>
      </c>
    </row>
    <row r="57" spans="7:16" ht="15.75" thickBot="1" x14ac:dyDescent="0.3">
      <c r="G57" s="55">
        <v>54</v>
      </c>
      <c r="H57" s="56">
        <v>54</v>
      </c>
      <c r="I57" s="57">
        <v>46</v>
      </c>
      <c r="N57" s="55">
        <v>53</v>
      </c>
      <c r="O57" s="63">
        <v>77</v>
      </c>
      <c r="P57" s="57">
        <f t="shared" si="0"/>
        <v>23</v>
      </c>
    </row>
    <row r="58" spans="7:16" ht="15.75" thickBot="1" x14ac:dyDescent="0.3">
      <c r="G58" s="55">
        <v>55</v>
      </c>
      <c r="H58" s="56">
        <v>55</v>
      </c>
      <c r="I58" s="57">
        <v>45</v>
      </c>
      <c r="N58" s="55">
        <v>54</v>
      </c>
      <c r="O58" s="63">
        <v>78.5</v>
      </c>
      <c r="P58" s="57">
        <f t="shared" si="0"/>
        <v>21.5</v>
      </c>
    </row>
    <row r="59" spans="7:16" ht="15.75" thickBot="1" x14ac:dyDescent="0.3">
      <c r="G59" s="55">
        <v>56</v>
      </c>
      <c r="H59" s="56">
        <v>56</v>
      </c>
      <c r="I59" s="57">
        <v>44</v>
      </c>
      <c r="N59" s="55">
        <v>55</v>
      </c>
      <c r="O59" s="63">
        <v>80</v>
      </c>
      <c r="P59" s="57">
        <f t="shared" si="0"/>
        <v>20</v>
      </c>
    </row>
    <row r="60" spans="7:16" ht="15.75" thickBot="1" x14ac:dyDescent="0.3">
      <c r="G60" s="55">
        <v>57</v>
      </c>
      <c r="H60" s="56">
        <v>57</v>
      </c>
      <c r="I60" s="57">
        <v>43</v>
      </c>
      <c r="N60" s="55">
        <v>56</v>
      </c>
      <c r="O60" s="63">
        <v>81.5</v>
      </c>
      <c r="P60" s="57">
        <f t="shared" si="0"/>
        <v>18.5</v>
      </c>
    </row>
    <row r="61" spans="7:16" ht="15.75" thickBot="1" x14ac:dyDescent="0.3">
      <c r="G61" s="55">
        <v>58</v>
      </c>
      <c r="H61" s="56">
        <v>58</v>
      </c>
      <c r="I61" s="57">
        <v>42</v>
      </c>
      <c r="N61" s="55">
        <v>57</v>
      </c>
      <c r="O61" s="63">
        <v>83</v>
      </c>
      <c r="P61" s="57">
        <f t="shared" si="0"/>
        <v>17</v>
      </c>
    </row>
    <row r="62" spans="7:16" ht="15.75" thickBot="1" x14ac:dyDescent="0.3">
      <c r="G62" s="55">
        <v>59</v>
      </c>
      <c r="H62" s="56">
        <v>59</v>
      </c>
      <c r="I62" s="57">
        <v>41</v>
      </c>
      <c r="N62" s="55">
        <v>58</v>
      </c>
      <c r="O62" s="63">
        <v>84.5</v>
      </c>
      <c r="P62" s="57">
        <f t="shared" si="0"/>
        <v>15.5</v>
      </c>
    </row>
    <row r="63" spans="7:16" ht="15.75" thickBot="1" x14ac:dyDescent="0.3">
      <c r="G63" s="55">
        <v>60</v>
      </c>
      <c r="H63" s="56">
        <v>60</v>
      </c>
      <c r="I63" s="57">
        <v>40</v>
      </c>
      <c r="N63" s="55">
        <v>59</v>
      </c>
      <c r="O63" s="63">
        <v>85</v>
      </c>
      <c r="P63" s="71">
        <f t="shared" si="0"/>
        <v>14</v>
      </c>
    </row>
    <row r="64" spans="7:16" ht="15.75" thickBot="1" x14ac:dyDescent="0.3">
      <c r="G64" s="55">
        <v>61</v>
      </c>
      <c r="H64" s="56">
        <v>61</v>
      </c>
      <c r="I64" s="57">
        <v>39</v>
      </c>
      <c r="N64" s="55">
        <v>60</v>
      </c>
    </row>
    <row r="65" spans="7:15" ht="15.75" thickBot="1" x14ac:dyDescent="0.3">
      <c r="G65" s="55">
        <v>62</v>
      </c>
      <c r="H65" s="56">
        <v>62</v>
      </c>
      <c r="I65" s="57">
        <v>38</v>
      </c>
      <c r="N65" s="55">
        <v>61</v>
      </c>
      <c r="O65" s="79"/>
    </row>
    <row r="66" spans="7:15" ht="15.75" thickBot="1" x14ac:dyDescent="0.3">
      <c r="G66" s="55">
        <v>63</v>
      </c>
      <c r="H66" s="56">
        <v>63</v>
      </c>
      <c r="I66" s="57">
        <v>37</v>
      </c>
      <c r="N66" s="55">
        <v>62</v>
      </c>
      <c r="O66" s="79"/>
    </row>
    <row r="67" spans="7:15" ht="15.75" thickBot="1" x14ac:dyDescent="0.3">
      <c r="G67" s="55">
        <v>64</v>
      </c>
      <c r="H67" s="56">
        <v>64</v>
      </c>
      <c r="I67" s="57">
        <v>36</v>
      </c>
      <c r="N67" s="55">
        <v>63</v>
      </c>
      <c r="O67" s="79"/>
    </row>
    <row r="68" spans="7:15" ht="15.75" thickBot="1" x14ac:dyDescent="0.3">
      <c r="G68" s="55">
        <v>65</v>
      </c>
      <c r="H68" s="56">
        <v>65</v>
      </c>
      <c r="I68" s="57">
        <v>35</v>
      </c>
      <c r="N68" s="55">
        <v>64</v>
      </c>
      <c r="O68" s="79"/>
    </row>
    <row r="69" spans="7:15" ht="15.75" thickBot="1" x14ac:dyDescent="0.3">
      <c r="G69" s="55">
        <v>66</v>
      </c>
      <c r="H69" s="56">
        <v>66</v>
      </c>
      <c r="I69" s="57">
        <v>34</v>
      </c>
      <c r="N69" s="55">
        <v>65</v>
      </c>
      <c r="O69" s="79"/>
    </row>
    <row r="70" spans="7:15" ht="15.75" thickBot="1" x14ac:dyDescent="0.3">
      <c r="G70" s="55">
        <v>67</v>
      </c>
      <c r="H70" s="56">
        <v>67</v>
      </c>
      <c r="I70" s="57">
        <v>33</v>
      </c>
      <c r="N70" s="55">
        <v>66</v>
      </c>
      <c r="O70" s="79"/>
    </row>
    <row r="71" spans="7:15" ht="15.75" thickBot="1" x14ac:dyDescent="0.3">
      <c r="G71" s="55">
        <v>68</v>
      </c>
      <c r="H71" s="56">
        <v>68</v>
      </c>
      <c r="I71" s="57">
        <v>32</v>
      </c>
      <c r="N71" s="55">
        <v>67</v>
      </c>
      <c r="O71" s="79"/>
    </row>
    <row r="72" spans="7:15" ht="15.75" thickBot="1" x14ac:dyDescent="0.3">
      <c r="G72" s="55">
        <v>69</v>
      </c>
      <c r="H72" s="56">
        <v>69</v>
      </c>
      <c r="I72" s="57">
        <v>31</v>
      </c>
      <c r="N72" s="55">
        <v>68</v>
      </c>
      <c r="O72" s="79"/>
    </row>
    <row r="73" spans="7:15" ht="15.75" thickBot="1" x14ac:dyDescent="0.3">
      <c r="G73" s="55">
        <v>70</v>
      </c>
      <c r="H73" s="56">
        <v>70</v>
      </c>
      <c r="I73" s="71">
        <v>30</v>
      </c>
      <c r="N73" s="55">
        <v>69</v>
      </c>
      <c r="O73" s="79"/>
    </row>
    <row r="74" spans="7:15" ht="15.75" thickBot="1" x14ac:dyDescent="0.3">
      <c r="G74" s="46"/>
      <c r="H74" s="80"/>
      <c r="I74" s="81"/>
      <c r="N74" s="55">
        <v>70</v>
      </c>
      <c r="O74" s="79"/>
    </row>
    <row r="75" spans="7:15" ht="15.75" thickBot="1" x14ac:dyDescent="0.3">
      <c r="G75" s="46"/>
      <c r="H75" s="80"/>
      <c r="N75" s="55"/>
      <c r="O75" s="79"/>
    </row>
    <row r="76" spans="7:15" x14ac:dyDescent="0.25">
      <c r="G76" s="46"/>
      <c r="H76" s="80"/>
    </row>
    <row r="77" spans="7:15" x14ac:dyDescent="0.25">
      <c r="G77" s="46"/>
      <c r="H77" s="80"/>
    </row>
    <row r="78" spans="7:15" x14ac:dyDescent="0.25">
      <c r="G78" s="46"/>
      <c r="H78" s="80"/>
    </row>
    <row r="79" spans="7:15" x14ac:dyDescent="0.25">
      <c r="G79" s="46"/>
      <c r="H79" s="80"/>
    </row>
    <row r="80" spans="7:15" x14ac:dyDescent="0.25">
      <c r="G80" s="46"/>
      <c r="H80" s="80"/>
    </row>
    <row r="81" spans="7:8" x14ac:dyDescent="0.25">
      <c r="G81" s="46"/>
      <c r="H81" s="80"/>
    </row>
    <row r="82" spans="7:8" x14ac:dyDescent="0.25">
      <c r="G82" s="46"/>
      <c r="H82" s="80"/>
    </row>
    <row r="83" spans="7:8" x14ac:dyDescent="0.25">
      <c r="G83" s="46"/>
      <c r="H83" s="80"/>
    </row>
    <row r="84" spans="7:8" x14ac:dyDescent="0.25">
      <c r="G84" s="46"/>
      <c r="H84" s="80"/>
    </row>
    <row r="85" spans="7:8" x14ac:dyDescent="0.25">
      <c r="G85" s="46"/>
      <c r="H85" s="80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6"/>
  <sheetViews>
    <sheetView tabSelected="1" topLeftCell="A13" zoomScale="130" zoomScaleNormal="130" workbookViewId="0">
      <selection activeCell="E32" sqref="E32:F36"/>
    </sheetView>
  </sheetViews>
  <sheetFormatPr defaultRowHeight="15" x14ac:dyDescent="0.25"/>
  <cols>
    <col min="1" max="1" width="21.7109375" bestFit="1" customWidth="1"/>
    <col min="2" max="2" width="17" customWidth="1"/>
    <col min="3" max="3" width="19.140625" customWidth="1"/>
    <col min="4" max="4" width="15.5703125" style="11" bestFit="1" customWidth="1"/>
    <col min="5" max="5" width="27.140625" customWidth="1"/>
    <col min="6" max="6" width="24" customWidth="1"/>
    <col min="7" max="7" width="8.85546875" customWidth="1"/>
    <col min="8" max="8" width="16.28515625" bestFit="1" customWidth="1"/>
    <col min="9" max="9" width="12" bestFit="1" customWidth="1"/>
    <col min="11" max="11" width="12.5703125" customWidth="1"/>
  </cols>
  <sheetData>
    <row r="1" spans="1:13" x14ac:dyDescent="0.25">
      <c r="A1" s="7"/>
      <c r="B1" s="8"/>
      <c r="C1" s="8"/>
      <c r="D1" s="9"/>
    </row>
    <row r="2" spans="1:13" x14ac:dyDescent="0.25">
      <c r="A2" s="10"/>
      <c r="C2" s="114" t="s">
        <v>82</v>
      </c>
      <c r="D2" s="12"/>
      <c r="F2" s="5"/>
      <c r="G2" s="5" t="s">
        <v>59</v>
      </c>
      <c r="H2" s="5"/>
      <c r="I2" s="84"/>
    </row>
    <row r="3" spans="1:13" ht="18.75" x14ac:dyDescent="0.3">
      <c r="A3" s="10" t="s">
        <v>9</v>
      </c>
      <c r="B3" s="13"/>
      <c r="C3" s="94">
        <f>C4+C5</f>
        <v>20800</v>
      </c>
      <c r="D3" s="14" t="s">
        <v>57</v>
      </c>
      <c r="F3" s="83" t="s">
        <v>81</v>
      </c>
      <c r="G3" s="84" t="s">
        <v>70</v>
      </c>
      <c r="H3" s="88">
        <v>72.5</v>
      </c>
      <c r="I3" s="85">
        <f>H3*10.764</f>
        <v>780.39</v>
      </c>
      <c r="K3" s="4" t="s">
        <v>73</v>
      </c>
      <c r="L3" t="s">
        <v>66</v>
      </c>
    </row>
    <row r="4" spans="1:13" ht="30" x14ac:dyDescent="0.25">
      <c r="A4" s="15" t="s">
        <v>10</v>
      </c>
      <c r="B4" s="13"/>
      <c r="C4" s="94">
        <v>2600</v>
      </c>
      <c r="D4" s="16"/>
      <c r="F4" s="100"/>
      <c r="G4" s="84" t="s">
        <v>61</v>
      </c>
      <c r="H4" s="84">
        <v>85.83</v>
      </c>
      <c r="I4" s="85">
        <f>H4*10.764</f>
        <v>923.87411999999995</v>
      </c>
    </row>
    <row r="5" spans="1:13" x14ac:dyDescent="0.25">
      <c r="A5" s="10" t="s">
        <v>11</v>
      </c>
      <c r="B5" s="13"/>
      <c r="C5" s="94">
        <v>18200</v>
      </c>
      <c r="D5" s="16"/>
      <c r="F5" s="5"/>
      <c r="G5" s="84"/>
      <c r="H5" s="84"/>
      <c r="I5" s="85"/>
    </row>
    <row r="6" spans="1:13" x14ac:dyDescent="0.25">
      <c r="A6" s="10" t="s">
        <v>12</v>
      </c>
      <c r="B6" s="13"/>
      <c r="C6" s="94">
        <f>C4</f>
        <v>2600</v>
      </c>
      <c r="D6" s="16"/>
      <c r="F6" s="5"/>
      <c r="G6" s="84"/>
      <c r="H6" s="88"/>
      <c r="I6" s="85"/>
    </row>
    <row r="7" spans="1:13" x14ac:dyDescent="0.25">
      <c r="A7" s="10" t="s">
        <v>13</v>
      </c>
      <c r="B7" s="17"/>
      <c r="C7" s="4">
        <v>0</v>
      </c>
      <c r="D7" s="18"/>
    </row>
    <row r="8" spans="1:13" x14ac:dyDescent="0.25">
      <c r="A8" s="10" t="s">
        <v>14</v>
      </c>
      <c r="B8" s="17"/>
      <c r="C8" s="4">
        <f>C9-C7</f>
        <v>60</v>
      </c>
      <c r="D8" s="101" t="s">
        <v>74</v>
      </c>
      <c r="E8" s="101">
        <v>0</v>
      </c>
      <c r="L8" s="4"/>
      <c r="M8" s="4"/>
    </row>
    <row r="9" spans="1:13" x14ac:dyDescent="0.25">
      <c r="A9" s="10" t="s">
        <v>15</v>
      </c>
      <c r="B9" s="17"/>
      <c r="C9" s="4">
        <v>60</v>
      </c>
      <c r="D9" s="102"/>
      <c r="E9" s="101">
        <v>2024</v>
      </c>
    </row>
    <row r="10" spans="1:13" ht="30" x14ac:dyDescent="0.25">
      <c r="A10" s="15" t="s">
        <v>16</v>
      </c>
      <c r="B10" s="17"/>
      <c r="C10" s="4">
        <f>90*C7/C9</f>
        <v>0</v>
      </c>
      <c r="D10" s="4"/>
      <c r="E10" s="5"/>
      <c r="F10" s="82"/>
      <c r="G10" s="82"/>
    </row>
    <row r="11" spans="1:13" x14ac:dyDescent="0.25">
      <c r="A11" s="10"/>
      <c r="B11" s="19"/>
      <c r="C11" s="95">
        <f>C10%</f>
        <v>0</v>
      </c>
      <c r="D11" s="20"/>
      <c r="E11" s="3"/>
    </row>
    <row r="12" spans="1:13" x14ac:dyDescent="0.25">
      <c r="A12" s="10" t="s">
        <v>17</v>
      </c>
      <c r="B12" s="13"/>
      <c r="C12" s="94">
        <f>C6*C11</f>
        <v>0</v>
      </c>
      <c r="D12" s="16"/>
    </row>
    <row r="13" spans="1:13" x14ac:dyDescent="0.25">
      <c r="A13" s="10" t="s">
        <v>18</v>
      </c>
      <c r="B13" s="13"/>
      <c r="C13" s="94">
        <f>C6-C12</f>
        <v>2600</v>
      </c>
      <c r="D13" s="16"/>
      <c r="H13" s="4"/>
      <c r="M13" s="82"/>
    </row>
    <row r="14" spans="1:13" x14ac:dyDescent="0.25">
      <c r="A14" s="10" t="s">
        <v>11</v>
      </c>
      <c r="B14" s="13"/>
      <c r="C14" s="94">
        <f>C5</f>
        <v>18200</v>
      </c>
      <c r="D14" s="16"/>
      <c r="F14" s="82"/>
      <c r="G14" s="82"/>
      <c r="H14" s="4"/>
    </row>
    <row r="15" spans="1:13" x14ac:dyDescent="0.25">
      <c r="B15" s="13"/>
      <c r="C15" s="94"/>
      <c r="D15" s="16"/>
      <c r="H15" s="4"/>
    </row>
    <row r="16" spans="1:13" x14ac:dyDescent="0.25">
      <c r="A16" s="21" t="s">
        <v>19</v>
      </c>
      <c r="B16" s="22"/>
      <c r="C16" s="96">
        <f>C14+C13</f>
        <v>20800</v>
      </c>
      <c r="D16" s="14"/>
      <c r="E16" s="103"/>
      <c r="H16" s="82"/>
    </row>
    <row r="17" spans="1:9" x14ac:dyDescent="0.25">
      <c r="B17" s="17"/>
      <c r="C17" s="4"/>
      <c r="D17" s="18"/>
      <c r="H17" s="82"/>
    </row>
    <row r="18" spans="1:9" ht="16.5" x14ac:dyDescent="0.3">
      <c r="A18" s="110" t="s">
        <v>66</v>
      </c>
      <c r="B18" s="5"/>
      <c r="C18" s="97">
        <v>780</v>
      </c>
      <c r="D18" s="44"/>
      <c r="E18" s="45"/>
      <c r="F18">
        <f>11500000/C18</f>
        <v>14743.589743589744</v>
      </c>
    </row>
    <row r="19" spans="1:9" x14ac:dyDescent="0.25">
      <c r="A19" s="10"/>
      <c r="B19" s="4"/>
      <c r="C19" s="120">
        <f>C18*C16</f>
        <v>16224000</v>
      </c>
      <c r="D19" s="121" t="s">
        <v>42</v>
      </c>
      <c r="E19" s="23"/>
      <c r="H19" s="82"/>
    </row>
    <row r="20" spans="1:9" x14ac:dyDescent="0.25">
      <c r="A20" s="10"/>
      <c r="B20" s="4"/>
      <c r="C20" s="120">
        <v>800000</v>
      </c>
      <c r="D20" s="121" t="s">
        <v>83</v>
      </c>
      <c r="E20" s="23"/>
      <c r="H20" s="82"/>
    </row>
    <row r="21" spans="1:9" x14ac:dyDescent="0.25">
      <c r="A21" s="10"/>
      <c r="B21" s="4"/>
      <c r="C21" s="119">
        <f>C19+C20</f>
        <v>17024000</v>
      </c>
      <c r="D21" s="84" t="s">
        <v>84</v>
      </c>
      <c r="E21" s="23"/>
      <c r="H21" s="82"/>
    </row>
    <row r="22" spans="1:9" x14ac:dyDescent="0.25">
      <c r="A22" s="10"/>
      <c r="B22" s="40"/>
      <c r="C22" s="119">
        <f>C21*0.98</f>
        <v>16683520</v>
      </c>
      <c r="D22" s="84" t="s">
        <v>20</v>
      </c>
      <c r="E22" s="24"/>
      <c r="F22" s="6"/>
      <c r="H22" s="82"/>
    </row>
    <row r="23" spans="1:9" x14ac:dyDescent="0.25">
      <c r="A23" s="10"/>
      <c r="C23" s="119">
        <f>C19*0.8</f>
        <v>12979200</v>
      </c>
      <c r="D23" s="84" t="s">
        <v>21</v>
      </c>
      <c r="E23" s="24"/>
      <c r="F23" s="40"/>
    </row>
    <row r="24" spans="1:9" x14ac:dyDescent="0.25">
      <c r="A24" s="10"/>
      <c r="E24" s="40"/>
    </row>
    <row r="25" spans="1:9" x14ac:dyDescent="0.25">
      <c r="A25" s="25" t="s">
        <v>22</v>
      </c>
      <c r="B25" s="26"/>
      <c r="C25" s="98">
        <f>C4*D25</f>
        <v>2230800.0000000005</v>
      </c>
      <c r="D25" s="27">
        <f>C18*1.1</f>
        <v>858.00000000000011</v>
      </c>
      <c r="E25" s="40"/>
    </row>
    <row r="26" spans="1:9" x14ac:dyDescent="0.25">
      <c r="A26" s="10" t="s">
        <v>23</v>
      </c>
      <c r="C26">
        <f>433.4*10438</f>
        <v>4523829.2</v>
      </c>
    </row>
    <row r="27" spans="1:9" x14ac:dyDescent="0.25">
      <c r="A27" s="28" t="s">
        <v>24</v>
      </c>
      <c r="B27" s="11"/>
      <c r="C27" s="40">
        <f>C19*0.025/12</f>
        <v>33800</v>
      </c>
      <c r="D27" s="24"/>
    </row>
    <row r="28" spans="1:9" x14ac:dyDescent="0.25">
      <c r="C28" s="40"/>
      <c r="D28" s="24"/>
      <c r="F28" s="84" t="s">
        <v>79</v>
      </c>
    </row>
    <row r="29" spans="1:9" x14ac:dyDescent="0.25">
      <c r="A29" s="5" t="s">
        <v>75</v>
      </c>
      <c r="B29" s="5"/>
      <c r="C29" s="99"/>
      <c r="D29" s="86"/>
    </row>
    <row r="30" spans="1:9" x14ac:dyDescent="0.25">
      <c r="D30" s="82"/>
    </row>
    <row r="31" spans="1:9" x14ac:dyDescent="0.25">
      <c r="A31" s="101" t="s">
        <v>76</v>
      </c>
      <c r="B31" s="113" t="s">
        <v>77</v>
      </c>
      <c r="D31"/>
      <c r="E31" s="11"/>
      <c r="F31" s="11"/>
      <c r="G31" s="3"/>
      <c r="H31" s="3"/>
    </row>
    <row r="32" spans="1:9" ht="18.75" x14ac:dyDescent="0.3">
      <c r="A32" s="101"/>
      <c r="B32" s="113">
        <v>14199768</v>
      </c>
      <c r="D32"/>
      <c r="E32" s="117" t="s">
        <v>78</v>
      </c>
      <c r="F32" s="117"/>
      <c r="G32" s="3"/>
      <c r="H32" s="87"/>
      <c r="I32" s="40"/>
    </row>
    <row r="33" spans="1:9" ht="18.75" x14ac:dyDescent="0.3">
      <c r="C33" s="40"/>
      <c r="D33"/>
      <c r="E33" s="117" t="s">
        <v>80</v>
      </c>
      <c r="F33" s="117"/>
      <c r="G33" s="3"/>
      <c r="H33" s="3"/>
    </row>
    <row r="34" spans="1:9" ht="18.75" x14ac:dyDescent="0.3">
      <c r="D34"/>
      <c r="E34" s="108" t="s">
        <v>42</v>
      </c>
      <c r="F34" s="108">
        <f>C21</f>
        <v>17024000</v>
      </c>
      <c r="G34" s="3"/>
      <c r="H34" s="3"/>
    </row>
    <row r="35" spans="1:9" ht="18.75" x14ac:dyDescent="0.3">
      <c r="D35"/>
      <c r="E35" s="108" t="s">
        <v>20</v>
      </c>
      <c r="F35" s="108">
        <f>C22</f>
        <v>16683520</v>
      </c>
      <c r="G35" s="3"/>
      <c r="H35" s="87">
        <f>F34*80</f>
        <v>1361920000</v>
      </c>
    </row>
    <row r="36" spans="1:9" ht="18.75" x14ac:dyDescent="0.3">
      <c r="D36"/>
      <c r="E36" s="108" t="s">
        <v>21</v>
      </c>
      <c r="F36" s="108">
        <f>C23</f>
        <v>12979200</v>
      </c>
      <c r="G36" s="3"/>
      <c r="H36" s="3"/>
      <c r="I36">
        <f>11554200</f>
        <v>11554200</v>
      </c>
    </row>
    <row r="37" spans="1:9" x14ac:dyDescent="0.25">
      <c r="D37"/>
      <c r="G37" s="3"/>
      <c r="H37" s="3"/>
    </row>
    <row r="38" spans="1:9" x14ac:dyDescent="0.25">
      <c r="D38"/>
      <c r="E38" s="3"/>
      <c r="F38" s="3"/>
      <c r="G38" s="3"/>
      <c r="H38" s="3"/>
    </row>
    <row r="39" spans="1:9" x14ac:dyDescent="0.25">
      <c r="D39"/>
      <c r="E39" s="3"/>
      <c r="F39" s="3"/>
      <c r="G39" s="3"/>
      <c r="H39" s="3"/>
    </row>
    <row r="40" spans="1:9" x14ac:dyDescent="0.25">
      <c r="D40"/>
      <c r="E40" s="3"/>
      <c r="F40" s="3"/>
      <c r="G40" s="3"/>
      <c r="H40" s="3"/>
    </row>
    <row r="41" spans="1:9" x14ac:dyDescent="0.25">
      <c r="D41"/>
    </row>
    <row r="42" spans="1:9" x14ac:dyDescent="0.25">
      <c r="D42"/>
    </row>
    <row r="48" spans="1:9" x14ac:dyDescent="0.25">
      <c r="A48" s="29"/>
    </row>
    <row r="61" spans="1:1" ht="15.75" x14ac:dyDescent="0.25">
      <c r="A61" s="30"/>
    </row>
    <row r="62" spans="1:1" ht="15.75" x14ac:dyDescent="0.25">
      <c r="A62" s="30"/>
    </row>
    <row r="63" spans="1:1" ht="15.75" x14ac:dyDescent="0.25">
      <c r="A63" s="30"/>
    </row>
    <row r="64" spans="1:1" ht="15.75" x14ac:dyDescent="0.25">
      <c r="A64" s="30"/>
    </row>
    <row r="65" spans="1:1" ht="15.75" x14ac:dyDescent="0.25">
      <c r="A65" s="30"/>
    </row>
    <row r="66" spans="1:1" ht="15.75" x14ac:dyDescent="0.25">
      <c r="A66" s="30"/>
    </row>
    <row r="67" spans="1:1" ht="15.75" x14ac:dyDescent="0.25">
      <c r="A67" s="30"/>
    </row>
    <row r="86" spans="3:3" x14ac:dyDescent="0.25">
      <c r="C86">
        <f>C85*C84</f>
        <v>0</v>
      </c>
    </row>
  </sheetData>
  <mergeCells count="2">
    <mergeCell ref="E32:F32"/>
    <mergeCell ref="E33:F3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56"/>
  <sheetViews>
    <sheetView zoomScaleNormal="100" workbookViewId="0">
      <selection activeCell="A2" sqref="A2:A20"/>
    </sheetView>
  </sheetViews>
  <sheetFormatPr defaultRowHeight="15" x14ac:dyDescent="0.2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9.5703125" customWidth="1"/>
    <col min="15" max="17" width="12.85546875" customWidth="1"/>
    <col min="18" max="18" width="16.140625" customWidth="1"/>
    <col min="19" max="19" width="13.85546875" customWidth="1"/>
    <col min="20" max="20" width="19.2851562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 x14ac:dyDescent="0.25">
      <c r="A1" s="1" t="s">
        <v>0</v>
      </c>
      <c r="B1" s="1" t="s">
        <v>4</v>
      </c>
      <c r="C1" s="1" t="s">
        <v>72</v>
      </c>
      <c r="D1" s="1" t="s">
        <v>6</v>
      </c>
      <c r="E1" s="1" t="s">
        <v>1</v>
      </c>
      <c r="F1" s="1" t="s">
        <v>5</v>
      </c>
      <c r="G1" s="1" t="s">
        <v>7</v>
      </c>
      <c r="H1" s="1" t="s">
        <v>8</v>
      </c>
      <c r="I1" s="1" t="s">
        <v>2</v>
      </c>
      <c r="J1" s="1" t="s">
        <v>3</v>
      </c>
      <c r="O1" s="1" t="s">
        <v>66</v>
      </c>
      <c r="P1" s="1" t="s">
        <v>71</v>
      </c>
      <c r="Q1" s="1" t="s">
        <v>65</v>
      </c>
      <c r="R1" s="1" t="s">
        <v>1</v>
      </c>
      <c r="S1" s="1" t="s">
        <v>66</v>
      </c>
    </row>
    <row r="2" spans="1:35" x14ac:dyDescent="0.25">
      <c r="D2" s="2"/>
      <c r="E2" s="2"/>
      <c r="F2" s="2" t="e">
        <f t="shared" ref="F2:F15" si="0">ROUND((E2/B2),0)</f>
        <v>#DIV/0!</v>
      </c>
      <c r="G2" s="89" t="e">
        <f t="shared" ref="G2:G15" si="1">ROUND((E2/C2),0)</f>
        <v>#DIV/0!</v>
      </c>
      <c r="H2" t="e">
        <f t="shared" ref="H2:H15" si="2">ROUND((E2/D2),0)</f>
        <v>#DIV/0!</v>
      </c>
      <c r="O2" s="111"/>
      <c r="P2" s="2">
        <f>O2*1.1</f>
        <v>0</v>
      </c>
      <c r="Q2" s="2">
        <f>O2</f>
        <v>0</v>
      </c>
      <c r="R2" s="2"/>
      <c r="S2" s="2" t="e">
        <f>R2/Q2</f>
        <v>#DIV/0!</v>
      </c>
      <c r="T2" s="2"/>
      <c r="AA2" s="42"/>
    </row>
    <row r="3" spans="1:35" x14ac:dyDescent="0.25">
      <c r="D3" s="2"/>
      <c r="E3" s="2"/>
      <c r="F3" s="2" t="e">
        <f t="shared" si="0"/>
        <v>#DIV/0!</v>
      </c>
      <c r="G3" s="89" t="e">
        <f t="shared" si="1"/>
        <v>#DIV/0!</v>
      </c>
      <c r="H3" t="e">
        <f t="shared" si="2"/>
        <v>#DIV/0!</v>
      </c>
      <c r="O3" s="111"/>
      <c r="P3" s="2">
        <f t="shared" ref="P3:P9" si="3">O3*1.1</f>
        <v>0</v>
      </c>
      <c r="Q3" s="2">
        <f t="shared" ref="Q3:Q13" si="4">O3</f>
        <v>0</v>
      </c>
      <c r="R3" s="2"/>
      <c r="S3" s="2" t="e">
        <f t="shared" ref="S3:S9" si="5">R3/O3</f>
        <v>#DIV/0!</v>
      </c>
      <c r="T3" s="2"/>
      <c r="AE3" s="42"/>
    </row>
    <row r="4" spans="1:35" x14ac:dyDescent="0.25">
      <c r="B4" s="82"/>
      <c r="D4" s="2"/>
      <c r="E4" s="2"/>
      <c r="F4" s="2" t="e">
        <f t="shared" si="0"/>
        <v>#DIV/0!</v>
      </c>
      <c r="G4" s="89" t="e">
        <f t="shared" si="1"/>
        <v>#DIV/0!</v>
      </c>
      <c r="H4" t="e">
        <f t="shared" si="2"/>
        <v>#DIV/0!</v>
      </c>
      <c r="O4" s="111"/>
      <c r="P4" s="2">
        <f t="shared" si="3"/>
        <v>0</v>
      </c>
      <c r="Q4" s="2">
        <f t="shared" si="4"/>
        <v>0</v>
      </c>
      <c r="R4" s="2"/>
      <c r="S4" s="2" t="e">
        <f t="shared" si="5"/>
        <v>#DIV/0!</v>
      </c>
      <c r="T4" s="2"/>
    </row>
    <row r="5" spans="1:35" x14ac:dyDescent="0.25">
      <c r="B5" s="82"/>
      <c r="D5" s="2"/>
      <c r="E5" s="2"/>
      <c r="F5" s="2" t="e">
        <f t="shared" si="0"/>
        <v>#DIV/0!</v>
      </c>
      <c r="G5" s="89" t="e">
        <f t="shared" si="1"/>
        <v>#DIV/0!</v>
      </c>
      <c r="H5" t="e">
        <f t="shared" si="2"/>
        <v>#DIV/0!</v>
      </c>
      <c r="O5" s="111"/>
      <c r="P5" s="2">
        <f t="shared" si="3"/>
        <v>0</v>
      </c>
      <c r="Q5" s="2">
        <f t="shared" si="4"/>
        <v>0</v>
      </c>
      <c r="R5" s="2"/>
      <c r="S5" s="2" t="e">
        <f t="shared" si="5"/>
        <v>#DIV/0!</v>
      </c>
      <c r="T5" s="2" t="e">
        <f>R5/Q5</f>
        <v>#DIV/0!</v>
      </c>
    </row>
    <row r="6" spans="1:35" x14ac:dyDescent="0.25">
      <c r="D6" s="2"/>
      <c r="E6" s="2"/>
      <c r="F6" s="2" t="e">
        <f t="shared" si="0"/>
        <v>#DIV/0!</v>
      </c>
      <c r="G6" s="89" t="e">
        <f t="shared" si="1"/>
        <v>#DIV/0!</v>
      </c>
      <c r="H6" t="e">
        <f t="shared" si="2"/>
        <v>#DIV/0!</v>
      </c>
      <c r="O6" s="111"/>
      <c r="P6" s="2">
        <f t="shared" si="3"/>
        <v>0</v>
      </c>
      <c r="Q6" s="2">
        <f t="shared" si="4"/>
        <v>0</v>
      </c>
      <c r="R6" s="2"/>
      <c r="S6" s="2" t="e">
        <f t="shared" si="5"/>
        <v>#DIV/0!</v>
      </c>
      <c r="T6" s="2"/>
      <c r="AI6" t="s">
        <v>43</v>
      </c>
    </row>
    <row r="7" spans="1:35" x14ac:dyDescent="0.25">
      <c r="D7" s="2"/>
      <c r="E7" s="2"/>
      <c r="F7" s="2" t="e">
        <f t="shared" si="0"/>
        <v>#DIV/0!</v>
      </c>
      <c r="G7" t="e">
        <f t="shared" si="1"/>
        <v>#DIV/0!</v>
      </c>
      <c r="H7" t="e">
        <f t="shared" si="2"/>
        <v>#DIV/0!</v>
      </c>
      <c r="O7" s="2"/>
      <c r="P7" s="2">
        <f t="shared" si="3"/>
        <v>0</v>
      </c>
      <c r="Q7" s="2">
        <f t="shared" si="4"/>
        <v>0</v>
      </c>
      <c r="R7" s="2"/>
      <c r="S7" s="2" t="e">
        <f t="shared" si="5"/>
        <v>#DIV/0!</v>
      </c>
      <c r="T7" s="2"/>
    </row>
    <row r="8" spans="1:35" x14ac:dyDescent="0.25">
      <c r="D8" s="2"/>
      <c r="E8" s="2"/>
      <c r="F8" s="2" t="e">
        <f t="shared" si="0"/>
        <v>#DIV/0!</v>
      </c>
      <c r="G8" t="e">
        <f t="shared" si="1"/>
        <v>#DIV/0!</v>
      </c>
      <c r="H8" t="e">
        <f t="shared" si="2"/>
        <v>#DIV/0!</v>
      </c>
      <c r="O8" s="2"/>
      <c r="P8" s="2">
        <f t="shared" si="3"/>
        <v>0</v>
      </c>
      <c r="Q8" s="2">
        <f t="shared" si="4"/>
        <v>0</v>
      </c>
      <c r="R8" s="2"/>
      <c r="S8" s="2" t="e">
        <f t="shared" si="5"/>
        <v>#DIV/0!</v>
      </c>
      <c r="T8" s="2"/>
    </row>
    <row r="9" spans="1:35" x14ac:dyDescent="0.25">
      <c r="D9" s="2"/>
      <c r="E9" s="2"/>
      <c r="F9" s="2" t="e">
        <f t="shared" si="0"/>
        <v>#DIV/0!</v>
      </c>
      <c r="G9" t="e">
        <f t="shared" si="1"/>
        <v>#DIV/0!</v>
      </c>
      <c r="H9" t="e">
        <f t="shared" si="2"/>
        <v>#DIV/0!</v>
      </c>
      <c r="O9" s="2"/>
      <c r="P9" s="2">
        <f t="shared" si="3"/>
        <v>0</v>
      </c>
      <c r="Q9" s="2">
        <f t="shared" si="4"/>
        <v>0</v>
      </c>
      <c r="R9" s="2"/>
      <c r="S9" s="2" t="e">
        <f t="shared" si="5"/>
        <v>#DIV/0!</v>
      </c>
      <c r="T9" s="2"/>
    </row>
    <row r="10" spans="1:35" x14ac:dyDescent="0.25">
      <c r="D10" s="2"/>
      <c r="E10" s="2"/>
      <c r="F10" s="2" t="e">
        <f t="shared" si="0"/>
        <v>#DIV/0!</v>
      </c>
      <c r="G10" t="e">
        <f t="shared" si="1"/>
        <v>#DIV/0!</v>
      </c>
      <c r="H10" t="e">
        <f t="shared" si="2"/>
        <v>#DIV/0!</v>
      </c>
      <c r="Q10" s="2">
        <f t="shared" si="4"/>
        <v>0</v>
      </c>
      <c r="R10" s="2"/>
      <c r="S10" s="2"/>
    </row>
    <row r="11" spans="1:35" ht="16.5" x14ac:dyDescent="0.3">
      <c r="D11" s="2"/>
      <c r="E11" s="2"/>
      <c r="F11" s="2" t="e">
        <f t="shared" si="0"/>
        <v>#DIV/0!</v>
      </c>
      <c r="G11" t="e">
        <f t="shared" si="1"/>
        <v>#DIV/0!</v>
      </c>
      <c r="H11" t="e">
        <f t="shared" si="2"/>
        <v>#DIV/0!</v>
      </c>
      <c r="Q11" s="2">
        <f t="shared" si="4"/>
        <v>0</v>
      </c>
      <c r="R11" s="2"/>
      <c r="S11" s="2"/>
      <c r="V11" s="106"/>
      <c r="W11" s="31"/>
      <c r="X11" s="31"/>
      <c r="Y11" s="31"/>
      <c r="Z11" s="31"/>
      <c r="AA11" s="31"/>
      <c r="AB11" s="31"/>
      <c r="AC11" s="31"/>
    </row>
    <row r="12" spans="1:35" ht="18.75" x14ac:dyDescent="0.25">
      <c r="D12" s="2"/>
      <c r="E12" s="2"/>
      <c r="F12" t="e">
        <f t="shared" si="0"/>
        <v>#DIV/0!</v>
      </c>
      <c r="G12" t="e">
        <f t="shared" si="1"/>
        <v>#DIV/0!</v>
      </c>
      <c r="H12" t="e">
        <f t="shared" si="2"/>
        <v>#DIV/0!</v>
      </c>
      <c r="Q12" s="2">
        <f t="shared" si="4"/>
        <v>0</v>
      </c>
      <c r="R12" s="2"/>
      <c r="S12" s="2"/>
      <c r="V12" s="107"/>
    </row>
    <row r="13" spans="1:35" x14ac:dyDescent="0.25">
      <c r="E13" s="2"/>
      <c r="F13" t="e">
        <f t="shared" si="0"/>
        <v>#DIV/0!</v>
      </c>
      <c r="G13" t="e">
        <f t="shared" si="1"/>
        <v>#DIV/0!</v>
      </c>
      <c r="H13" t="e">
        <f t="shared" si="2"/>
        <v>#DIV/0!</v>
      </c>
      <c r="Q13" s="2">
        <f t="shared" si="4"/>
        <v>0</v>
      </c>
      <c r="R13" s="2"/>
      <c r="S13" s="2"/>
    </row>
    <row r="14" spans="1:35" x14ac:dyDescent="0.25">
      <c r="C14">
        <f t="shared" ref="C14" si="6">B14*1.1</f>
        <v>0</v>
      </c>
      <c r="D14">
        <f t="shared" ref="D14:D15" si="7">C14*1.2</f>
        <v>0</v>
      </c>
      <c r="E14" s="2"/>
      <c r="F14" t="e">
        <f t="shared" si="0"/>
        <v>#DIV/0!</v>
      </c>
      <c r="G14" t="e">
        <f t="shared" si="1"/>
        <v>#DIV/0!</v>
      </c>
      <c r="H14" t="e">
        <f t="shared" si="2"/>
        <v>#DIV/0!</v>
      </c>
      <c r="O14" s="3"/>
      <c r="P14" s="3"/>
      <c r="Q14" s="3"/>
      <c r="R14" s="112"/>
      <c r="S14" s="112"/>
      <c r="T14" s="3"/>
      <c r="U14" s="3"/>
      <c r="V14" s="3"/>
      <c r="W14" s="3"/>
      <c r="X14" s="3"/>
    </row>
    <row r="15" spans="1:35" x14ac:dyDescent="0.25">
      <c r="C15">
        <f t="shared" ref="C15" si="8">B15*1.2</f>
        <v>0</v>
      </c>
      <c r="D15">
        <f t="shared" si="7"/>
        <v>0</v>
      </c>
      <c r="E15" s="2"/>
      <c r="F15" t="e">
        <f t="shared" si="0"/>
        <v>#DIV/0!</v>
      </c>
      <c r="G15" t="e">
        <f t="shared" si="1"/>
        <v>#DIV/0!</v>
      </c>
      <c r="H15" t="e">
        <f t="shared" si="2"/>
        <v>#DIV/0!</v>
      </c>
      <c r="O15" s="3"/>
      <c r="P15" s="3"/>
      <c r="Q15" s="3"/>
      <c r="R15" s="112"/>
      <c r="S15" s="112"/>
      <c r="T15" s="3"/>
      <c r="U15" s="3"/>
      <c r="V15" s="3"/>
      <c r="W15" s="3"/>
      <c r="X15" s="3"/>
    </row>
    <row r="16" spans="1:35" x14ac:dyDescent="0.25">
      <c r="C16">
        <f t="shared" ref="C16:C19" si="9">B16*1.2</f>
        <v>0</v>
      </c>
      <c r="D16">
        <f t="shared" ref="D16:D19" si="10">C16*1.2</f>
        <v>0</v>
      </c>
      <c r="E16" s="2"/>
      <c r="F16" t="e">
        <f t="shared" ref="F16:F19" si="11">ROUND((E16/B16),0)</f>
        <v>#DIV/0!</v>
      </c>
      <c r="G16" t="e">
        <f t="shared" ref="G16:G19" si="12">ROUND((E16/C16),0)</f>
        <v>#DIV/0!</v>
      </c>
      <c r="H16" t="e">
        <f t="shared" ref="H16:H19" si="13">ROUND((E16/D16),0)</f>
        <v>#DIV/0!</v>
      </c>
      <c r="O16" s="3"/>
      <c r="P16" s="3"/>
      <c r="Q16" s="3"/>
      <c r="R16" s="112"/>
      <c r="S16" s="112"/>
      <c r="T16" s="3"/>
      <c r="U16" s="3"/>
      <c r="V16" s="3"/>
      <c r="W16" s="3"/>
      <c r="X16" s="3"/>
    </row>
    <row r="17" spans="1:19" x14ac:dyDescent="0.25">
      <c r="C17">
        <f t="shared" si="9"/>
        <v>0</v>
      </c>
      <c r="D17">
        <f t="shared" si="10"/>
        <v>0</v>
      </c>
      <c r="E17" s="2"/>
      <c r="F17" t="e">
        <f t="shared" si="11"/>
        <v>#DIV/0!</v>
      </c>
      <c r="G17" t="e">
        <f t="shared" si="12"/>
        <v>#DIV/0!</v>
      </c>
      <c r="H17" t="e">
        <f t="shared" si="13"/>
        <v>#DIV/0!</v>
      </c>
      <c r="R17" s="2"/>
      <c r="S17" s="2"/>
    </row>
    <row r="18" spans="1:19" x14ac:dyDescent="0.25">
      <c r="C18">
        <f t="shared" si="9"/>
        <v>0</v>
      </c>
      <c r="D18">
        <f t="shared" si="10"/>
        <v>0</v>
      </c>
      <c r="E18" s="2">
        <f t="shared" ref="E18:E19" si="14">R18</f>
        <v>0</v>
      </c>
      <c r="F18" t="e">
        <f t="shared" si="11"/>
        <v>#DIV/0!</v>
      </c>
      <c r="G18" t="e">
        <f t="shared" si="12"/>
        <v>#DIV/0!</v>
      </c>
      <c r="H18" t="e">
        <f t="shared" si="13"/>
        <v>#DIV/0!</v>
      </c>
      <c r="I18">
        <f>T18</f>
        <v>0</v>
      </c>
      <c r="J18">
        <f>U18</f>
        <v>0</v>
      </c>
      <c r="R18" s="2"/>
      <c r="S18" s="2"/>
    </row>
    <row r="19" spans="1:19" x14ac:dyDescent="0.25">
      <c r="C19">
        <f t="shared" si="9"/>
        <v>0</v>
      </c>
      <c r="D19">
        <f t="shared" si="10"/>
        <v>0</v>
      </c>
      <c r="E19" s="2">
        <f t="shared" si="14"/>
        <v>0</v>
      </c>
      <c r="F19" t="e">
        <f t="shared" si="11"/>
        <v>#DIV/0!</v>
      </c>
      <c r="G19" t="e">
        <f t="shared" si="12"/>
        <v>#DIV/0!</v>
      </c>
      <c r="H19" t="e">
        <f t="shared" si="13"/>
        <v>#DIV/0!</v>
      </c>
      <c r="I19">
        <f>T19</f>
        <v>0</v>
      </c>
      <c r="J19">
        <f>U19</f>
        <v>0</v>
      </c>
      <c r="R19" s="2"/>
      <c r="S19" s="2"/>
    </row>
    <row r="20" spans="1:19" s="6" customFormat="1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9" s="6" customFormat="1" ht="16.5" x14ac:dyDescent="0.3">
      <c r="A21" s="89"/>
      <c r="B21" s="89"/>
      <c r="C21" s="89"/>
      <c r="D21" s="89"/>
      <c r="E21" s="89"/>
      <c r="F21" s="31"/>
      <c r="G21" s="89"/>
      <c r="H21" s="89"/>
      <c r="I21" s="89"/>
      <c r="J21" s="89"/>
      <c r="K21" s="89"/>
      <c r="L21" s="89"/>
      <c r="M21" s="89"/>
    </row>
    <row r="22" spans="1:19" s="6" customFormat="1" x14ac:dyDescent="0.25">
      <c r="A22" s="89"/>
      <c r="B22" s="89"/>
      <c r="C22" s="89"/>
      <c r="D22" s="89"/>
      <c r="E22" s="89"/>
      <c r="F22" s="104" t="s">
        <v>67</v>
      </c>
      <c r="G22" s="89"/>
      <c r="H22" s="89"/>
      <c r="I22" s="89"/>
      <c r="J22" s="89"/>
      <c r="K22" s="89"/>
      <c r="L22" s="89"/>
      <c r="M22" s="89"/>
    </row>
    <row r="23" spans="1:19" s="6" customFormat="1" x14ac:dyDescent="0.25">
      <c r="B23" s="89"/>
      <c r="C23" s="109"/>
      <c r="D23" s="109"/>
      <c r="E23" s="109"/>
      <c r="F23" s="105" t="s">
        <v>66</v>
      </c>
      <c r="G23" s="105">
        <v>394</v>
      </c>
      <c r="H23" s="89"/>
      <c r="I23" s="89">
        <f>G23*9500</f>
        <v>3743000</v>
      </c>
      <c r="J23" s="89"/>
      <c r="K23" s="89"/>
      <c r="L23" s="89"/>
      <c r="M23" s="89"/>
    </row>
    <row r="24" spans="1:19" s="6" customFormat="1" x14ac:dyDescent="0.25">
      <c r="B24" s="90"/>
      <c r="C24" s="90" t="s">
        <v>1</v>
      </c>
      <c r="D24" s="90">
        <v>7100000</v>
      </c>
      <c r="E24" s="90"/>
      <c r="F24" s="91" t="s">
        <v>62</v>
      </c>
      <c r="G24" s="91">
        <v>0</v>
      </c>
      <c r="H24" s="90"/>
      <c r="I24" s="90"/>
      <c r="J24" s="90"/>
      <c r="K24" s="90"/>
      <c r="L24" s="90"/>
      <c r="M24" s="90"/>
    </row>
    <row r="25" spans="1:19" s="6" customFormat="1" x14ac:dyDescent="0.25">
      <c r="B25" s="90"/>
      <c r="C25" s="90"/>
      <c r="D25" s="90"/>
      <c r="E25" s="90"/>
      <c r="F25" s="91" t="s">
        <v>68</v>
      </c>
      <c r="G25" s="91">
        <v>0</v>
      </c>
      <c r="H25" s="90"/>
      <c r="I25" s="90"/>
      <c r="J25" s="90"/>
      <c r="K25" s="90"/>
      <c r="L25" s="90"/>
      <c r="M25" s="90"/>
    </row>
    <row r="26" spans="1:19" s="6" customFormat="1" x14ac:dyDescent="0.25">
      <c r="B26" s="90"/>
      <c r="C26" s="90"/>
      <c r="D26" s="90"/>
      <c r="E26" s="90"/>
      <c r="F26" s="92" t="s">
        <v>69</v>
      </c>
      <c r="G26" s="92">
        <f>G23+G24+G25</f>
        <v>394</v>
      </c>
      <c r="H26" s="90"/>
      <c r="I26" s="90"/>
      <c r="J26" s="90"/>
      <c r="K26" s="90"/>
      <c r="L26" s="90"/>
      <c r="M26" s="90"/>
    </row>
    <row r="27" spans="1:19" s="6" customFormat="1" x14ac:dyDescent="0.25">
      <c r="B27" s="90"/>
      <c r="C27" s="90"/>
      <c r="D27" s="90"/>
      <c r="E27" s="90"/>
      <c r="F27" s="91"/>
      <c r="G27" s="91"/>
      <c r="H27" s="90"/>
      <c r="I27" s="90"/>
      <c r="J27" s="90"/>
      <c r="K27" s="90"/>
      <c r="L27" s="90"/>
      <c r="M27" s="90"/>
    </row>
    <row r="28" spans="1:19" s="6" customFormat="1" x14ac:dyDescent="0.25">
      <c r="B28" s="90"/>
      <c r="C28" s="90"/>
      <c r="D28" s="90"/>
      <c r="E28" s="90"/>
      <c r="F28" s="91" t="s">
        <v>61</v>
      </c>
      <c r="G28" s="91">
        <v>0</v>
      </c>
      <c r="H28" s="90"/>
      <c r="I28" s="90" t="e">
        <f>G34/G28</f>
        <v>#DIV/0!</v>
      </c>
      <c r="J28" s="90"/>
      <c r="K28" s="90"/>
      <c r="L28" s="90"/>
      <c r="M28" s="90"/>
    </row>
    <row r="29" spans="1:19" s="6" customFormat="1" x14ac:dyDescent="0.25">
      <c r="B29" s="90"/>
      <c r="C29" s="90"/>
      <c r="D29" s="90"/>
      <c r="E29" s="90"/>
      <c r="F29" s="91" t="s">
        <v>62</v>
      </c>
      <c r="G29" s="91">
        <v>0</v>
      </c>
      <c r="H29" s="90"/>
      <c r="I29" s="90"/>
      <c r="J29" s="90"/>
      <c r="K29" s="90"/>
      <c r="L29" s="90"/>
      <c r="M29" s="90"/>
    </row>
    <row r="30" spans="1:19" s="6" customFormat="1" x14ac:dyDescent="0.25">
      <c r="B30" s="90"/>
      <c r="C30" s="90"/>
      <c r="D30" s="90"/>
      <c r="E30" s="90"/>
      <c r="F30" s="91" t="s">
        <v>60</v>
      </c>
      <c r="G30" s="91">
        <v>0</v>
      </c>
      <c r="H30" s="90"/>
      <c r="I30" s="90"/>
      <c r="J30" s="90"/>
      <c r="K30" s="90"/>
      <c r="L30" s="90"/>
      <c r="M30" s="90"/>
    </row>
    <row r="31" spans="1:19" s="6" customFormat="1" x14ac:dyDescent="0.25">
      <c r="B31" s="90"/>
      <c r="C31" s="93"/>
      <c r="D31" s="93"/>
      <c r="E31" s="90"/>
      <c r="F31" s="92" t="s">
        <v>63</v>
      </c>
      <c r="G31" s="92">
        <f>SUM(G28:G30)</f>
        <v>0</v>
      </c>
      <c r="H31" s="90"/>
      <c r="I31" s="90" t="e">
        <f>I23/G31</f>
        <v>#DIV/0!</v>
      </c>
      <c r="J31" s="90"/>
      <c r="K31" s="90"/>
      <c r="L31" s="90"/>
      <c r="M31" s="90"/>
      <c r="O31" s="43"/>
      <c r="P31" s="43"/>
      <c r="Q31" s="43"/>
    </row>
    <row r="32" spans="1:19" s="6" customFormat="1" x14ac:dyDescent="0.25">
      <c r="B32" s="90"/>
      <c r="C32" s="93"/>
      <c r="D32" s="93"/>
      <c r="E32" s="90"/>
      <c r="F32" s="92" t="s">
        <v>64</v>
      </c>
      <c r="G32" s="91">
        <f>G31</f>
        <v>0</v>
      </c>
      <c r="H32" s="90" t="e">
        <f>G31/G32</f>
        <v>#DIV/0!</v>
      </c>
      <c r="I32" s="90" t="s">
        <v>44</v>
      </c>
      <c r="J32" s="90"/>
      <c r="K32" s="90"/>
      <c r="L32" s="90"/>
      <c r="M32" s="90"/>
    </row>
    <row r="33" spans="2:20" s="6" customFormat="1" x14ac:dyDescent="0.25">
      <c r="B33" s="90"/>
      <c r="C33" s="93"/>
      <c r="D33" s="93"/>
      <c r="E33" s="90"/>
      <c r="F33" s="91" t="s">
        <v>41</v>
      </c>
      <c r="G33" s="91">
        <v>10000</v>
      </c>
      <c r="H33" s="90"/>
      <c r="I33" s="90"/>
      <c r="J33" s="90"/>
      <c r="K33" s="90"/>
      <c r="L33" s="90"/>
      <c r="M33" s="90"/>
    </row>
    <row r="34" spans="2:20" s="6" customFormat="1" x14ac:dyDescent="0.25">
      <c r="B34" s="90"/>
      <c r="C34" s="93"/>
      <c r="D34" s="93"/>
      <c r="E34" s="90"/>
      <c r="F34" s="92" t="s">
        <v>42</v>
      </c>
      <c r="G34" s="92">
        <f>G26*G33</f>
        <v>3940000</v>
      </c>
      <c r="H34" s="90" t="e">
        <f>G34/D28</f>
        <v>#DIV/0!</v>
      </c>
      <c r="I34" s="90"/>
      <c r="J34" s="90"/>
      <c r="K34" s="90"/>
      <c r="L34" s="90"/>
      <c r="M34" s="90"/>
    </row>
    <row r="35" spans="2:20" s="6" customFormat="1" x14ac:dyDescent="0.25">
      <c r="B35" s="90"/>
      <c r="C35" s="93"/>
      <c r="D35" s="93"/>
      <c r="E35" s="90"/>
      <c r="F35" s="92" t="s">
        <v>20</v>
      </c>
      <c r="G35" s="92">
        <f>G34*90%</f>
        <v>3546000</v>
      </c>
      <c r="H35" s="90"/>
      <c r="I35" s="90"/>
      <c r="J35" s="90"/>
      <c r="K35" s="90"/>
      <c r="L35" s="90"/>
      <c r="M35" s="90"/>
    </row>
    <row r="36" spans="2:20" s="6" customFormat="1" x14ac:dyDescent="0.25">
      <c r="B36" s="90"/>
      <c r="C36" s="93"/>
      <c r="D36" s="93"/>
      <c r="E36" s="90"/>
      <c r="F36" s="92" t="s">
        <v>21</v>
      </c>
      <c r="G36" s="92">
        <f>G34*80%</f>
        <v>3152000</v>
      </c>
      <c r="H36" s="90"/>
      <c r="I36" s="90"/>
      <c r="J36" s="90"/>
      <c r="K36" s="90"/>
      <c r="L36" s="90"/>
      <c r="M36" s="90"/>
    </row>
    <row r="37" spans="2:20" x14ac:dyDescent="0.25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2:20" x14ac:dyDescent="0.25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6"/>
      <c r="O38" s="6"/>
      <c r="P38" s="6"/>
      <c r="Q38" s="6"/>
      <c r="R38" s="6"/>
      <c r="S38" s="6"/>
      <c r="T38" s="6"/>
    </row>
    <row r="39" spans="2:20" x14ac:dyDescent="0.25"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6"/>
      <c r="O39" s="6"/>
      <c r="P39" s="6"/>
      <c r="Q39" s="6"/>
      <c r="R39" s="6"/>
      <c r="S39" s="6"/>
      <c r="T39" s="6"/>
    </row>
    <row r="40" spans="2:20" x14ac:dyDescent="0.25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6"/>
      <c r="O40" s="6"/>
      <c r="P40" s="6"/>
      <c r="Q40" s="6"/>
      <c r="R40" s="6"/>
      <c r="S40" s="6"/>
      <c r="T40" s="6"/>
    </row>
    <row r="41" spans="2:20" x14ac:dyDescent="0.25"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6"/>
      <c r="O41" s="6"/>
      <c r="P41" s="6"/>
      <c r="Q41" s="6"/>
      <c r="R41" s="6"/>
      <c r="S41" s="6"/>
      <c r="T41" s="6"/>
    </row>
    <row r="42" spans="2:20" x14ac:dyDescent="0.2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6"/>
      <c r="O42" s="6"/>
      <c r="P42" s="6"/>
      <c r="Q42" s="6"/>
      <c r="R42" s="6"/>
      <c r="S42" s="6"/>
      <c r="T42" s="6"/>
    </row>
    <row r="43" spans="2:20" x14ac:dyDescent="0.25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6"/>
      <c r="O43" s="43"/>
      <c r="P43" s="43"/>
      <c r="Q43" s="43"/>
      <c r="R43" s="6"/>
      <c r="S43" s="6"/>
      <c r="T43" s="6"/>
    </row>
    <row r="44" spans="2:20" x14ac:dyDescent="0.25"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6"/>
      <c r="O44" s="6"/>
      <c r="P44" s="6"/>
      <c r="Q44" s="6"/>
      <c r="R44" s="6"/>
      <c r="S44" s="6"/>
      <c r="T44" s="6"/>
    </row>
    <row r="45" spans="2:20" x14ac:dyDescent="0.2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6"/>
      <c r="O45" s="6"/>
      <c r="P45" s="6"/>
      <c r="Q45" s="6"/>
      <c r="R45" s="6"/>
      <c r="S45" s="6"/>
      <c r="T45" s="6"/>
    </row>
    <row r="46" spans="2:20" x14ac:dyDescent="0.25">
      <c r="N46" s="6"/>
      <c r="O46" s="6"/>
      <c r="P46" s="6"/>
      <c r="Q46" s="6"/>
      <c r="R46" s="6"/>
      <c r="S46" s="6"/>
      <c r="T46" s="6"/>
    </row>
    <row r="49" spans="14:20" x14ac:dyDescent="0.25">
      <c r="N49" s="6"/>
      <c r="O49" s="6"/>
      <c r="P49" s="6"/>
      <c r="Q49" s="6"/>
      <c r="R49" s="6"/>
      <c r="S49" s="6"/>
      <c r="T49" s="6"/>
    </row>
    <row r="50" spans="14:20" x14ac:dyDescent="0.25">
      <c r="N50" s="6"/>
      <c r="O50" s="6"/>
      <c r="P50" s="6"/>
      <c r="Q50" s="6"/>
      <c r="R50" s="6"/>
      <c r="S50" s="6"/>
      <c r="T50" s="6"/>
    </row>
    <row r="51" spans="14:20" x14ac:dyDescent="0.25">
      <c r="N51" s="6"/>
      <c r="O51" s="6"/>
      <c r="P51" s="6"/>
      <c r="Q51" s="6"/>
      <c r="R51" s="6"/>
      <c r="S51" s="6"/>
      <c r="T51" s="6"/>
    </row>
    <row r="52" spans="14:20" x14ac:dyDescent="0.25">
      <c r="N52" s="6"/>
      <c r="O52" s="6"/>
      <c r="P52" s="6"/>
      <c r="Q52" s="6"/>
      <c r="R52" s="6"/>
      <c r="S52" s="6"/>
      <c r="T52" s="6"/>
    </row>
    <row r="53" spans="14:20" x14ac:dyDescent="0.25">
      <c r="N53" s="6"/>
      <c r="O53" s="43"/>
      <c r="P53" s="43"/>
      <c r="Q53" s="43"/>
      <c r="R53" s="6"/>
      <c r="S53" s="6"/>
      <c r="T53" s="6"/>
    </row>
    <row r="54" spans="14:20" x14ac:dyDescent="0.25">
      <c r="N54" s="6"/>
      <c r="O54" s="6"/>
      <c r="P54" s="6"/>
      <c r="Q54" s="6"/>
      <c r="R54" s="6"/>
      <c r="S54" s="6"/>
      <c r="T54" s="6"/>
    </row>
    <row r="55" spans="14:20" x14ac:dyDescent="0.25">
      <c r="N55" s="6"/>
      <c r="O55" s="6"/>
      <c r="P55" s="6"/>
      <c r="Q55" s="6"/>
      <c r="R55" s="6"/>
      <c r="S55" s="6"/>
      <c r="T55" s="6"/>
    </row>
    <row r="56" spans="14:20" x14ac:dyDescent="0.25">
      <c r="N56" s="6"/>
      <c r="O56" s="6"/>
      <c r="P56" s="6"/>
      <c r="Q56" s="6"/>
      <c r="R56" s="6"/>
      <c r="S56" s="6"/>
      <c r="T56" s="6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2CDC-A218-420C-9F84-501D6AD5D0EA}">
  <dimension ref="F117:M117"/>
  <sheetViews>
    <sheetView topLeftCell="A19" workbookViewId="0">
      <selection activeCell="B12" sqref="B12"/>
    </sheetView>
  </sheetViews>
  <sheetFormatPr defaultRowHeight="15" x14ac:dyDescent="0.25"/>
  <sheetData>
    <row r="117" spans="6:13" x14ac:dyDescent="0.25">
      <c r="F117" s="118" t="s">
        <v>58</v>
      </c>
      <c r="G117" s="118"/>
      <c r="H117" s="118"/>
      <c r="I117" s="118"/>
      <c r="J117" s="118"/>
      <c r="K117" s="118"/>
      <c r="L117" s="118"/>
      <c r="M117" s="118"/>
    </row>
  </sheetData>
  <mergeCells count="1">
    <mergeCell ref="F117:M117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F634B-ECBC-4BD9-99C3-3A3B91921E07}">
  <dimension ref="A1"/>
  <sheetViews>
    <sheetView topLeftCell="A161" workbookViewId="0">
      <selection activeCell="T22" sqref="T22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BB662-0FF4-496B-ACFE-A67F68EDD600}">
  <dimension ref="A1"/>
  <sheetViews>
    <sheetView workbookViewId="0">
      <selection activeCell="F101" sqref="F10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Calculation</vt:lpstr>
      <vt:lpstr>20-20</vt:lpstr>
      <vt:lpstr>RR</vt:lpstr>
      <vt:lpstr>Rates</vt:lpstr>
      <vt:lpstr>Area Page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Vinita Surve</cp:lastModifiedBy>
  <cp:lastPrinted>2019-11-05T06:14:02Z</cp:lastPrinted>
  <dcterms:created xsi:type="dcterms:W3CDTF">2018-02-17T10:36:41Z</dcterms:created>
  <dcterms:modified xsi:type="dcterms:W3CDTF">2024-12-12T07:24:40Z</dcterms:modified>
</cp:coreProperties>
</file>