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TEV\TRIO INFRA\"/>
    </mc:Choice>
  </mc:AlternateContent>
  <xr:revisionPtr revIDLastSave="0" documentId="13_ncr:1_{32BD84EC-D543-4A5A-9210-1098D5948DB3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Summary VCIPL" sheetId="4" r:id="rId1"/>
    <sheet name="Land, Stamp Duty cost" sheetId="26" r:id="rId2"/>
    <sheet name="Construction Area Statement" sheetId="25" r:id="rId3"/>
    <sheet name="E Wing Sale MIS" sheetId="54" r:id="rId4"/>
    <sheet name="H Wing Sale MIS" sheetId="53" r:id="rId5"/>
    <sheet name="E Wing Unsold Inventory" sheetId="58" r:id="rId6"/>
    <sheet name="H Wing Unsold Inventory" sheetId="57" r:id="rId7"/>
    <sheet name="H WIng Sold Inventory" sheetId="56" r:id="rId8"/>
    <sheet name="Sold Shop Inventory" sheetId="55" r:id="rId9"/>
    <sheet name="Sheet2" sheetId="10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xlnm._FilterDatabase" localSheetId="4" hidden="1">'H Wing Sale MIS'!$A$1:$S$235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 localSheetId="4">#REF!</definedName>
    <definedName name="assetfull_4">#REF!</definedName>
    <definedName name="assetfull_5" localSheetId="4">#REF!</definedName>
    <definedName name="assetfull_5">#REF!</definedName>
    <definedName name="assetfull_6" localSheetId="4">#REF!</definedName>
    <definedName name="assetfull_6">#REF!</definedName>
    <definedName name="assetfull_7" localSheetId="4">#REF!</definedName>
    <definedName name="assetfull_7">#REF!</definedName>
    <definedName name="assetfull_8" localSheetId="4">#REF!</definedName>
    <definedName name="assetfull_8">#REF!</definedName>
    <definedName name="ASSETS1_4" localSheetId="4">#REF!</definedName>
    <definedName name="ASSETS1_4">#REF!</definedName>
    <definedName name="ASSETS1_5" localSheetId="4">#REF!</definedName>
    <definedName name="ASSETS1_5">#REF!</definedName>
    <definedName name="ASSETS1_6" localSheetId="4">#REF!</definedName>
    <definedName name="ASSETS1_6">#REF!</definedName>
    <definedName name="ASSETS1_7" localSheetId="4">#REF!</definedName>
    <definedName name="ASSETS1_7">#REF!</definedName>
    <definedName name="ASSETS1_8" localSheetId="4">#REF!</definedName>
    <definedName name="ASSETS1_8">#REF!</definedName>
    <definedName name="ASST2_4" localSheetId="4">#REF!</definedName>
    <definedName name="ASST2_4">#REF!</definedName>
    <definedName name="ASST2_5" localSheetId="4">#REF!</definedName>
    <definedName name="ASST2_5">#REF!</definedName>
    <definedName name="ASST2_6" localSheetId="4">#REF!</definedName>
    <definedName name="ASST2_6">#REF!</definedName>
    <definedName name="ASST2_7" localSheetId="4">#REF!</definedName>
    <definedName name="ASST2_7">#REF!</definedName>
    <definedName name="ASST2_8" localSheetId="4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 localSheetId="4">#REF!</definedName>
    <definedName name="BEP_4">#REF!</definedName>
    <definedName name="BEP_5" localSheetId="4">#REF!</definedName>
    <definedName name="BEP_5">#REF!</definedName>
    <definedName name="BEP_6" localSheetId="4">#REF!</definedName>
    <definedName name="BEP_6">#REF!</definedName>
    <definedName name="BEP_7" localSheetId="4">#REF!</definedName>
    <definedName name="BEP_7">#REF!</definedName>
    <definedName name="BEP_8" localSheetId="4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 localSheetId="4">#REF!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 localSheetId="4">#REF!</definedName>
    <definedName name="DSCR">#REF!</definedName>
    <definedName name="DSCR_4" localSheetId="4">#REF!</definedName>
    <definedName name="DSCR_4">#REF!</definedName>
    <definedName name="DSCR_5" localSheetId="4">#REF!</definedName>
    <definedName name="DSCR_5">#REF!</definedName>
    <definedName name="DSCR_6" localSheetId="4">#REF!</definedName>
    <definedName name="DSCR_6">#REF!</definedName>
    <definedName name="DSCR_7" localSheetId="4">#REF!</definedName>
    <definedName name="DSCR_7">#REF!</definedName>
    <definedName name="DSCR_8" localSheetId="4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 localSheetId="4">#REF!</definedName>
    <definedName name="FUNDFLOW">#REF!</definedName>
    <definedName name="FUNDFLOW_4" localSheetId="4">#REF!</definedName>
    <definedName name="FUNDFLOW_4">#REF!</definedName>
    <definedName name="FUNDFLOW_5" localSheetId="4">#REF!</definedName>
    <definedName name="FUNDFLOW_5">#REF!</definedName>
    <definedName name="FUNDFLOW_6" localSheetId="4">#REF!</definedName>
    <definedName name="FUNDFLOW_6">#REF!</definedName>
    <definedName name="FUNDFLOW_7" localSheetId="4">#REF!</definedName>
    <definedName name="FUNDFLOW_7">#REF!</definedName>
    <definedName name="FUNDFLOW_8" localSheetId="4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 localSheetId="4">#REF!</definedName>
    <definedName name="KEY_INDICATORS_4">#REF!</definedName>
    <definedName name="KEY_INDICATORS_5" localSheetId="4">#REF!</definedName>
    <definedName name="KEY_INDICATORS_5">#REF!</definedName>
    <definedName name="KEY_INDICATORS_6" localSheetId="4">#REF!</definedName>
    <definedName name="KEY_INDICATORS_6">#REF!</definedName>
    <definedName name="KEY_INDICATORS_7" localSheetId="4">#REF!</definedName>
    <definedName name="KEY_INDICATORS_7">#REF!</definedName>
    <definedName name="KEY_INDICATORS_8" localSheetId="4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4">#REF!</definedName>
    <definedName name="LIAB_4">#REF!</definedName>
    <definedName name="LIAB_5" localSheetId="4">#REF!</definedName>
    <definedName name="LIAB_5">#REF!</definedName>
    <definedName name="LIAB_6" localSheetId="4">#REF!</definedName>
    <definedName name="LIAB_6">#REF!</definedName>
    <definedName name="LIAB_7" localSheetId="4">#REF!</definedName>
    <definedName name="LIAB_7">#REF!</definedName>
    <definedName name="LIAB_8" localSheetId="4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 localSheetId="4">#REF!</definedName>
    <definedName name="PL1_4">#REF!</definedName>
    <definedName name="PL1_5" localSheetId="4">#REF!</definedName>
    <definedName name="PL1_5">#REF!</definedName>
    <definedName name="PL1_6" localSheetId="4">#REF!</definedName>
    <definedName name="PL1_6">#REF!</definedName>
    <definedName name="PL1_7" localSheetId="4">#REF!</definedName>
    <definedName name="PL1_7">#REF!</definedName>
    <definedName name="PL1_8" localSheetId="4">#REF!</definedName>
    <definedName name="PL1_8">#REF!</definedName>
    <definedName name="PL2_4" localSheetId="4">#REF!</definedName>
    <definedName name="PL2_4">#REF!</definedName>
    <definedName name="PL2_5" localSheetId="4">#REF!</definedName>
    <definedName name="PL2_5">#REF!</definedName>
    <definedName name="PL2_6" localSheetId="4">#REF!</definedName>
    <definedName name="PL2_6">#REF!</definedName>
    <definedName name="PL2_7" localSheetId="4">#REF!</definedName>
    <definedName name="PL2_7">#REF!</definedName>
    <definedName name="PL2_8" localSheetId="4">#REF!</definedName>
    <definedName name="PL2_8">#REF!</definedName>
    <definedName name="plfull_4" localSheetId="4">#REF!</definedName>
    <definedName name="plfull_4">#REF!</definedName>
    <definedName name="plfull_5" localSheetId="4">#REF!</definedName>
    <definedName name="plfull_5">#REF!</definedName>
    <definedName name="plfull_6" localSheetId="4">#REF!</definedName>
    <definedName name="plfull_6">#REF!</definedName>
    <definedName name="plfull_7" localSheetId="4">#REF!</definedName>
    <definedName name="plfull_7">#REF!</definedName>
    <definedName name="plfull_8" localSheetId="4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 localSheetId="4">#REF!</definedName>
    <definedName name="RATIOS_4">#REF!</definedName>
    <definedName name="RATIOS_5" localSheetId="4">#REF!</definedName>
    <definedName name="RATIOS_5">#REF!</definedName>
    <definedName name="RATIOS_6" localSheetId="4">#REF!</definedName>
    <definedName name="RATIOS_6">#REF!</definedName>
    <definedName name="RATIOS_7" localSheetId="4">#REF!</definedName>
    <definedName name="RATIOS_7">#REF!</definedName>
    <definedName name="RATIOS_8" localSheetId="4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 localSheetId="4">#REF!</definedName>
    <definedName name="Security_4">#REF!</definedName>
    <definedName name="SECURITY_5" localSheetId="4">#REF!</definedName>
    <definedName name="SECURITY_5">#REF!</definedName>
    <definedName name="SECURITY_6" localSheetId="4">#REF!</definedName>
    <definedName name="SECURITY_6">#REF!</definedName>
    <definedName name="SECURITY_7" localSheetId="4">#REF!</definedName>
    <definedName name="SECURITY_7">#REF!</definedName>
    <definedName name="SECURITY_8" localSheetId="4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 localSheetId="4">#REF!</definedName>
    <definedName name="TNW_4">#REF!</definedName>
    <definedName name="TNW_5" localSheetId="4">#REF!</definedName>
    <definedName name="TNW_5">#REF!</definedName>
    <definedName name="TNW_6" localSheetId="4">#REF!</definedName>
    <definedName name="TNW_6">#REF!</definedName>
    <definedName name="TNW_7" localSheetId="4">#REF!</definedName>
    <definedName name="TNW_7">#REF!</definedName>
    <definedName name="TNW_8" localSheetId="4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 localSheetId="4">#REF!</definedName>
    <definedName name="WC">#REF!</definedName>
    <definedName name="WC_4" localSheetId="4">#REF!</definedName>
    <definedName name="WC_4">#REF!</definedName>
    <definedName name="WC_5" localSheetId="4">#REF!</definedName>
    <definedName name="WC_5">#REF!</definedName>
    <definedName name="WC_6" localSheetId="4">#REF!</definedName>
    <definedName name="WC_6">#REF!</definedName>
    <definedName name="WC_7" localSheetId="4">#REF!</definedName>
    <definedName name="WC_7">#REF!</definedName>
    <definedName name="WC_8" localSheetId="4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J30" i="25" l="1"/>
  <c r="F4" i="4" l="1"/>
  <c r="F8" i="4"/>
  <c r="G17" i="4" l="1"/>
  <c r="K105" i="56"/>
  <c r="E16" i="4" s="1"/>
  <c r="D17" i="4"/>
  <c r="D16" i="4"/>
  <c r="D15" i="4"/>
  <c r="T4" i="57"/>
  <c r="U4" i="57"/>
  <c r="V4" i="57"/>
  <c r="W4" i="57"/>
  <c r="X4" i="57"/>
  <c r="E15" i="4" s="1"/>
  <c r="S4" i="57"/>
  <c r="Z3" i="57"/>
  <c r="Z2" i="57"/>
  <c r="D14" i="4"/>
  <c r="D13" i="4"/>
  <c r="M6" i="58"/>
  <c r="M10" i="58"/>
  <c r="M14" i="58"/>
  <c r="M18" i="58"/>
  <c r="M22" i="58"/>
  <c r="M26" i="58"/>
  <c r="M30" i="58"/>
  <c r="M34" i="58"/>
  <c r="M38" i="58"/>
  <c r="M42" i="58"/>
  <c r="M46" i="58"/>
  <c r="M50" i="58"/>
  <c r="M54" i="58"/>
  <c r="M58" i="58"/>
  <c r="M62" i="58"/>
  <c r="M66" i="58"/>
  <c r="M70" i="58"/>
  <c r="M74" i="58"/>
  <c r="M78" i="58"/>
  <c r="M82" i="58"/>
  <c r="M86" i="58"/>
  <c r="M90" i="58"/>
  <c r="M94" i="58"/>
  <c r="M98" i="58"/>
  <c r="M102" i="58"/>
  <c r="M106" i="58"/>
  <c r="M110" i="58"/>
  <c r="M114" i="58"/>
  <c r="M118" i="58"/>
  <c r="M122" i="58"/>
  <c r="M126" i="58"/>
  <c r="M130" i="58"/>
  <c r="M134" i="58"/>
  <c r="M138" i="58"/>
  <c r="M142" i="58"/>
  <c r="M146" i="58"/>
  <c r="M150" i="58"/>
  <c r="M154" i="58"/>
  <c r="M158" i="58"/>
  <c r="M162" i="58"/>
  <c r="M166" i="58"/>
  <c r="M170" i="58"/>
  <c r="M174" i="58"/>
  <c r="M178" i="58"/>
  <c r="M182" i="58"/>
  <c r="M186" i="58"/>
  <c r="M190" i="58"/>
  <c r="M194" i="58"/>
  <c r="M198" i="58"/>
  <c r="M202" i="58"/>
  <c r="M206" i="58"/>
  <c r="M210" i="58"/>
  <c r="M214" i="58"/>
  <c r="I218" i="58"/>
  <c r="H218" i="58"/>
  <c r="F218" i="58"/>
  <c r="J217" i="58"/>
  <c r="K217" i="58" s="1"/>
  <c r="M217" i="58" s="1"/>
  <c r="G217" i="58"/>
  <c r="J216" i="58"/>
  <c r="K216" i="58" s="1"/>
  <c r="M216" i="58" s="1"/>
  <c r="G216" i="58"/>
  <c r="J215" i="58"/>
  <c r="K215" i="58" s="1"/>
  <c r="M215" i="58" s="1"/>
  <c r="G215" i="58"/>
  <c r="J214" i="58"/>
  <c r="K214" i="58" s="1"/>
  <c r="G214" i="58"/>
  <c r="J213" i="58"/>
  <c r="K213" i="58" s="1"/>
  <c r="M213" i="58" s="1"/>
  <c r="G213" i="58"/>
  <c r="J212" i="58"/>
  <c r="K212" i="58" s="1"/>
  <c r="M212" i="58" s="1"/>
  <c r="G212" i="58"/>
  <c r="J211" i="58"/>
  <c r="K211" i="58" s="1"/>
  <c r="M211" i="58" s="1"/>
  <c r="G211" i="58"/>
  <c r="J210" i="58"/>
  <c r="K210" i="58" s="1"/>
  <c r="G210" i="58"/>
  <c r="J209" i="58"/>
  <c r="K209" i="58" s="1"/>
  <c r="M209" i="58" s="1"/>
  <c r="G209" i="58"/>
  <c r="J208" i="58"/>
  <c r="K208" i="58" s="1"/>
  <c r="M208" i="58" s="1"/>
  <c r="G208" i="58"/>
  <c r="J207" i="58"/>
  <c r="K207" i="58" s="1"/>
  <c r="M207" i="58" s="1"/>
  <c r="G207" i="58"/>
  <c r="J206" i="58"/>
  <c r="K206" i="58" s="1"/>
  <c r="G206" i="58"/>
  <c r="J205" i="58"/>
  <c r="K205" i="58" s="1"/>
  <c r="M205" i="58" s="1"/>
  <c r="G205" i="58"/>
  <c r="J204" i="58"/>
  <c r="K204" i="58" s="1"/>
  <c r="M204" i="58" s="1"/>
  <c r="G204" i="58"/>
  <c r="J203" i="58"/>
  <c r="K203" i="58" s="1"/>
  <c r="M203" i="58" s="1"/>
  <c r="G203" i="58"/>
  <c r="J202" i="58"/>
  <c r="K202" i="58" s="1"/>
  <c r="G202" i="58"/>
  <c r="J201" i="58"/>
  <c r="K201" i="58" s="1"/>
  <c r="M201" i="58" s="1"/>
  <c r="G201" i="58"/>
  <c r="J200" i="58"/>
  <c r="K200" i="58" s="1"/>
  <c r="M200" i="58" s="1"/>
  <c r="G200" i="58"/>
  <c r="J199" i="58"/>
  <c r="K199" i="58" s="1"/>
  <c r="M199" i="58" s="1"/>
  <c r="G199" i="58"/>
  <c r="J198" i="58"/>
  <c r="K198" i="58" s="1"/>
  <c r="G198" i="58"/>
  <c r="J197" i="58"/>
  <c r="K197" i="58" s="1"/>
  <c r="M197" i="58" s="1"/>
  <c r="G197" i="58"/>
  <c r="J196" i="58"/>
  <c r="K196" i="58" s="1"/>
  <c r="M196" i="58" s="1"/>
  <c r="G196" i="58"/>
  <c r="J195" i="58"/>
  <c r="K195" i="58" s="1"/>
  <c r="M195" i="58" s="1"/>
  <c r="G195" i="58"/>
  <c r="J194" i="58"/>
  <c r="K194" i="58" s="1"/>
  <c r="G194" i="58"/>
  <c r="J193" i="58"/>
  <c r="K193" i="58" s="1"/>
  <c r="M193" i="58" s="1"/>
  <c r="G193" i="58"/>
  <c r="J192" i="58"/>
  <c r="K192" i="58" s="1"/>
  <c r="M192" i="58" s="1"/>
  <c r="G192" i="58"/>
  <c r="J191" i="58"/>
  <c r="K191" i="58" s="1"/>
  <c r="M191" i="58" s="1"/>
  <c r="G191" i="58"/>
  <c r="J190" i="58"/>
  <c r="K190" i="58" s="1"/>
  <c r="G190" i="58"/>
  <c r="J189" i="58"/>
  <c r="K189" i="58" s="1"/>
  <c r="M189" i="58" s="1"/>
  <c r="G189" i="58"/>
  <c r="J188" i="58"/>
  <c r="K188" i="58" s="1"/>
  <c r="M188" i="58" s="1"/>
  <c r="G188" i="58"/>
  <c r="J187" i="58"/>
  <c r="K187" i="58" s="1"/>
  <c r="M187" i="58" s="1"/>
  <c r="G187" i="58"/>
  <c r="J186" i="58"/>
  <c r="K186" i="58" s="1"/>
  <c r="G186" i="58"/>
  <c r="J185" i="58"/>
  <c r="K185" i="58" s="1"/>
  <c r="M185" i="58" s="1"/>
  <c r="G185" i="58"/>
  <c r="J184" i="58"/>
  <c r="K184" i="58" s="1"/>
  <c r="M184" i="58" s="1"/>
  <c r="G184" i="58"/>
  <c r="J183" i="58"/>
  <c r="K183" i="58" s="1"/>
  <c r="M183" i="58" s="1"/>
  <c r="G183" i="58"/>
  <c r="J182" i="58"/>
  <c r="K182" i="58" s="1"/>
  <c r="G182" i="58"/>
  <c r="J181" i="58"/>
  <c r="K181" i="58" s="1"/>
  <c r="M181" i="58" s="1"/>
  <c r="G181" i="58"/>
  <c r="J180" i="58"/>
  <c r="K180" i="58" s="1"/>
  <c r="M180" i="58" s="1"/>
  <c r="G180" i="58"/>
  <c r="J179" i="58"/>
  <c r="K179" i="58" s="1"/>
  <c r="M179" i="58" s="1"/>
  <c r="G179" i="58"/>
  <c r="J178" i="58"/>
  <c r="K178" i="58" s="1"/>
  <c r="G178" i="58"/>
  <c r="J177" i="58"/>
  <c r="K177" i="58" s="1"/>
  <c r="M177" i="58" s="1"/>
  <c r="G177" i="58"/>
  <c r="J176" i="58"/>
  <c r="K176" i="58" s="1"/>
  <c r="M176" i="58" s="1"/>
  <c r="G176" i="58"/>
  <c r="J175" i="58"/>
  <c r="K175" i="58" s="1"/>
  <c r="M175" i="58" s="1"/>
  <c r="G175" i="58"/>
  <c r="J174" i="58"/>
  <c r="K174" i="58" s="1"/>
  <c r="G174" i="58"/>
  <c r="J173" i="58"/>
  <c r="K173" i="58" s="1"/>
  <c r="M173" i="58" s="1"/>
  <c r="G173" i="58"/>
  <c r="J172" i="58"/>
  <c r="K172" i="58" s="1"/>
  <c r="M172" i="58" s="1"/>
  <c r="G172" i="58"/>
  <c r="J171" i="58"/>
  <c r="K171" i="58" s="1"/>
  <c r="M171" i="58" s="1"/>
  <c r="G171" i="58"/>
  <c r="J170" i="58"/>
  <c r="K170" i="58" s="1"/>
  <c r="G170" i="58"/>
  <c r="J169" i="58"/>
  <c r="K169" i="58" s="1"/>
  <c r="M169" i="58" s="1"/>
  <c r="G169" i="58"/>
  <c r="J168" i="58"/>
  <c r="K168" i="58" s="1"/>
  <c r="M168" i="58" s="1"/>
  <c r="G168" i="58"/>
  <c r="J167" i="58"/>
  <c r="K167" i="58" s="1"/>
  <c r="M167" i="58" s="1"/>
  <c r="G167" i="58"/>
  <c r="J166" i="58"/>
  <c r="K166" i="58" s="1"/>
  <c r="G166" i="58"/>
  <c r="J165" i="58"/>
  <c r="K165" i="58" s="1"/>
  <c r="M165" i="58" s="1"/>
  <c r="G165" i="58"/>
  <c r="J164" i="58"/>
  <c r="K164" i="58" s="1"/>
  <c r="M164" i="58" s="1"/>
  <c r="G164" i="58"/>
  <c r="J163" i="58"/>
  <c r="K163" i="58" s="1"/>
  <c r="M163" i="58" s="1"/>
  <c r="G163" i="58"/>
  <c r="J162" i="58"/>
  <c r="K162" i="58" s="1"/>
  <c r="G162" i="58"/>
  <c r="J161" i="58"/>
  <c r="K161" i="58" s="1"/>
  <c r="M161" i="58" s="1"/>
  <c r="G161" i="58"/>
  <c r="J160" i="58"/>
  <c r="K160" i="58" s="1"/>
  <c r="M160" i="58" s="1"/>
  <c r="G160" i="58"/>
  <c r="J159" i="58"/>
  <c r="K159" i="58" s="1"/>
  <c r="M159" i="58" s="1"/>
  <c r="G159" i="58"/>
  <c r="J158" i="58"/>
  <c r="K158" i="58" s="1"/>
  <c r="G158" i="58"/>
  <c r="J157" i="58"/>
  <c r="K157" i="58" s="1"/>
  <c r="M157" i="58" s="1"/>
  <c r="G157" i="58"/>
  <c r="J156" i="58"/>
  <c r="K156" i="58" s="1"/>
  <c r="M156" i="58" s="1"/>
  <c r="G156" i="58"/>
  <c r="J155" i="58"/>
  <c r="K155" i="58" s="1"/>
  <c r="M155" i="58" s="1"/>
  <c r="G155" i="58"/>
  <c r="J154" i="58"/>
  <c r="K154" i="58" s="1"/>
  <c r="G154" i="58"/>
  <c r="J153" i="58"/>
  <c r="K153" i="58" s="1"/>
  <c r="M153" i="58" s="1"/>
  <c r="G153" i="58"/>
  <c r="J152" i="58"/>
  <c r="K152" i="58" s="1"/>
  <c r="M152" i="58" s="1"/>
  <c r="G152" i="58"/>
  <c r="J151" i="58"/>
  <c r="K151" i="58" s="1"/>
  <c r="M151" i="58" s="1"/>
  <c r="G151" i="58"/>
  <c r="J150" i="58"/>
  <c r="K150" i="58" s="1"/>
  <c r="G150" i="58"/>
  <c r="J149" i="58"/>
  <c r="K149" i="58" s="1"/>
  <c r="M149" i="58" s="1"/>
  <c r="G149" i="58"/>
  <c r="J148" i="58"/>
  <c r="K148" i="58" s="1"/>
  <c r="M148" i="58" s="1"/>
  <c r="G148" i="58"/>
  <c r="J147" i="58"/>
  <c r="K147" i="58" s="1"/>
  <c r="M147" i="58" s="1"/>
  <c r="G147" i="58"/>
  <c r="J146" i="58"/>
  <c r="K146" i="58" s="1"/>
  <c r="G146" i="58"/>
  <c r="J145" i="58"/>
  <c r="K145" i="58" s="1"/>
  <c r="M145" i="58" s="1"/>
  <c r="G145" i="58"/>
  <c r="J144" i="58"/>
  <c r="K144" i="58" s="1"/>
  <c r="M144" i="58" s="1"/>
  <c r="G144" i="58"/>
  <c r="J143" i="58"/>
  <c r="K143" i="58" s="1"/>
  <c r="M143" i="58" s="1"/>
  <c r="G143" i="58"/>
  <c r="J142" i="58"/>
  <c r="K142" i="58" s="1"/>
  <c r="G142" i="58"/>
  <c r="J141" i="58"/>
  <c r="K141" i="58" s="1"/>
  <c r="M141" i="58" s="1"/>
  <c r="G141" i="58"/>
  <c r="J140" i="58"/>
  <c r="K140" i="58" s="1"/>
  <c r="M140" i="58" s="1"/>
  <c r="G140" i="58"/>
  <c r="J139" i="58"/>
  <c r="K139" i="58" s="1"/>
  <c r="M139" i="58" s="1"/>
  <c r="G139" i="58"/>
  <c r="J138" i="58"/>
  <c r="K138" i="58" s="1"/>
  <c r="G138" i="58"/>
  <c r="J137" i="58"/>
  <c r="K137" i="58" s="1"/>
  <c r="M137" i="58" s="1"/>
  <c r="G137" i="58"/>
  <c r="J136" i="58"/>
  <c r="K136" i="58" s="1"/>
  <c r="M136" i="58" s="1"/>
  <c r="G136" i="58"/>
  <c r="J135" i="58"/>
  <c r="K135" i="58" s="1"/>
  <c r="M135" i="58" s="1"/>
  <c r="G135" i="58"/>
  <c r="J134" i="58"/>
  <c r="K134" i="58" s="1"/>
  <c r="G134" i="58"/>
  <c r="J133" i="58"/>
  <c r="K133" i="58" s="1"/>
  <c r="M133" i="58" s="1"/>
  <c r="G133" i="58"/>
  <c r="J132" i="58"/>
  <c r="K132" i="58" s="1"/>
  <c r="M132" i="58" s="1"/>
  <c r="G132" i="58"/>
  <c r="J131" i="58"/>
  <c r="K131" i="58" s="1"/>
  <c r="M131" i="58" s="1"/>
  <c r="G131" i="58"/>
  <c r="J130" i="58"/>
  <c r="K130" i="58" s="1"/>
  <c r="G130" i="58"/>
  <c r="J129" i="58"/>
  <c r="K129" i="58" s="1"/>
  <c r="M129" i="58" s="1"/>
  <c r="G129" i="58"/>
  <c r="J128" i="58"/>
  <c r="K128" i="58" s="1"/>
  <c r="M128" i="58" s="1"/>
  <c r="G128" i="58"/>
  <c r="J127" i="58"/>
  <c r="K127" i="58" s="1"/>
  <c r="M127" i="58" s="1"/>
  <c r="G127" i="58"/>
  <c r="J126" i="58"/>
  <c r="K126" i="58" s="1"/>
  <c r="G126" i="58"/>
  <c r="J125" i="58"/>
  <c r="K125" i="58" s="1"/>
  <c r="M125" i="58" s="1"/>
  <c r="G125" i="58"/>
  <c r="J124" i="58"/>
  <c r="K124" i="58" s="1"/>
  <c r="M124" i="58" s="1"/>
  <c r="G124" i="58"/>
  <c r="J123" i="58"/>
  <c r="K123" i="58" s="1"/>
  <c r="M123" i="58" s="1"/>
  <c r="G123" i="58"/>
  <c r="J122" i="58"/>
  <c r="K122" i="58" s="1"/>
  <c r="G122" i="58"/>
  <c r="J121" i="58"/>
  <c r="K121" i="58" s="1"/>
  <c r="M121" i="58" s="1"/>
  <c r="G121" i="58"/>
  <c r="J120" i="58"/>
  <c r="K120" i="58" s="1"/>
  <c r="M120" i="58" s="1"/>
  <c r="G120" i="58"/>
  <c r="J119" i="58"/>
  <c r="K119" i="58" s="1"/>
  <c r="M119" i="58" s="1"/>
  <c r="G119" i="58"/>
  <c r="J118" i="58"/>
  <c r="K118" i="58" s="1"/>
  <c r="G118" i="58"/>
  <c r="J117" i="58"/>
  <c r="K117" i="58" s="1"/>
  <c r="M117" i="58" s="1"/>
  <c r="G117" i="58"/>
  <c r="J116" i="58"/>
  <c r="K116" i="58" s="1"/>
  <c r="M116" i="58" s="1"/>
  <c r="G116" i="58"/>
  <c r="J115" i="58"/>
  <c r="K115" i="58" s="1"/>
  <c r="M115" i="58" s="1"/>
  <c r="G115" i="58"/>
  <c r="J114" i="58"/>
  <c r="K114" i="58" s="1"/>
  <c r="G114" i="58"/>
  <c r="J113" i="58"/>
  <c r="K113" i="58" s="1"/>
  <c r="M113" i="58" s="1"/>
  <c r="G113" i="58"/>
  <c r="J112" i="58"/>
  <c r="K112" i="58" s="1"/>
  <c r="M112" i="58" s="1"/>
  <c r="G112" i="58"/>
  <c r="J111" i="58"/>
  <c r="K111" i="58" s="1"/>
  <c r="M111" i="58" s="1"/>
  <c r="G111" i="58"/>
  <c r="J110" i="58"/>
  <c r="K110" i="58" s="1"/>
  <c r="G110" i="58"/>
  <c r="J109" i="58"/>
  <c r="K109" i="58" s="1"/>
  <c r="M109" i="58" s="1"/>
  <c r="G109" i="58"/>
  <c r="J108" i="58"/>
  <c r="K108" i="58" s="1"/>
  <c r="M108" i="58" s="1"/>
  <c r="G108" i="58"/>
  <c r="J107" i="58"/>
  <c r="K107" i="58" s="1"/>
  <c r="M107" i="58" s="1"/>
  <c r="G107" i="58"/>
  <c r="J106" i="58"/>
  <c r="K106" i="58" s="1"/>
  <c r="G106" i="58"/>
  <c r="J105" i="58"/>
  <c r="K105" i="58" s="1"/>
  <c r="M105" i="58" s="1"/>
  <c r="G105" i="58"/>
  <c r="J104" i="58"/>
  <c r="K104" i="58" s="1"/>
  <c r="M104" i="58" s="1"/>
  <c r="G104" i="58"/>
  <c r="J103" i="58"/>
  <c r="K103" i="58" s="1"/>
  <c r="M103" i="58" s="1"/>
  <c r="G103" i="58"/>
  <c r="J102" i="58"/>
  <c r="K102" i="58" s="1"/>
  <c r="G102" i="58"/>
  <c r="J101" i="58"/>
  <c r="K101" i="58" s="1"/>
  <c r="M101" i="58" s="1"/>
  <c r="G101" i="58"/>
  <c r="J100" i="58"/>
  <c r="K100" i="58" s="1"/>
  <c r="M100" i="58" s="1"/>
  <c r="G100" i="58"/>
  <c r="J99" i="58"/>
  <c r="K99" i="58" s="1"/>
  <c r="M99" i="58" s="1"/>
  <c r="G99" i="58"/>
  <c r="J98" i="58"/>
  <c r="K98" i="58" s="1"/>
  <c r="G98" i="58"/>
  <c r="J97" i="58"/>
  <c r="K97" i="58" s="1"/>
  <c r="M97" i="58" s="1"/>
  <c r="G97" i="58"/>
  <c r="J96" i="58"/>
  <c r="K96" i="58" s="1"/>
  <c r="M96" i="58" s="1"/>
  <c r="G96" i="58"/>
  <c r="J95" i="58"/>
  <c r="K95" i="58" s="1"/>
  <c r="M95" i="58" s="1"/>
  <c r="G95" i="58"/>
  <c r="J94" i="58"/>
  <c r="K94" i="58" s="1"/>
  <c r="G94" i="58"/>
  <c r="J93" i="58"/>
  <c r="K93" i="58" s="1"/>
  <c r="M93" i="58" s="1"/>
  <c r="G93" i="58"/>
  <c r="J92" i="58"/>
  <c r="K92" i="58" s="1"/>
  <c r="M92" i="58" s="1"/>
  <c r="G92" i="58"/>
  <c r="J91" i="58"/>
  <c r="K91" i="58" s="1"/>
  <c r="M91" i="58" s="1"/>
  <c r="G91" i="58"/>
  <c r="J90" i="58"/>
  <c r="K90" i="58" s="1"/>
  <c r="G90" i="58"/>
  <c r="J89" i="58"/>
  <c r="K89" i="58" s="1"/>
  <c r="M89" i="58" s="1"/>
  <c r="G89" i="58"/>
  <c r="J88" i="58"/>
  <c r="K88" i="58" s="1"/>
  <c r="M88" i="58" s="1"/>
  <c r="G88" i="58"/>
  <c r="J87" i="58"/>
  <c r="K87" i="58" s="1"/>
  <c r="M87" i="58" s="1"/>
  <c r="G87" i="58"/>
  <c r="J86" i="58"/>
  <c r="K86" i="58" s="1"/>
  <c r="G86" i="58"/>
  <c r="J85" i="58"/>
  <c r="K85" i="58" s="1"/>
  <c r="M85" i="58" s="1"/>
  <c r="G85" i="58"/>
  <c r="J84" i="58"/>
  <c r="K84" i="58" s="1"/>
  <c r="M84" i="58" s="1"/>
  <c r="G84" i="58"/>
  <c r="J83" i="58"/>
  <c r="K83" i="58" s="1"/>
  <c r="M83" i="58" s="1"/>
  <c r="G83" i="58"/>
  <c r="J82" i="58"/>
  <c r="K82" i="58" s="1"/>
  <c r="G82" i="58"/>
  <c r="J81" i="58"/>
  <c r="K81" i="58" s="1"/>
  <c r="M81" i="58" s="1"/>
  <c r="G81" i="58"/>
  <c r="J80" i="58"/>
  <c r="K80" i="58" s="1"/>
  <c r="M80" i="58" s="1"/>
  <c r="G80" i="58"/>
  <c r="J79" i="58"/>
  <c r="K79" i="58" s="1"/>
  <c r="M79" i="58" s="1"/>
  <c r="G79" i="58"/>
  <c r="J78" i="58"/>
  <c r="K78" i="58" s="1"/>
  <c r="G78" i="58"/>
  <c r="J77" i="58"/>
  <c r="K77" i="58" s="1"/>
  <c r="M77" i="58" s="1"/>
  <c r="G77" i="58"/>
  <c r="J76" i="58"/>
  <c r="K76" i="58" s="1"/>
  <c r="M76" i="58" s="1"/>
  <c r="G76" i="58"/>
  <c r="J75" i="58"/>
  <c r="K75" i="58" s="1"/>
  <c r="M75" i="58" s="1"/>
  <c r="G75" i="58"/>
  <c r="J74" i="58"/>
  <c r="K74" i="58" s="1"/>
  <c r="G74" i="58"/>
  <c r="J73" i="58"/>
  <c r="K73" i="58" s="1"/>
  <c r="M73" i="58" s="1"/>
  <c r="G73" i="58"/>
  <c r="J72" i="58"/>
  <c r="K72" i="58" s="1"/>
  <c r="M72" i="58" s="1"/>
  <c r="G72" i="58"/>
  <c r="J71" i="58"/>
  <c r="K71" i="58" s="1"/>
  <c r="M71" i="58" s="1"/>
  <c r="G71" i="58"/>
  <c r="J70" i="58"/>
  <c r="K70" i="58" s="1"/>
  <c r="G70" i="58"/>
  <c r="J69" i="58"/>
  <c r="K69" i="58" s="1"/>
  <c r="M69" i="58" s="1"/>
  <c r="G69" i="58"/>
  <c r="J68" i="58"/>
  <c r="K68" i="58" s="1"/>
  <c r="M68" i="58" s="1"/>
  <c r="G68" i="58"/>
  <c r="J67" i="58"/>
  <c r="K67" i="58" s="1"/>
  <c r="M67" i="58" s="1"/>
  <c r="G67" i="58"/>
  <c r="J66" i="58"/>
  <c r="K66" i="58" s="1"/>
  <c r="G66" i="58"/>
  <c r="J65" i="58"/>
  <c r="K65" i="58" s="1"/>
  <c r="M65" i="58" s="1"/>
  <c r="G65" i="58"/>
  <c r="J64" i="58"/>
  <c r="K64" i="58" s="1"/>
  <c r="M64" i="58" s="1"/>
  <c r="G64" i="58"/>
  <c r="J63" i="58"/>
  <c r="K63" i="58" s="1"/>
  <c r="M63" i="58" s="1"/>
  <c r="G63" i="58"/>
  <c r="J62" i="58"/>
  <c r="K62" i="58" s="1"/>
  <c r="G62" i="58"/>
  <c r="J61" i="58"/>
  <c r="K61" i="58" s="1"/>
  <c r="M61" i="58" s="1"/>
  <c r="G61" i="58"/>
  <c r="J60" i="58"/>
  <c r="K60" i="58" s="1"/>
  <c r="M60" i="58" s="1"/>
  <c r="G60" i="58"/>
  <c r="J59" i="58"/>
  <c r="K59" i="58" s="1"/>
  <c r="M59" i="58" s="1"/>
  <c r="G59" i="58"/>
  <c r="J58" i="58"/>
  <c r="K58" i="58" s="1"/>
  <c r="G58" i="58"/>
  <c r="J57" i="58"/>
  <c r="K57" i="58" s="1"/>
  <c r="M57" i="58" s="1"/>
  <c r="G57" i="58"/>
  <c r="J56" i="58"/>
  <c r="K56" i="58" s="1"/>
  <c r="M56" i="58" s="1"/>
  <c r="G56" i="58"/>
  <c r="J55" i="58"/>
  <c r="K55" i="58" s="1"/>
  <c r="M55" i="58" s="1"/>
  <c r="G55" i="58"/>
  <c r="J54" i="58"/>
  <c r="K54" i="58" s="1"/>
  <c r="G54" i="58"/>
  <c r="J53" i="58"/>
  <c r="K53" i="58" s="1"/>
  <c r="M53" i="58" s="1"/>
  <c r="G53" i="58"/>
  <c r="J52" i="58"/>
  <c r="K52" i="58" s="1"/>
  <c r="M52" i="58" s="1"/>
  <c r="G52" i="58"/>
  <c r="J51" i="58"/>
  <c r="K51" i="58" s="1"/>
  <c r="M51" i="58" s="1"/>
  <c r="G51" i="58"/>
  <c r="J50" i="58"/>
  <c r="K50" i="58" s="1"/>
  <c r="G50" i="58"/>
  <c r="J49" i="58"/>
  <c r="K49" i="58" s="1"/>
  <c r="M49" i="58" s="1"/>
  <c r="G49" i="58"/>
  <c r="J48" i="58"/>
  <c r="K48" i="58" s="1"/>
  <c r="M48" i="58" s="1"/>
  <c r="G48" i="58"/>
  <c r="J47" i="58"/>
  <c r="K47" i="58" s="1"/>
  <c r="M47" i="58" s="1"/>
  <c r="G47" i="58"/>
  <c r="J46" i="58"/>
  <c r="K46" i="58" s="1"/>
  <c r="G46" i="58"/>
  <c r="J45" i="58"/>
  <c r="K45" i="58" s="1"/>
  <c r="M45" i="58" s="1"/>
  <c r="G45" i="58"/>
  <c r="J44" i="58"/>
  <c r="K44" i="58" s="1"/>
  <c r="M44" i="58" s="1"/>
  <c r="G44" i="58"/>
  <c r="J43" i="58"/>
  <c r="K43" i="58" s="1"/>
  <c r="M43" i="58" s="1"/>
  <c r="G43" i="58"/>
  <c r="J42" i="58"/>
  <c r="K42" i="58" s="1"/>
  <c r="G42" i="58"/>
  <c r="J41" i="58"/>
  <c r="K41" i="58" s="1"/>
  <c r="M41" i="58" s="1"/>
  <c r="G41" i="58"/>
  <c r="J40" i="58"/>
  <c r="K40" i="58" s="1"/>
  <c r="M40" i="58" s="1"/>
  <c r="G40" i="58"/>
  <c r="J39" i="58"/>
  <c r="K39" i="58" s="1"/>
  <c r="M39" i="58" s="1"/>
  <c r="G39" i="58"/>
  <c r="J38" i="58"/>
  <c r="K38" i="58" s="1"/>
  <c r="G38" i="58"/>
  <c r="J37" i="58"/>
  <c r="K37" i="58" s="1"/>
  <c r="M37" i="58" s="1"/>
  <c r="G37" i="58"/>
  <c r="J36" i="58"/>
  <c r="K36" i="58" s="1"/>
  <c r="M36" i="58" s="1"/>
  <c r="G36" i="58"/>
  <c r="J35" i="58"/>
  <c r="K35" i="58" s="1"/>
  <c r="M35" i="58" s="1"/>
  <c r="G35" i="58"/>
  <c r="J34" i="58"/>
  <c r="K34" i="58" s="1"/>
  <c r="G34" i="58"/>
  <c r="J33" i="58"/>
  <c r="K33" i="58" s="1"/>
  <c r="M33" i="58" s="1"/>
  <c r="G33" i="58"/>
  <c r="J32" i="58"/>
  <c r="K32" i="58" s="1"/>
  <c r="M32" i="58" s="1"/>
  <c r="G32" i="58"/>
  <c r="J31" i="58"/>
  <c r="K31" i="58" s="1"/>
  <c r="M31" i="58" s="1"/>
  <c r="G31" i="58"/>
  <c r="J30" i="58"/>
  <c r="K30" i="58" s="1"/>
  <c r="G30" i="58"/>
  <c r="J29" i="58"/>
  <c r="K29" i="58" s="1"/>
  <c r="M29" i="58" s="1"/>
  <c r="G29" i="58"/>
  <c r="J28" i="58"/>
  <c r="K28" i="58" s="1"/>
  <c r="M28" i="58" s="1"/>
  <c r="G28" i="58"/>
  <c r="J27" i="58"/>
  <c r="K27" i="58" s="1"/>
  <c r="M27" i="58" s="1"/>
  <c r="G27" i="58"/>
  <c r="J26" i="58"/>
  <c r="K26" i="58" s="1"/>
  <c r="G26" i="58"/>
  <c r="J25" i="58"/>
  <c r="K25" i="58" s="1"/>
  <c r="M25" i="58" s="1"/>
  <c r="G25" i="58"/>
  <c r="J24" i="58"/>
  <c r="K24" i="58" s="1"/>
  <c r="M24" i="58" s="1"/>
  <c r="G24" i="58"/>
  <c r="J23" i="58"/>
  <c r="K23" i="58" s="1"/>
  <c r="M23" i="58" s="1"/>
  <c r="G23" i="58"/>
  <c r="J22" i="58"/>
  <c r="K22" i="58" s="1"/>
  <c r="G22" i="58"/>
  <c r="J21" i="58"/>
  <c r="K21" i="58" s="1"/>
  <c r="M21" i="58" s="1"/>
  <c r="G21" i="58"/>
  <c r="J20" i="58"/>
  <c r="K20" i="58" s="1"/>
  <c r="M20" i="58" s="1"/>
  <c r="G20" i="58"/>
  <c r="J19" i="58"/>
  <c r="K19" i="58" s="1"/>
  <c r="M19" i="58" s="1"/>
  <c r="G19" i="58"/>
  <c r="J18" i="58"/>
  <c r="K18" i="58" s="1"/>
  <c r="G18" i="58"/>
  <c r="J17" i="58"/>
  <c r="K17" i="58" s="1"/>
  <c r="M17" i="58" s="1"/>
  <c r="G17" i="58"/>
  <c r="J16" i="58"/>
  <c r="K16" i="58" s="1"/>
  <c r="M16" i="58" s="1"/>
  <c r="G16" i="58"/>
  <c r="J15" i="58"/>
  <c r="K15" i="58" s="1"/>
  <c r="M15" i="58" s="1"/>
  <c r="G15" i="58"/>
  <c r="J14" i="58"/>
  <c r="K14" i="58" s="1"/>
  <c r="G14" i="58"/>
  <c r="J13" i="58"/>
  <c r="K13" i="58" s="1"/>
  <c r="M13" i="58" s="1"/>
  <c r="G13" i="58"/>
  <c r="J12" i="58"/>
  <c r="K12" i="58" s="1"/>
  <c r="M12" i="58" s="1"/>
  <c r="G12" i="58"/>
  <c r="J11" i="58"/>
  <c r="K11" i="58" s="1"/>
  <c r="M11" i="58" s="1"/>
  <c r="G11" i="58"/>
  <c r="J10" i="58"/>
  <c r="K10" i="58" s="1"/>
  <c r="G10" i="58"/>
  <c r="J9" i="58"/>
  <c r="K9" i="58" s="1"/>
  <c r="M9" i="58" s="1"/>
  <c r="G9" i="58"/>
  <c r="J8" i="58"/>
  <c r="K8" i="58" s="1"/>
  <c r="M8" i="58" s="1"/>
  <c r="G8" i="58"/>
  <c r="J7" i="58"/>
  <c r="K7" i="58" s="1"/>
  <c r="M7" i="58" s="1"/>
  <c r="G7" i="58"/>
  <c r="J6" i="58"/>
  <c r="K6" i="58" s="1"/>
  <c r="G6" i="58"/>
  <c r="J5" i="58"/>
  <c r="K5" i="58" s="1"/>
  <c r="M5" i="58" s="1"/>
  <c r="G5" i="58"/>
  <c r="J4" i="58"/>
  <c r="K4" i="58" s="1"/>
  <c r="M4" i="58" s="1"/>
  <c r="G4" i="58"/>
  <c r="J3" i="58"/>
  <c r="K3" i="58" s="1"/>
  <c r="M3" i="58" s="1"/>
  <c r="G3" i="58"/>
  <c r="A3" i="58"/>
  <c r="A4" i="58" s="1"/>
  <c r="A5" i="58" s="1"/>
  <c r="A6" i="58" s="1"/>
  <c r="A7" i="58" s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A78" i="58" s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A91" i="58" s="1"/>
  <c r="A92" i="58" s="1"/>
  <c r="A93" i="58" s="1"/>
  <c r="A94" i="58" s="1"/>
  <c r="A95" i="58" s="1"/>
  <c r="A96" i="58" s="1"/>
  <c r="A97" i="58" s="1"/>
  <c r="A98" i="58" s="1"/>
  <c r="A99" i="58" s="1"/>
  <c r="A100" i="58" s="1"/>
  <c r="A101" i="58" s="1"/>
  <c r="A102" i="58" s="1"/>
  <c r="A103" i="58" s="1"/>
  <c r="A104" i="58" s="1"/>
  <c r="A105" i="58" s="1"/>
  <c r="A106" i="58" s="1"/>
  <c r="A107" i="58" s="1"/>
  <c r="A108" i="58" s="1"/>
  <c r="A109" i="58" s="1"/>
  <c r="A110" i="58" s="1"/>
  <c r="A111" i="58" s="1"/>
  <c r="A112" i="58" s="1"/>
  <c r="A113" i="58" s="1"/>
  <c r="A114" i="58" s="1"/>
  <c r="A115" i="58" s="1"/>
  <c r="A116" i="58" s="1"/>
  <c r="A117" i="58" s="1"/>
  <c r="A118" i="58" s="1"/>
  <c r="A119" i="58" s="1"/>
  <c r="A120" i="58" s="1"/>
  <c r="A121" i="58" s="1"/>
  <c r="A122" i="58" s="1"/>
  <c r="A123" i="58" s="1"/>
  <c r="A124" i="58" s="1"/>
  <c r="A125" i="58" s="1"/>
  <c r="A126" i="58" s="1"/>
  <c r="A127" i="58" s="1"/>
  <c r="A128" i="58" s="1"/>
  <c r="A129" i="58" s="1"/>
  <c r="A130" i="58" s="1"/>
  <c r="A131" i="58" s="1"/>
  <c r="A132" i="58" s="1"/>
  <c r="A133" i="58" s="1"/>
  <c r="A134" i="58" s="1"/>
  <c r="A135" i="58" s="1"/>
  <c r="A136" i="58" s="1"/>
  <c r="A137" i="58" s="1"/>
  <c r="A138" i="58" s="1"/>
  <c r="A139" i="58" s="1"/>
  <c r="A140" i="58" s="1"/>
  <c r="A141" i="58" s="1"/>
  <c r="A142" i="58" s="1"/>
  <c r="A143" i="58" s="1"/>
  <c r="A144" i="58" s="1"/>
  <c r="A145" i="58" s="1"/>
  <c r="A146" i="58" s="1"/>
  <c r="A147" i="58" s="1"/>
  <c r="A148" i="58" s="1"/>
  <c r="A149" i="58" s="1"/>
  <c r="A150" i="58" s="1"/>
  <c r="A151" i="58" s="1"/>
  <c r="A152" i="58" s="1"/>
  <c r="A153" i="58" s="1"/>
  <c r="A154" i="58" s="1"/>
  <c r="A155" i="58" s="1"/>
  <c r="A156" i="58" s="1"/>
  <c r="A157" i="58" s="1"/>
  <c r="A158" i="58" s="1"/>
  <c r="A159" i="58" s="1"/>
  <c r="A160" i="58" s="1"/>
  <c r="A161" i="58" s="1"/>
  <c r="A162" i="58" s="1"/>
  <c r="A163" i="58" s="1"/>
  <c r="A164" i="58" s="1"/>
  <c r="A165" i="58" s="1"/>
  <c r="A166" i="58" s="1"/>
  <c r="A167" i="58" s="1"/>
  <c r="A168" i="58" s="1"/>
  <c r="A169" i="58" s="1"/>
  <c r="A170" i="58" s="1"/>
  <c r="A171" i="58" s="1"/>
  <c r="A172" i="58" s="1"/>
  <c r="A173" i="58" s="1"/>
  <c r="A174" i="58" s="1"/>
  <c r="A175" i="58" s="1"/>
  <c r="A176" i="58" s="1"/>
  <c r="A177" i="58" s="1"/>
  <c r="A178" i="58" s="1"/>
  <c r="A179" i="58" s="1"/>
  <c r="A180" i="58" s="1"/>
  <c r="A181" i="58" s="1"/>
  <c r="A182" i="58" s="1"/>
  <c r="A183" i="58" s="1"/>
  <c r="A184" i="58" s="1"/>
  <c r="A185" i="58" s="1"/>
  <c r="A186" i="58" s="1"/>
  <c r="A187" i="58" s="1"/>
  <c r="A188" i="58" s="1"/>
  <c r="A189" i="58" s="1"/>
  <c r="A190" i="58" s="1"/>
  <c r="A191" i="58" s="1"/>
  <c r="A192" i="58" s="1"/>
  <c r="A193" i="58" s="1"/>
  <c r="A194" i="58" s="1"/>
  <c r="A195" i="58" s="1"/>
  <c r="A196" i="58" s="1"/>
  <c r="A197" i="58" s="1"/>
  <c r="A198" i="58" s="1"/>
  <c r="A199" i="58" s="1"/>
  <c r="A200" i="58" s="1"/>
  <c r="A201" i="58" s="1"/>
  <c r="A202" i="58" s="1"/>
  <c r="A203" i="58" s="1"/>
  <c r="A204" i="58" s="1"/>
  <c r="A205" i="58" s="1"/>
  <c r="A206" i="58" s="1"/>
  <c r="A207" i="58" s="1"/>
  <c r="A208" i="58" s="1"/>
  <c r="A209" i="58" s="1"/>
  <c r="A210" i="58" s="1"/>
  <c r="A211" i="58" s="1"/>
  <c r="A212" i="58" s="1"/>
  <c r="A213" i="58" s="1"/>
  <c r="A214" i="58" s="1"/>
  <c r="A215" i="58" s="1"/>
  <c r="A216" i="58" s="1"/>
  <c r="A217" i="58" s="1"/>
  <c r="J2" i="58"/>
  <c r="G2" i="58"/>
  <c r="G218" i="58" s="1"/>
  <c r="G115" i="57"/>
  <c r="H115" i="57"/>
  <c r="I115" i="57"/>
  <c r="J115" i="57"/>
  <c r="K115" i="57"/>
  <c r="E14" i="4" s="1"/>
  <c r="F115" i="57"/>
  <c r="M3" i="57"/>
  <c r="M4" i="57"/>
  <c r="M5" i="57"/>
  <c r="M6" i="57"/>
  <c r="M7" i="57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M39" i="57"/>
  <c r="M40" i="57"/>
  <c r="M41" i="57"/>
  <c r="M42" i="57"/>
  <c r="M43" i="57"/>
  <c r="M44" i="57"/>
  <c r="M45" i="57"/>
  <c r="M46" i="57"/>
  <c r="M47" i="57"/>
  <c r="M48" i="57"/>
  <c r="M49" i="57"/>
  <c r="M50" i="57"/>
  <c r="M51" i="57"/>
  <c r="M52" i="57"/>
  <c r="M53" i="57"/>
  <c r="M54" i="57"/>
  <c r="M55" i="57"/>
  <c r="M56" i="57"/>
  <c r="M57" i="57"/>
  <c r="M58" i="57"/>
  <c r="M59" i="57"/>
  <c r="M60" i="57"/>
  <c r="M61" i="57"/>
  <c r="M62" i="57"/>
  <c r="M63" i="57"/>
  <c r="M64" i="57"/>
  <c r="M65" i="57"/>
  <c r="M66" i="57"/>
  <c r="M67" i="57"/>
  <c r="M68" i="57"/>
  <c r="M69" i="57"/>
  <c r="M70" i="57"/>
  <c r="M71" i="57"/>
  <c r="M72" i="57"/>
  <c r="M73" i="57"/>
  <c r="M74" i="57"/>
  <c r="M75" i="57"/>
  <c r="M76" i="57"/>
  <c r="M77" i="57"/>
  <c r="M78" i="57"/>
  <c r="M79" i="57"/>
  <c r="M80" i="57"/>
  <c r="M81" i="57"/>
  <c r="M82" i="57"/>
  <c r="M83" i="57"/>
  <c r="M84" i="57"/>
  <c r="M85" i="57"/>
  <c r="M86" i="57"/>
  <c r="M87" i="57"/>
  <c r="M88" i="57"/>
  <c r="M89" i="57"/>
  <c r="M90" i="57"/>
  <c r="M91" i="57"/>
  <c r="M92" i="57"/>
  <c r="M93" i="57"/>
  <c r="M94" i="57"/>
  <c r="M95" i="57"/>
  <c r="M96" i="57"/>
  <c r="M97" i="57"/>
  <c r="M98" i="57"/>
  <c r="M99" i="57"/>
  <c r="M100" i="57"/>
  <c r="M101" i="57"/>
  <c r="M102" i="57"/>
  <c r="M103" i="57"/>
  <c r="M104" i="57"/>
  <c r="M105" i="57"/>
  <c r="M106" i="57"/>
  <c r="M107" i="57"/>
  <c r="M108" i="57"/>
  <c r="M109" i="57"/>
  <c r="M110" i="57"/>
  <c r="M111" i="57"/>
  <c r="M112" i="57"/>
  <c r="M113" i="57"/>
  <c r="M114" i="57"/>
  <c r="M2" i="57"/>
  <c r="N3" i="55"/>
  <c r="N4" i="55"/>
  <c r="N5" i="55"/>
  <c r="N6" i="55"/>
  <c r="N7" i="55"/>
  <c r="N8" i="55"/>
  <c r="N9" i="55"/>
  <c r="N10" i="55"/>
  <c r="N11" i="55"/>
  <c r="N12" i="55"/>
  <c r="N13" i="55"/>
  <c r="N14" i="55"/>
  <c r="N15" i="55"/>
  <c r="N16" i="55"/>
  <c r="N2" i="55"/>
  <c r="O2" i="56"/>
  <c r="O3" i="56"/>
  <c r="O4" i="56"/>
  <c r="O5" i="56"/>
  <c r="O6" i="56"/>
  <c r="O7" i="56"/>
  <c r="O8" i="56"/>
  <c r="O9" i="56"/>
  <c r="O10" i="56"/>
  <c r="O11" i="56"/>
  <c r="O12" i="56"/>
  <c r="O13" i="56"/>
  <c r="O14" i="56"/>
  <c r="O15" i="56"/>
  <c r="O16" i="56"/>
  <c r="O17" i="56"/>
  <c r="O18" i="56"/>
  <c r="O19" i="56"/>
  <c r="O20" i="56"/>
  <c r="O21" i="56"/>
  <c r="O22" i="56"/>
  <c r="O23" i="56"/>
  <c r="O24" i="56"/>
  <c r="O25" i="56"/>
  <c r="O26" i="56"/>
  <c r="O27" i="56"/>
  <c r="O28" i="56"/>
  <c r="O29" i="56"/>
  <c r="O30" i="56"/>
  <c r="O31" i="56"/>
  <c r="O32" i="56"/>
  <c r="O33" i="56"/>
  <c r="O34" i="56"/>
  <c r="O35" i="56"/>
  <c r="O36" i="56"/>
  <c r="O37" i="56"/>
  <c r="O38" i="56"/>
  <c r="O39" i="56"/>
  <c r="O40" i="56"/>
  <c r="O41" i="56"/>
  <c r="O42" i="56"/>
  <c r="O43" i="56"/>
  <c r="O44" i="56"/>
  <c r="O45" i="56"/>
  <c r="O46" i="56"/>
  <c r="O47" i="56"/>
  <c r="O48" i="56"/>
  <c r="O49" i="56"/>
  <c r="O50" i="56"/>
  <c r="O51" i="56"/>
  <c r="O52" i="56"/>
  <c r="O53" i="56"/>
  <c r="O54" i="56"/>
  <c r="O55" i="56"/>
  <c r="O56" i="56"/>
  <c r="O57" i="56"/>
  <c r="O58" i="56"/>
  <c r="O59" i="56"/>
  <c r="O60" i="56"/>
  <c r="O61" i="56"/>
  <c r="O62" i="56"/>
  <c r="O63" i="56"/>
  <c r="O64" i="56"/>
  <c r="O65" i="56"/>
  <c r="O66" i="56"/>
  <c r="O67" i="56"/>
  <c r="O68" i="56"/>
  <c r="O69" i="56"/>
  <c r="O70" i="56"/>
  <c r="O71" i="56"/>
  <c r="O72" i="56"/>
  <c r="O73" i="56"/>
  <c r="O74" i="56"/>
  <c r="O75" i="56"/>
  <c r="O76" i="56"/>
  <c r="O77" i="56"/>
  <c r="O78" i="56"/>
  <c r="O79" i="56"/>
  <c r="O80" i="56"/>
  <c r="O81" i="56"/>
  <c r="O82" i="56"/>
  <c r="O83" i="56"/>
  <c r="O84" i="56"/>
  <c r="O85" i="56"/>
  <c r="O86" i="56"/>
  <c r="O87" i="56"/>
  <c r="O88" i="56"/>
  <c r="O89" i="56"/>
  <c r="O90" i="56"/>
  <c r="O91" i="56"/>
  <c r="O92" i="56"/>
  <c r="O93" i="56"/>
  <c r="O94" i="56"/>
  <c r="O95" i="56"/>
  <c r="O96" i="56"/>
  <c r="O97" i="56"/>
  <c r="O98" i="56"/>
  <c r="O99" i="56"/>
  <c r="O100" i="56"/>
  <c r="O101" i="56"/>
  <c r="O102" i="56"/>
  <c r="O103" i="56"/>
  <c r="O104" i="56"/>
  <c r="G105" i="56"/>
  <c r="H105" i="56"/>
  <c r="I105" i="56"/>
  <c r="J105" i="56"/>
  <c r="L105" i="56"/>
  <c r="G16" i="4" s="1"/>
  <c r="M105" i="56"/>
  <c r="H16" i="4" s="1"/>
  <c r="F105" i="56"/>
  <c r="N3" i="56"/>
  <c r="N4" i="56"/>
  <c r="N5" i="56"/>
  <c r="N6" i="56"/>
  <c r="N7" i="56"/>
  <c r="N8" i="56"/>
  <c r="N9" i="56"/>
  <c r="N10" i="56"/>
  <c r="N11" i="56"/>
  <c r="N12" i="56"/>
  <c r="N13" i="56"/>
  <c r="N14" i="56"/>
  <c r="N15" i="56"/>
  <c r="N16" i="56"/>
  <c r="N17" i="56"/>
  <c r="N18" i="56"/>
  <c r="N19" i="56"/>
  <c r="N20" i="56"/>
  <c r="N21" i="56"/>
  <c r="N22" i="56"/>
  <c r="N23" i="56"/>
  <c r="N24" i="56"/>
  <c r="N25" i="56"/>
  <c r="N26" i="56"/>
  <c r="N27" i="56"/>
  <c r="N28" i="56"/>
  <c r="N29" i="56"/>
  <c r="N30" i="56"/>
  <c r="N31" i="56"/>
  <c r="N32" i="56"/>
  <c r="N33" i="56"/>
  <c r="N34" i="56"/>
  <c r="N35" i="56"/>
  <c r="N36" i="56"/>
  <c r="N37" i="56"/>
  <c r="N38" i="56"/>
  <c r="N39" i="56"/>
  <c r="N40" i="56"/>
  <c r="N41" i="56"/>
  <c r="N42" i="56"/>
  <c r="N43" i="56"/>
  <c r="N44" i="56"/>
  <c r="N45" i="56"/>
  <c r="N46" i="56"/>
  <c r="N47" i="56"/>
  <c r="N48" i="56"/>
  <c r="N49" i="56"/>
  <c r="N50" i="56"/>
  <c r="N51" i="56"/>
  <c r="N52" i="56"/>
  <c r="N53" i="56"/>
  <c r="N54" i="56"/>
  <c r="N55" i="56"/>
  <c r="N56" i="56"/>
  <c r="N57" i="56"/>
  <c r="N58" i="56"/>
  <c r="N59" i="56"/>
  <c r="N60" i="56"/>
  <c r="N61" i="56"/>
  <c r="N62" i="56"/>
  <c r="N63" i="56"/>
  <c r="N64" i="56"/>
  <c r="N65" i="56"/>
  <c r="N66" i="56"/>
  <c r="N67" i="56"/>
  <c r="N68" i="56"/>
  <c r="N69" i="56"/>
  <c r="N70" i="56"/>
  <c r="N71" i="56"/>
  <c r="N72" i="56"/>
  <c r="N73" i="56"/>
  <c r="N74" i="56"/>
  <c r="N75" i="56"/>
  <c r="N76" i="56"/>
  <c r="N77" i="56"/>
  <c r="N78" i="56"/>
  <c r="N79" i="56"/>
  <c r="N80" i="56"/>
  <c r="N81" i="56"/>
  <c r="N82" i="56"/>
  <c r="N83" i="56"/>
  <c r="N84" i="56"/>
  <c r="N85" i="56"/>
  <c r="N86" i="56"/>
  <c r="N87" i="56"/>
  <c r="N88" i="56"/>
  <c r="N89" i="56"/>
  <c r="N90" i="56"/>
  <c r="N91" i="56"/>
  <c r="N92" i="56"/>
  <c r="N93" i="56"/>
  <c r="N94" i="56"/>
  <c r="N95" i="56"/>
  <c r="N96" i="56"/>
  <c r="N97" i="56"/>
  <c r="N98" i="56"/>
  <c r="N99" i="56"/>
  <c r="N100" i="56"/>
  <c r="N101" i="56"/>
  <c r="N102" i="56"/>
  <c r="N103" i="56"/>
  <c r="N104" i="56"/>
  <c r="N2" i="56"/>
  <c r="F17" i="55"/>
  <c r="G17" i="55"/>
  <c r="H17" i="55"/>
  <c r="I17" i="55"/>
  <c r="J17" i="55"/>
  <c r="E17" i="4" s="1"/>
  <c r="K17" i="55"/>
  <c r="L17" i="55"/>
  <c r="H17" i="4" s="1"/>
  <c r="E17" i="55"/>
  <c r="M3" i="55"/>
  <c r="M4" i="55"/>
  <c r="M5" i="55"/>
  <c r="M6" i="55"/>
  <c r="M7" i="55"/>
  <c r="M8" i="55"/>
  <c r="M9" i="55"/>
  <c r="M10" i="55"/>
  <c r="M11" i="55"/>
  <c r="M12" i="55"/>
  <c r="M13" i="55"/>
  <c r="M14" i="55"/>
  <c r="M15" i="55"/>
  <c r="M16" i="55"/>
  <c r="M2" i="55"/>
  <c r="H235" i="53"/>
  <c r="I235" i="53"/>
  <c r="F235" i="53"/>
  <c r="H218" i="54"/>
  <c r="I218" i="54"/>
  <c r="F218" i="54"/>
  <c r="J217" i="54"/>
  <c r="K217" i="54" s="1"/>
  <c r="G217" i="54"/>
  <c r="J216" i="54"/>
  <c r="K216" i="54" s="1"/>
  <c r="G216" i="54"/>
  <c r="J215" i="54"/>
  <c r="K215" i="54" s="1"/>
  <c r="G215" i="54"/>
  <c r="J214" i="54"/>
  <c r="K214" i="54" s="1"/>
  <c r="G214" i="54"/>
  <c r="J213" i="54"/>
  <c r="K213" i="54" s="1"/>
  <c r="G213" i="54"/>
  <c r="J212" i="54"/>
  <c r="K212" i="54" s="1"/>
  <c r="G212" i="54"/>
  <c r="J211" i="54"/>
  <c r="K211" i="54" s="1"/>
  <c r="G211" i="54"/>
  <c r="J210" i="54"/>
  <c r="K210" i="54" s="1"/>
  <c r="G210" i="54"/>
  <c r="J209" i="54"/>
  <c r="K209" i="54" s="1"/>
  <c r="G209" i="54"/>
  <c r="J208" i="54"/>
  <c r="K208" i="54" s="1"/>
  <c r="G208" i="54"/>
  <c r="J207" i="54"/>
  <c r="K207" i="54" s="1"/>
  <c r="G207" i="54"/>
  <c r="J206" i="54"/>
  <c r="K206" i="54" s="1"/>
  <c r="G206" i="54"/>
  <c r="J205" i="54"/>
  <c r="K205" i="54" s="1"/>
  <c r="G205" i="54"/>
  <c r="J204" i="54"/>
  <c r="K204" i="54" s="1"/>
  <c r="G204" i="54"/>
  <c r="J203" i="54"/>
  <c r="K203" i="54" s="1"/>
  <c r="G203" i="54"/>
  <c r="J202" i="54"/>
  <c r="K202" i="54" s="1"/>
  <c r="G202" i="54"/>
  <c r="J201" i="54"/>
  <c r="K201" i="54" s="1"/>
  <c r="G201" i="54"/>
  <c r="J200" i="54"/>
  <c r="K200" i="54" s="1"/>
  <c r="G200" i="54"/>
  <c r="J199" i="54"/>
  <c r="K199" i="54" s="1"/>
  <c r="G199" i="54"/>
  <c r="J198" i="54"/>
  <c r="K198" i="54" s="1"/>
  <c r="G198" i="54"/>
  <c r="J197" i="54"/>
  <c r="K197" i="54" s="1"/>
  <c r="G197" i="54"/>
  <c r="J196" i="54"/>
  <c r="K196" i="54" s="1"/>
  <c r="G196" i="54"/>
  <c r="J195" i="54"/>
  <c r="K195" i="54" s="1"/>
  <c r="G195" i="54"/>
  <c r="J194" i="54"/>
  <c r="K194" i="54" s="1"/>
  <c r="G194" i="54"/>
  <c r="J193" i="54"/>
  <c r="K193" i="54" s="1"/>
  <c r="G193" i="54"/>
  <c r="J192" i="54"/>
  <c r="K192" i="54" s="1"/>
  <c r="G192" i="54"/>
  <c r="J191" i="54"/>
  <c r="K191" i="54" s="1"/>
  <c r="G191" i="54"/>
  <c r="J190" i="54"/>
  <c r="K190" i="54" s="1"/>
  <c r="G190" i="54"/>
  <c r="J189" i="54"/>
  <c r="K189" i="54" s="1"/>
  <c r="G189" i="54"/>
  <c r="J188" i="54"/>
  <c r="K188" i="54" s="1"/>
  <c r="G188" i="54"/>
  <c r="J187" i="54"/>
  <c r="K187" i="54" s="1"/>
  <c r="G187" i="54"/>
  <c r="J186" i="54"/>
  <c r="K186" i="54" s="1"/>
  <c r="G186" i="54"/>
  <c r="J185" i="54"/>
  <c r="K185" i="54" s="1"/>
  <c r="G185" i="54"/>
  <c r="J184" i="54"/>
  <c r="K184" i="54" s="1"/>
  <c r="G184" i="54"/>
  <c r="J183" i="54"/>
  <c r="K183" i="54" s="1"/>
  <c r="G183" i="54"/>
  <c r="J182" i="54"/>
  <c r="K182" i="54" s="1"/>
  <c r="G182" i="54"/>
  <c r="J181" i="54"/>
  <c r="K181" i="54" s="1"/>
  <c r="G181" i="54"/>
  <c r="J180" i="54"/>
  <c r="K180" i="54" s="1"/>
  <c r="G180" i="54"/>
  <c r="J179" i="54"/>
  <c r="K179" i="54" s="1"/>
  <c r="G179" i="54"/>
  <c r="J178" i="54"/>
  <c r="K178" i="54" s="1"/>
  <c r="G178" i="54"/>
  <c r="J177" i="54"/>
  <c r="K177" i="54" s="1"/>
  <c r="G177" i="54"/>
  <c r="J176" i="54"/>
  <c r="K176" i="54" s="1"/>
  <c r="G176" i="54"/>
  <c r="J175" i="54"/>
  <c r="K175" i="54" s="1"/>
  <c r="G175" i="54"/>
  <c r="J174" i="54"/>
  <c r="K174" i="54" s="1"/>
  <c r="G174" i="54"/>
  <c r="J173" i="54"/>
  <c r="K173" i="54" s="1"/>
  <c r="G173" i="54"/>
  <c r="J172" i="54"/>
  <c r="K172" i="54" s="1"/>
  <c r="G172" i="54"/>
  <c r="J171" i="54"/>
  <c r="K171" i="54" s="1"/>
  <c r="G171" i="54"/>
  <c r="J170" i="54"/>
  <c r="K170" i="54" s="1"/>
  <c r="G170" i="54"/>
  <c r="J169" i="54"/>
  <c r="K169" i="54" s="1"/>
  <c r="G169" i="54"/>
  <c r="J168" i="54"/>
  <c r="K168" i="54" s="1"/>
  <c r="G168" i="54"/>
  <c r="J167" i="54"/>
  <c r="K167" i="54" s="1"/>
  <c r="G167" i="54"/>
  <c r="J166" i="54"/>
  <c r="K166" i="54" s="1"/>
  <c r="G166" i="54"/>
  <c r="J165" i="54"/>
  <c r="K165" i="54" s="1"/>
  <c r="G165" i="54"/>
  <c r="J164" i="54"/>
  <c r="K164" i="54" s="1"/>
  <c r="G164" i="54"/>
  <c r="J163" i="54"/>
  <c r="K163" i="54" s="1"/>
  <c r="G163" i="54"/>
  <c r="J162" i="54"/>
  <c r="K162" i="54" s="1"/>
  <c r="G162" i="54"/>
  <c r="J161" i="54"/>
  <c r="K161" i="54" s="1"/>
  <c r="G161" i="54"/>
  <c r="J160" i="54"/>
  <c r="K160" i="54" s="1"/>
  <c r="G160" i="54"/>
  <c r="J159" i="54"/>
  <c r="K159" i="54" s="1"/>
  <c r="G159" i="54"/>
  <c r="J158" i="54"/>
  <c r="K158" i="54" s="1"/>
  <c r="G158" i="54"/>
  <c r="J157" i="54"/>
  <c r="K157" i="54" s="1"/>
  <c r="G157" i="54"/>
  <c r="J156" i="54"/>
  <c r="K156" i="54" s="1"/>
  <c r="G156" i="54"/>
  <c r="J155" i="54"/>
  <c r="K155" i="54" s="1"/>
  <c r="G155" i="54"/>
  <c r="J154" i="54"/>
  <c r="K154" i="54" s="1"/>
  <c r="G154" i="54"/>
  <c r="J153" i="54"/>
  <c r="K153" i="54" s="1"/>
  <c r="G153" i="54"/>
  <c r="J152" i="54"/>
  <c r="K152" i="54" s="1"/>
  <c r="G152" i="54"/>
  <c r="J151" i="54"/>
  <c r="K151" i="54" s="1"/>
  <c r="G151" i="54"/>
  <c r="J150" i="54"/>
  <c r="K150" i="54" s="1"/>
  <c r="G150" i="54"/>
  <c r="J149" i="54"/>
  <c r="K149" i="54" s="1"/>
  <c r="G149" i="54"/>
  <c r="J148" i="54"/>
  <c r="K148" i="54" s="1"/>
  <c r="G148" i="54"/>
  <c r="J147" i="54"/>
  <c r="K147" i="54" s="1"/>
  <c r="G147" i="54"/>
  <c r="J146" i="54"/>
  <c r="K146" i="54" s="1"/>
  <c r="G146" i="54"/>
  <c r="J145" i="54"/>
  <c r="K145" i="54" s="1"/>
  <c r="G145" i="54"/>
  <c r="J144" i="54"/>
  <c r="K144" i="54" s="1"/>
  <c r="G144" i="54"/>
  <c r="J143" i="54"/>
  <c r="K143" i="54" s="1"/>
  <c r="G143" i="54"/>
  <c r="J142" i="54"/>
  <c r="K142" i="54" s="1"/>
  <c r="G142" i="54"/>
  <c r="J141" i="54"/>
  <c r="K141" i="54" s="1"/>
  <c r="G141" i="54"/>
  <c r="J140" i="54"/>
  <c r="K140" i="54" s="1"/>
  <c r="G140" i="54"/>
  <c r="J139" i="54"/>
  <c r="K139" i="54" s="1"/>
  <c r="G139" i="54"/>
  <c r="J138" i="54"/>
  <c r="K138" i="54" s="1"/>
  <c r="G138" i="54"/>
  <c r="J137" i="54"/>
  <c r="K137" i="54" s="1"/>
  <c r="G137" i="54"/>
  <c r="J136" i="54"/>
  <c r="K136" i="54" s="1"/>
  <c r="G136" i="54"/>
  <c r="J135" i="54"/>
  <c r="K135" i="54" s="1"/>
  <c r="G135" i="54"/>
  <c r="J134" i="54"/>
  <c r="K134" i="54" s="1"/>
  <c r="G134" i="54"/>
  <c r="J133" i="54"/>
  <c r="K133" i="54" s="1"/>
  <c r="G133" i="54"/>
  <c r="J132" i="54"/>
  <c r="K132" i="54" s="1"/>
  <c r="G132" i="54"/>
  <c r="K131" i="54"/>
  <c r="J131" i="54"/>
  <c r="G131" i="54"/>
  <c r="K130" i="54"/>
  <c r="J130" i="54"/>
  <c r="G130" i="54"/>
  <c r="J129" i="54"/>
  <c r="K129" i="54" s="1"/>
  <c r="G129" i="54"/>
  <c r="J128" i="54"/>
  <c r="K128" i="54" s="1"/>
  <c r="G128" i="54"/>
  <c r="J127" i="54"/>
  <c r="K127" i="54" s="1"/>
  <c r="G127" i="54"/>
  <c r="J126" i="54"/>
  <c r="K126" i="54" s="1"/>
  <c r="G126" i="54"/>
  <c r="J125" i="54"/>
  <c r="K125" i="54" s="1"/>
  <c r="G125" i="54"/>
  <c r="J124" i="54"/>
  <c r="K124" i="54" s="1"/>
  <c r="G124" i="54"/>
  <c r="J123" i="54"/>
  <c r="K123" i="54" s="1"/>
  <c r="G123" i="54"/>
  <c r="J122" i="54"/>
  <c r="K122" i="54" s="1"/>
  <c r="G122" i="54"/>
  <c r="J121" i="54"/>
  <c r="K121" i="54" s="1"/>
  <c r="G121" i="54"/>
  <c r="J120" i="54"/>
  <c r="K120" i="54" s="1"/>
  <c r="G120" i="54"/>
  <c r="J119" i="54"/>
  <c r="K119" i="54" s="1"/>
  <c r="G119" i="54"/>
  <c r="J118" i="54"/>
  <c r="K118" i="54" s="1"/>
  <c r="G118" i="54"/>
  <c r="J117" i="54"/>
  <c r="K117" i="54" s="1"/>
  <c r="G117" i="54"/>
  <c r="J116" i="54"/>
  <c r="K116" i="54" s="1"/>
  <c r="G116" i="54"/>
  <c r="K115" i="54"/>
  <c r="J115" i="54"/>
  <c r="G115" i="54"/>
  <c r="J114" i="54"/>
  <c r="K114" i="54" s="1"/>
  <c r="G114" i="54"/>
  <c r="J113" i="54"/>
  <c r="K113" i="54" s="1"/>
  <c r="G113" i="54"/>
  <c r="J112" i="54"/>
  <c r="K112" i="54" s="1"/>
  <c r="G112" i="54"/>
  <c r="J111" i="54"/>
  <c r="K111" i="54" s="1"/>
  <c r="G111" i="54"/>
  <c r="J110" i="54"/>
  <c r="K110" i="54" s="1"/>
  <c r="G110" i="54"/>
  <c r="J109" i="54"/>
  <c r="K109" i="54" s="1"/>
  <c r="G109" i="54"/>
  <c r="J108" i="54"/>
  <c r="K108" i="54" s="1"/>
  <c r="G108" i="54"/>
  <c r="J107" i="54"/>
  <c r="K107" i="54" s="1"/>
  <c r="G107" i="54"/>
  <c r="J106" i="54"/>
  <c r="K106" i="54" s="1"/>
  <c r="G106" i="54"/>
  <c r="J105" i="54"/>
  <c r="K105" i="54" s="1"/>
  <c r="G105" i="54"/>
  <c r="J104" i="54"/>
  <c r="K104" i="54" s="1"/>
  <c r="G104" i="54"/>
  <c r="J103" i="54"/>
  <c r="K103" i="54" s="1"/>
  <c r="G103" i="54"/>
  <c r="J102" i="54"/>
  <c r="K102" i="54" s="1"/>
  <c r="G102" i="54"/>
  <c r="J101" i="54"/>
  <c r="K101" i="54" s="1"/>
  <c r="G101" i="54"/>
  <c r="J100" i="54"/>
  <c r="K100" i="54" s="1"/>
  <c r="G100" i="54"/>
  <c r="K99" i="54"/>
  <c r="J99" i="54"/>
  <c r="G99" i="54"/>
  <c r="K98" i="54"/>
  <c r="J98" i="54"/>
  <c r="G98" i="54"/>
  <c r="J97" i="54"/>
  <c r="K97" i="54" s="1"/>
  <c r="G97" i="54"/>
  <c r="J96" i="54"/>
  <c r="K96" i="54" s="1"/>
  <c r="G96" i="54"/>
  <c r="J95" i="54"/>
  <c r="K95" i="54" s="1"/>
  <c r="G95" i="54"/>
  <c r="J94" i="54"/>
  <c r="K94" i="54" s="1"/>
  <c r="G94" i="54"/>
  <c r="J93" i="54"/>
  <c r="K93" i="54" s="1"/>
  <c r="G93" i="54"/>
  <c r="J92" i="54"/>
  <c r="K92" i="54" s="1"/>
  <c r="G92" i="54"/>
  <c r="J91" i="54"/>
  <c r="K91" i="54" s="1"/>
  <c r="G91" i="54"/>
  <c r="J90" i="54"/>
  <c r="K90" i="54" s="1"/>
  <c r="G90" i="54"/>
  <c r="J89" i="54"/>
  <c r="K89" i="54" s="1"/>
  <c r="G89" i="54"/>
  <c r="J88" i="54"/>
  <c r="K88" i="54" s="1"/>
  <c r="G88" i="54"/>
  <c r="J87" i="54"/>
  <c r="K87" i="54" s="1"/>
  <c r="G87" i="54"/>
  <c r="J86" i="54"/>
  <c r="K86" i="54" s="1"/>
  <c r="G86" i="54"/>
  <c r="J85" i="54"/>
  <c r="K85" i="54" s="1"/>
  <c r="G85" i="54"/>
  <c r="J84" i="54"/>
  <c r="K84" i="54" s="1"/>
  <c r="G84" i="54"/>
  <c r="K83" i="54"/>
  <c r="J83" i="54"/>
  <c r="G83" i="54"/>
  <c r="J82" i="54"/>
  <c r="K82" i="54" s="1"/>
  <c r="G82" i="54"/>
  <c r="J81" i="54"/>
  <c r="K81" i="54" s="1"/>
  <c r="G81" i="54"/>
  <c r="J80" i="54"/>
  <c r="K80" i="54" s="1"/>
  <c r="G80" i="54"/>
  <c r="J79" i="54"/>
  <c r="K79" i="54" s="1"/>
  <c r="G79" i="54"/>
  <c r="J78" i="54"/>
  <c r="K78" i="54" s="1"/>
  <c r="G78" i="54"/>
  <c r="J77" i="54"/>
  <c r="K77" i="54" s="1"/>
  <c r="G77" i="54"/>
  <c r="J76" i="54"/>
  <c r="K76" i="54" s="1"/>
  <c r="G76" i="54"/>
  <c r="J75" i="54"/>
  <c r="K75" i="54" s="1"/>
  <c r="G75" i="54"/>
  <c r="J74" i="54"/>
  <c r="K74" i="54" s="1"/>
  <c r="G74" i="54"/>
  <c r="J73" i="54"/>
  <c r="K73" i="54" s="1"/>
  <c r="G73" i="54"/>
  <c r="J72" i="54"/>
  <c r="K72" i="54" s="1"/>
  <c r="G72" i="54"/>
  <c r="J71" i="54"/>
  <c r="K71" i="54" s="1"/>
  <c r="G71" i="54"/>
  <c r="J70" i="54"/>
  <c r="K70" i="54" s="1"/>
  <c r="G70" i="54"/>
  <c r="J69" i="54"/>
  <c r="K69" i="54" s="1"/>
  <c r="G69" i="54"/>
  <c r="J68" i="54"/>
  <c r="K68" i="54" s="1"/>
  <c r="G68" i="54"/>
  <c r="J67" i="54"/>
  <c r="K67" i="54" s="1"/>
  <c r="G67" i="54"/>
  <c r="J66" i="54"/>
  <c r="K66" i="54" s="1"/>
  <c r="G66" i="54"/>
  <c r="J65" i="54"/>
  <c r="K65" i="54" s="1"/>
  <c r="G65" i="54"/>
  <c r="J64" i="54"/>
  <c r="K64" i="54" s="1"/>
  <c r="G64" i="54"/>
  <c r="J63" i="54"/>
  <c r="K63" i="54" s="1"/>
  <c r="G63" i="54"/>
  <c r="J62" i="54"/>
  <c r="K62" i="54" s="1"/>
  <c r="G62" i="54"/>
  <c r="J61" i="54"/>
  <c r="K61" i="54" s="1"/>
  <c r="G61" i="54"/>
  <c r="J60" i="54"/>
  <c r="K60" i="54" s="1"/>
  <c r="G60" i="54"/>
  <c r="J59" i="54"/>
  <c r="K59" i="54" s="1"/>
  <c r="G59" i="54"/>
  <c r="J58" i="54"/>
  <c r="K58" i="54" s="1"/>
  <c r="G58" i="54"/>
  <c r="J57" i="54"/>
  <c r="K57" i="54" s="1"/>
  <c r="G57" i="54"/>
  <c r="J56" i="54"/>
  <c r="K56" i="54" s="1"/>
  <c r="G56" i="54"/>
  <c r="J55" i="54"/>
  <c r="K55" i="54" s="1"/>
  <c r="G55" i="54"/>
  <c r="J54" i="54"/>
  <c r="K54" i="54" s="1"/>
  <c r="G54" i="54"/>
  <c r="J53" i="54"/>
  <c r="K53" i="54" s="1"/>
  <c r="G53" i="54"/>
  <c r="J52" i="54"/>
  <c r="K52" i="54" s="1"/>
  <c r="G52" i="54"/>
  <c r="J51" i="54"/>
  <c r="K51" i="54" s="1"/>
  <c r="G51" i="54"/>
  <c r="J50" i="54"/>
  <c r="K50" i="54" s="1"/>
  <c r="G50" i="54"/>
  <c r="J49" i="54"/>
  <c r="K49" i="54" s="1"/>
  <c r="G49" i="54"/>
  <c r="J48" i="54"/>
  <c r="K48" i="54" s="1"/>
  <c r="G48" i="54"/>
  <c r="J47" i="54"/>
  <c r="K47" i="54" s="1"/>
  <c r="G47" i="54"/>
  <c r="J46" i="54"/>
  <c r="K46" i="54" s="1"/>
  <c r="G46" i="54"/>
  <c r="J45" i="54"/>
  <c r="K45" i="54" s="1"/>
  <c r="G45" i="54"/>
  <c r="J44" i="54"/>
  <c r="K44" i="54" s="1"/>
  <c r="G44" i="54"/>
  <c r="J43" i="54"/>
  <c r="K43" i="54" s="1"/>
  <c r="G43" i="54"/>
  <c r="J42" i="54"/>
  <c r="K42" i="54" s="1"/>
  <c r="G42" i="54"/>
  <c r="J41" i="54"/>
  <c r="K41" i="54" s="1"/>
  <c r="G41" i="54"/>
  <c r="J40" i="54"/>
  <c r="K40" i="54" s="1"/>
  <c r="G40" i="54"/>
  <c r="J39" i="54"/>
  <c r="K39" i="54" s="1"/>
  <c r="G39" i="54"/>
  <c r="J38" i="54"/>
  <c r="K38" i="54" s="1"/>
  <c r="G38" i="54"/>
  <c r="J37" i="54"/>
  <c r="K37" i="54" s="1"/>
  <c r="G37" i="54"/>
  <c r="J36" i="54"/>
  <c r="K36" i="54" s="1"/>
  <c r="G36" i="54"/>
  <c r="J35" i="54"/>
  <c r="K35" i="54" s="1"/>
  <c r="G35" i="54"/>
  <c r="J34" i="54"/>
  <c r="K34" i="54" s="1"/>
  <c r="G34" i="54"/>
  <c r="J33" i="54"/>
  <c r="K33" i="54" s="1"/>
  <c r="G33" i="54"/>
  <c r="J32" i="54"/>
  <c r="K32" i="54" s="1"/>
  <c r="G32" i="54"/>
  <c r="J31" i="54"/>
  <c r="K31" i="54" s="1"/>
  <c r="G31" i="54"/>
  <c r="J30" i="54"/>
  <c r="K30" i="54" s="1"/>
  <c r="G30" i="54"/>
  <c r="J29" i="54"/>
  <c r="K29" i="54" s="1"/>
  <c r="G29" i="54"/>
  <c r="J28" i="54"/>
  <c r="K28" i="54" s="1"/>
  <c r="G28" i="54"/>
  <c r="J27" i="54"/>
  <c r="K27" i="54" s="1"/>
  <c r="G27" i="54"/>
  <c r="J26" i="54"/>
  <c r="K26" i="54" s="1"/>
  <c r="G26" i="54"/>
  <c r="J25" i="54"/>
  <c r="K25" i="54" s="1"/>
  <c r="G25" i="54"/>
  <c r="J24" i="54"/>
  <c r="K24" i="54" s="1"/>
  <c r="G24" i="54"/>
  <c r="J23" i="54"/>
  <c r="K23" i="54" s="1"/>
  <c r="G23" i="54"/>
  <c r="J22" i="54"/>
  <c r="K22" i="54" s="1"/>
  <c r="G22" i="54"/>
  <c r="J21" i="54"/>
  <c r="K21" i="54" s="1"/>
  <c r="G21" i="54"/>
  <c r="J20" i="54"/>
  <c r="K20" i="54" s="1"/>
  <c r="G20" i="54"/>
  <c r="J19" i="54"/>
  <c r="K19" i="54" s="1"/>
  <c r="G19" i="54"/>
  <c r="J18" i="54"/>
  <c r="K18" i="54" s="1"/>
  <c r="G18" i="54"/>
  <c r="J17" i="54"/>
  <c r="K17" i="54" s="1"/>
  <c r="G17" i="54"/>
  <c r="J16" i="54"/>
  <c r="K16" i="54" s="1"/>
  <c r="G16" i="54"/>
  <c r="J15" i="54"/>
  <c r="K15" i="54" s="1"/>
  <c r="G15" i="54"/>
  <c r="J14" i="54"/>
  <c r="K14" i="54" s="1"/>
  <c r="G14" i="54"/>
  <c r="J13" i="54"/>
  <c r="K13" i="54" s="1"/>
  <c r="G13" i="54"/>
  <c r="J12" i="54"/>
  <c r="K12" i="54" s="1"/>
  <c r="G12" i="54"/>
  <c r="J11" i="54"/>
  <c r="K11" i="54" s="1"/>
  <c r="G11" i="54"/>
  <c r="J10" i="54"/>
  <c r="K10" i="54" s="1"/>
  <c r="G10" i="54"/>
  <c r="J9" i="54"/>
  <c r="K9" i="54" s="1"/>
  <c r="G9" i="54"/>
  <c r="J8" i="54"/>
  <c r="K8" i="54" s="1"/>
  <c r="G8" i="54"/>
  <c r="J7" i="54"/>
  <c r="K7" i="54" s="1"/>
  <c r="G7" i="54"/>
  <c r="J6" i="54"/>
  <c r="K6" i="54" s="1"/>
  <c r="G6" i="54"/>
  <c r="J5" i="54"/>
  <c r="K5" i="54" s="1"/>
  <c r="G5" i="54"/>
  <c r="J4" i="54"/>
  <c r="K4" i="54" s="1"/>
  <c r="G4" i="54"/>
  <c r="J3" i="54"/>
  <c r="K3" i="54" s="1"/>
  <c r="G3" i="54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J2" i="54"/>
  <c r="K2" i="54" s="1"/>
  <c r="G2" i="54"/>
  <c r="J19" i="53"/>
  <c r="K19" i="53" s="1"/>
  <c r="J20" i="53"/>
  <c r="K20" i="53" s="1"/>
  <c r="J21" i="53"/>
  <c r="K21" i="53" s="1"/>
  <c r="J22" i="53"/>
  <c r="K22" i="53" s="1"/>
  <c r="J23" i="53"/>
  <c r="K23" i="53" s="1"/>
  <c r="J24" i="53"/>
  <c r="K24" i="53" s="1"/>
  <c r="J25" i="53"/>
  <c r="K25" i="53" s="1"/>
  <c r="J26" i="53"/>
  <c r="K26" i="53" s="1"/>
  <c r="J27" i="53"/>
  <c r="K27" i="53" s="1"/>
  <c r="J28" i="53"/>
  <c r="K28" i="53" s="1"/>
  <c r="J29" i="53"/>
  <c r="K29" i="53" s="1"/>
  <c r="J30" i="53"/>
  <c r="K30" i="53" s="1"/>
  <c r="J31" i="53"/>
  <c r="K31" i="53" s="1"/>
  <c r="J32" i="53"/>
  <c r="K32" i="53" s="1"/>
  <c r="J33" i="53"/>
  <c r="K33" i="53" s="1"/>
  <c r="J34" i="53"/>
  <c r="K34" i="53" s="1"/>
  <c r="J35" i="53"/>
  <c r="K35" i="53" s="1"/>
  <c r="J36" i="53"/>
  <c r="K36" i="53" s="1"/>
  <c r="J37" i="53"/>
  <c r="K37" i="53" s="1"/>
  <c r="J38" i="53"/>
  <c r="K38" i="53" s="1"/>
  <c r="J39" i="53"/>
  <c r="K39" i="53" s="1"/>
  <c r="J40" i="53"/>
  <c r="K40" i="53" s="1"/>
  <c r="J41" i="53"/>
  <c r="K41" i="53" s="1"/>
  <c r="J42" i="53"/>
  <c r="K42" i="53" s="1"/>
  <c r="J43" i="53"/>
  <c r="K43" i="53" s="1"/>
  <c r="J44" i="53"/>
  <c r="K44" i="53" s="1"/>
  <c r="J45" i="53"/>
  <c r="K45" i="53" s="1"/>
  <c r="J46" i="53"/>
  <c r="K46" i="53" s="1"/>
  <c r="J47" i="53"/>
  <c r="K47" i="53" s="1"/>
  <c r="J48" i="53"/>
  <c r="K48" i="53" s="1"/>
  <c r="J49" i="53"/>
  <c r="K49" i="53" s="1"/>
  <c r="J50" i="53"/>
  <c r="K50" i="53" s="1"/>
  <c r="J51" i="53"/>
  <c r="K51" i="53" s="1"/>
  <c r="J52" i="53"/>
  <c r="K52" i="53" s="1"/>
  <c r="J53" i="53"/>
  <c r="K53" i="53" s="1"/>
  <c r="J54" i="53"/>
  <c r="K54" i="53" s="1"/>
  <c r="J55" i="53"/>
  <c r="K55" i="53" s="1"/>
  <c r="J56" i="53"/>
  <c r="K56" i="53" s="1"/>
  <c r="J57" i="53"/>
  <c r="K57" i="53" s="1"/>
  <c r="J58" i="53"/>
  <c r="K58" i="53" s="1"/>
  <c r="J59" i="53"/>
  <c r="K59" i="53" s="1"/>
  <c r="J60" i="53"/>
  <c r="K60" i="53" s="1"/>
  <c r="J61" i="53"/>
  <c r="K61" i="53" s="1"/>
  <c r="J62" i="53"/>
  <c r="K62" i="53" s="1"/>
  <c r="J63" i="53"/>
  <c r="K63" i="53" s="1"/>
  <c r="J64" i="53"/>
  <c r="K64" i="53" s="1"/>
  <c r="J65" i="53"/>
  <c r="K65" i="53" s="1"/>
  <c r="J66" i="53"/>
  <c r="K66" i="53" s="1"/>
  <c r="J67" i="53"/>
  <c r="K67" i="53" s="1"/>
  <c r="J68" i="53"/>
  <c r="K68" i="53" s="1"/>
  <c r="J69" i="53"/>
  <c r="K69" i="53" s="1"/>
  <c r="J70" i="53"/>
  <c r="K70" i="53" s="1"/>
  <c r="J71" i="53"/>
  <c r="K71" i="53" s="1"/>
  <c r="J72" i="53"/>
  <c r="K72" i="53" s="1"/>
  <c r="J73" i="53"/>
  <c r="K73" i="53" s="1"/>
  <c r="J74" i="53"/>
  <c r="K74" i="53" s="1"/>
  <c r="J75" i="53"/>
  <c r="K75" i="53" s="1"/>
  <c r="J76" i="53"/>
  <c r="K76" i="53" s="1"/>
  <c r="J77" i="53"/>
  <c r="K77" i="53" s="1"/>
  <c r="J78" i="53"/>
  <c r="K78" i="53" s="1"/>
  <c r="J79" i="53"/>
  <c r="K79" i="53" s="1"/>
  <c r="J80" i="53"/>
  <c r="K80" i="53" s="1"/>
  <c r="J81" i="53"/>
  <c r="K81" i="53" s="1"/>
  <c r="J82" i="53"/>
  <c r="K82" i="53" s="1"/>
  <c r="J83" i="53"/>
  <c r="K83" i="53" s="1"/>
  <c r="J84" i="53"/>
  <c r="K84" i="53" s="1"/>
  <c r="J85" i="53"/>
  <c r="K85" i="53" s="1"/>
  <c r="J86" i="53"/>
  <c r="K86" i="53" s="1"/>
  <c r="J87" i="53"/>
  <c r="K87" i="53" s="1"/>
  <c r="J88" i="53"/>
  <c r="K88" i="53" s="1"/>
  <c r="J89" i="53"/>
  <c r="K89" i="53" s="1"/>
  <c r="J90" i="53"/>
  <c r="K90" i="53" s="1"/>
  <c r="J91" i="53"/>
  <c r="K91" i="53" s="1"/>
  <c r="J92" i="53"/>
  <c r="K92" i="53" s="1"/>
  <c r="J93" i="53"/>
  <c r="K93" i="53" s="1"/>
  <c r="J94" i="53"/>
  <c r="K94" i="53" s="1"/>
  <c r="J95" i="53"/>
  <c r="K95" i="53" s="1"/>
  <c r="J96" i="53"/>
  <c r="K96" i="53" s="1"/>
  <c r="J97" i="53"/>
  <c r="K97" i="53" s="1"/>
  <c r="J98" i="53"/>
  <c r="K98" i="53" s="1"/>
  <c r="J99" i="53"/>
  <c r="K99" i="53" s="1"/>
  <c r="J100" i="53"/>
  <c r="K100" i="53" s="1"/>
  <c r="J101" i="53"/>
  <c r="K101" i="53" s="1"/>
  <c r="J102" i="53"/>
  <c r="K102" i="53" s="1"/>
  <c r="J103" i="53"/>
  <c r="K103" i="53" s="1"/>
  <c r="J104" i="53"/>
  <c r="K104" i="53" s="1"/>
  <c r="J105" i="53"/>
  <c r="K105" i="53" s="1"/>
  <c r="J106" i="53"/>
  <c r="K106" i="53" s="1"/>
  <c r="J107" i="53"/>
  <c r="K107" i="53" s="1"/>
  <c r="J108" i="53"/>
  <c r="K108" i="53" s="1"/>
  <c r="J109" i="53"/>
  <c r="K109" i="53" s="1"/>
  <c r="J110" i="53"/>
  <c r="K110" i="53" s="1"/>
  <c r="J111" i="53"/>
  <c r="K111" i="53" s="1"/>
  <c r="J112" i="53"/>
  <c r="K112" i="53" s="1"/>
  <c r="J113" i="53"/>
  <c r="K113" i="53" s="1"/>
  <c r="J114" i="53"/>
  <c r="K114" i="53" s="1"/>
  <c r="J115" i="53"/>
  <c r="K115" i="53" s="1"/>
  <c r="J116" i="53"/>
  <c r="K116" i="53" s="1"/>
  <c r="J117" i="53"/>
  <c r="K117" i="53" s="1"/>
  <c r="J118" i="53"/>
  <c r="K118" i="53" s="1"/>
  <c r="J119" i="53"/>
  <c r="K119" i="53" s="1"/>
  <c r="J120" i="53"/>
  <c r="K120" i="53" s="1"/>
  <c r="J121" i="53"/>
  <c r="K121" i="53" s="1"/>
  <c r="J122" i="53"/>
  <c r="K122" i="53" s="1"/>
  <c r="J123" i="53"/>
  <c r="K123" i="53" s="1"/>
  <c r="J124" i="53"/>
  <c r="K124" i="53" s="1"/>
  <c r="J125" i="53"/>
  <c r="K125" i="53" s="1"/>
  <c r="J126" i="53"/>
  <c r="K126" i="53" s="1"/>
  <c r="J127" i="53"/>
  <c r="K127" i="53" s="1"/>
  <c r="J128" i="53"/>
  <c r="K128" i="53" s="1"/>
  <c r="J129" i="53"/>
  <c r="K129" i="53" s="1"/>
  <c r="J130" i="53"/>
  <c r="K130" i="53" s="1"/>
  <c r="J131" i="53"/>
  <c r="K131" i="53" s="1"/>
  <c r="J132" i="53"/>
  <c r="K132" i="53" s="1"/>
  <c r="J133" i="53"/>
  <c r="K133" i="53" s="1"/>
  <c r="J134" i="53"/>
  <c r="K134" i="53" s="1"/>
  <c r="J135" i="53"/>
  <c r="K135" i="53" s="1"/>
  <c r="J136" i="53"/>
  <c r="K136" i="53" s="1"/>
  <c r="J137" i="53"/>
  <c r="K137" i="53" s="1"/>
  <c r="J138" i="53"/>
  <c r="K138" i="53" s="1"/>
  <c r="J139" i="53"/>
  <c r="K139" i="53" s="1"/>
  <c r="J140" i="53"/>
  <c r="K140" i="53" s="1"/>
  <c r="J141" i="53"/>
  <c r="K141" i="53" s="1"/>
  <c r="J142" i="53"/>
  <c r="K142" i="53" s="1"/>
  <c r="J143" i="53"/>
  <c r="K143" i="53" s="1"/>
  <c r="J144" i="53"/>
  <c r="K144" i="53" s="1"/>
  <c r="J145" i="53"/>
  <c r="K145" i="53" s="1"/>
  <c r="J146" i="53"/>
  <c r="K146" i="53" s="1"/>
  <c r="J147" i="53"/>
  <c r="K147" i="53" s="1"/>
  <c r="J148" i="53"/>
  <c r="K148" i="53" s="1"/>
  <c r="J149" i="53"/>
  <c r="K149" i="53" s="1"/>
  <c r="J150" i="53"/>
  <c r="K150" i="53" s="1"/>
  <c r="J151" i="53"/>
  <c r="K151" i="53" s="1"/>
  <c r="J152" i="53"/>
  <c r="K152" i="53" s="1"/>
  <c r="J153" i="53"/>
  <c r="K153" i="53" s="1"/>
  <c r="J154" i="53"/>
  <c r="K154" i="53" s="1"/>
  <c r="J155" i="53"/>
  <c r="K155" i="53" s="1"/>
  <c r="J156" i="53"/>
  <c r="K156" i="53" s="1"/>
  <c r="J157" i="53"/>
  <c r="K157" i="53" s="1"/>
  <c r="J158" i="53"/>
  <c r="K158" i="53" s="1"/>
  <c r="J159" i="53"/>
  <c r="K159" i="53" s="1"/>
  <c r="J160" i="53"/>
  <c r="K160" i="53" s="1"/>
  <c r="J161" i="53"/>
  <c r="K161" i="53" s="1"/>
  <c r="J162" i="53"/>
  <c r="K162" i="53" s="1"/>
  <c r="J163" i="53"/>
  <c r="K163" i="53" s="1"/>
  <c r="J164" i="53"/>
  <c r="K164" i="53" s="1"/>
  <c r="J165" i="53"/>
  <c r="K165" i="53" s="1"/>
  <c r="J166" i="53"/>
  <c r="K166" i="53" s="1"/>
  <c r="J167" i="53"/>
  <c r="K167" i="53" s="1"/>
  <c r="J168" i="53"/>
  <c r="K168" i="53" s="1"/>
  <c r="J169" i="53"/>
  <c r="K169" i="53" s="1"/>
  <c r="J170" i="53"/>
  <c r="K170" i="53" s="1"/>
  <c r="J171" i="53"/>
  <c r="K171" i="53" s="1"/>
  <c r="J172" i="53"/>
  <c r="K172" i="53" s="1"/>
  <c r="J173" i="53"/>
  <c r="K173" i="53" s="1"/>
  <c r="J174" i="53"/>
  <c r="K174" i="53" s="1"/>
  <c r="J175" i="53"/>
  <c r="K175" i="53" s="1"/>
  <c r="J176" i="53"/>
  <c r="K176" i="53" s="1"/>
  <c r="J177" i="53"/>
  <c r="K177" i="53" s="1"/>
  <c r="J178" i="53"/>
  <c r="K178" i="53" s="1"/>
  <c r="J179" i="53"/>
  <c r="K179" i="53" s="1"/>
  <c r="J180" i="53"/>
  <c r="K180" i="53" s="1"/>
  <c r="J181" i="53"/>
  <c r="K181" i="53" s="1"/>
  <c r="J182" i="53"/>
  <c r="K182" i="53" s="1"/>
  <c r="J183" i="53"/>
  <c r="K183" i="53" s="1"/>
  <c r="J184" i="53"/>
  <c r="K184" i="53" s="1"/>
  <c r="J185" i="53"/>
  <c r="K185" i="53" s="1"/>
  <c r="J186" i="53"/>
  <c r="K186" i="53" s="1"/>
  <c r="J187" i="53"/>
  <c r="K187" i="53" s="1"/>
  <c r="J188" i="53"/>
  <c r="K188" i="53" s="1"/>
  <c r="J189" i="53"/>
  <c r="K189" i="53" s="1"/>
  <c r="J190" i="53"/>
  <c r="K190" i="53" s="1"/>
  <c r="J191" i="53"/>
  <c r="K191" i="53" s="1"/>
  <c r="J192" i="53"/>
  <c r="K192" i="53" s="1"/>
  <c r="J193" i="53"/>
  <c r="K193" i="53" s="1"/>
  <c r="J194" i="53"/>
  <c r="K194" i="53" s="1"/>
  <c r="J195" i="53"/>
  <c r="K195" i="53" s="1"/>
  <c r="J196" i="53"/>
  <c r="K196" i="53" s="1"/>
  <c r="J197" i="53"/>
  <c r="K197" i="53" s="1"/>
  <c r="J198" i="53"/>
  <c r="K198" i="53" s="1"/>
  <c r="J199" i="53"/>
  <c r="K199" i="53" s="1"/>
  <c r="J200" i="53"/>
  <c r="K200" i="53" s="1"/>
  <c r="J201" i="53"/>
  <c r="K201" i="53" s="1"/>
  <c r="J202" i="53"/>
  <c r="K202" i="53" s="1"/>
  <c r="J203" i="53"/>
  <c r="K203" i="53" s="1"/>
  <c r="J204" i="53"/>
  <c r="K204" i="53" s="1"/>
  <c r="J205" i="53"/>
  <c r="K205" i="53" s="1"/>
  <c r="J206" i="53"/>
  <c r="K206" i="53" s="1"/>
  <c r="J207" i="53"/>
  <c r="K207" i="53" s="1"/>
  <c r="J208" i="53"/>
  <c r="K208" i="53" s="1"/>
  <c r="J209" i="53"/>
  <c r="K209" i="53" s="1"/>
  <c r="J210" i="53"/>
  <c r="K210" i="53" s="1"/>
  <c r="J211" i="53"/>
  <c r="K211" i="53" s="1"/>
  <c r="J212" i="53"/>
  <c r="K212" i="53" s="1"/>
  <c r="J213" i="53"/>
  <c r="K213" i="53" s="1"/>
  <c r="J214" i="53"/>
  <c r="K214" i="53" s="1"/>
  <c r="J215" i="53"/>
  <c r="K215" i="53" s="1"/>
  <c r="J216" i="53"/>
  <c r="K216" i="53" s="1"/>
  <c r="J217" i="53"/>
  <c r="K217" i="53" s="1"/>
  <c r="J218" i="53"/>
  <c r="K218" i="53" s="1"/>
  <c r="J219" i="53"/>
  <c r="K219" i="53" s="1"/>
  <c r="J220" i="53"/>
  <c r="K220" i="53" s="1"/>
  <c r="J221" i="53"/>
  <c r="K221" i="53" s="1"/>
  <c r="J222" i="53"/>
  <c r="K222" i="53" s="1"/>
  <c r="J223" i="53"/>
  <c r="K223" i="53" s="1"/>
  <c r="J224" i="53"/>
  <c r="K224" i="53" s="1"/>
  <c r="J225" i="53"/>
  <c r="K225" i="53" s="1"/>
  <c r="J226" i="53"/>
  <c r="K226" i="53" s="1"/>
  <c r="J227" i="53"/>
  <c r="K227" i="53" s="1"/>
  <c r="J228" i="53"/>
  <c r="K228" i="53" s="1"/>
  <c r="J229" i="53"/>
  <c r="K229" i="53" s="1"/>
  <c r="J230" i="53"/>
  <c r="K230" i="53" s="1"/>
  <c r="J231" i="53"/>
  <c r="K231" i="53" s="1"/>
  <c r="J232" i="53"/>
  <c r="K232" i="53" s="1"/>
  <c r="J233" i="53"/>
  <c r="K233" i="53" s="1"/>
  <c r="J234" i="53"/>
  <c r="K234" i="53" s="1"/>
  <c r="J2" i="53"/>
  <c r="K2" i="53" s="1"/>
  <c r="J3" i="53"/>
  <c r="K3" i="53" s="1"/>
  <c r="J4" i="53"/>
  <c r="K4" i="53" s="1"/>
  <c r="J5" i="53"/>
  <c r="K5" i="53" s="1"/>
  <c r="J6" i="53"/>
  <c r="K6" i="53" s="1"/>
  <c r="J7" i="53"/>
  <c r="K7" i="53" s="1"/>
  <c r="J8" i="53"/>
  <c r="K8" i="53" s="1"/>
  <c r="J9" i="53"/>
  <c r="K9" i="53" s="1"/>
  <c r="J10" i="53"/>
  <c r="K10" i="53" s="1"/>
  <c r="J11" i="53"/>
  <c r="K11" i="53" s="1"/>
  <c r="J12" i="53"/>
  <c r="K12" i="53" s="1"/>
  <c r="J13" i="53"/>
  <c r="K13" i="53" s="1"/>
  <c r="J14" i="53"/>
  <c r="K14" i="53" s="1"/>
  <c r="J15" i="53"/>
  <c r="K15" i="53" s="1"/>
  <c r="J16" i="53"/>
  <c r="K16" i="53" s="1"/>
  <c r="J17" i="53"/>
  <c r="K17" i="53" s="1"/>
  <c r="J18" i="53"/>
  <c r="K18" i="53" s="1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G5" i="53"/>
  <c r="G4" i="53"/>
  <c r="G3" i="53"/>
  <c r="G2" i="53"/>
  <c r="G234" i="53"/>
  <c r="G233" i="53"/>
  <c r="G232" i="53"/>
  <c r="G231" i="53"/>
  <c r="G230" i="53"/>
  <c r="G229" i="53"/>
  <c r="G228" i="53"/>
  <c r="G227" i="53"/>
  <c r="G226" i="53"/>
  <c r="G225" i="53"/>
  <c r="G224" i="53"/>
  <c r="G223" i="53"/>
  <c r="G222" i="53"/>
  <c r="G221" i="53"/>
  <c r="G220" i="53"/>
  <c r="G219" i="53"/>
  <c r="G218" i="53"/>
  <c r="G217" i="53"/>
  <c r="G216" i="53"/>
  <c r="G215" i="53"/>
  <c r="G214" i="53"/>
  <c r="G213" i="53"/>
  <c r="G212" i="53"/>
  <c r="G211" i="53"/>
  <c r="G210" i="53"/>
  <c r="G209" i="53"/>
  <c r="G208" i="53"/>
  <c r="G207" i="53"/>
  <c r="G206" i="53"/>
  <c r="G205" i="53"/>
  <c r="G204" i="53"/>
  <c r="G203" i="53"/>
  <c r="G202" i="53"/>
  <c r="G201" i="53"/>
  <c r="G200" i="53"/>
  <c r="G199" i="53"/>
  <c r="G198" i="53"/>
  <c r="G197" i="53"/>
  <c r="G196" i="53"/>
  <c r="G195" i="53"/>
  <c r="G194" i="53"/>
  <c r="G193" i="53"/>
  <c r="G192" i="53"/>
  <c r="G191" i="53"/>
  <c r="G190" i="53"/>
  <c r="G189" i="53"/>
  <c r="G188" i="53"/>
  <c r="G187" i="53"/>
  <c r="G186" i="53"/>
  <c r="G185" i="53"/>
  <c r="G184" i="53"/>
  <c r="G183" i="53"/>
  <c r="G182" i="53"/>
  <c r="G181" i="53"/>
  <c r="G180" i="53"/>
  <c r="G179" i="53"/>
  <c r="G178" i="53"/>
  <c r="G177" i="53"/>
  <c r="G176" i="53"/>
  <c r="G175" i="53"/>
  <c r="G174" i="53"/>
  <c r="G173" i="53"/>
  <c r="G172" i="53"/>
  <c r="G171" i="53"/>
  <c r="G170" i="53"/>
  <c r="G169" i="53"/>
  <c r="G168" i="53"/>
  <c r="G167" i="53"/>
  <c r="G166" i="53"/>
  <c r="G165" i="53"/>
  <c r="G164" i="53"/>
  <c r="G163" i="53"/>
  <c r="G162" i="53"/>
  <c r="G161" i="53"/>
  <c r="G160" i="53"/>
  <c r="G159" i="53"/>
  <c r="G158" i="53"/>
  <c r="G157" i="53"/>
  <c r="G156" i="53"/>
  <c r="G155" i="53"/>
  <c r="G154" i="53"/>
  <c r="G153" i="53"/>
  <c r="G152" i="53"/>
  <c r="G151" i="53"/>
  <c r="G150" i="53"/>
  <c r="G149" i="53"/>
  <c r="G148" i="53"/>
  <c r="G147" i="53"/>
  <c r="G146" i="53"/>
  <c r="G145" i="53"/>
  <c r="G144" i="53"/>
  <c r="G143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8" i="53"/>
  <c r="G127" i="53"/>
  <c r="G126" i="53"/>
  <c r="G125" i="53"/>
  <c r="G124" i="53"/>
  <c r="G123" i="53"/>
  <c r="G122" i="53"/>
  <c r="G121" i="53"/>
  <c r="G120" i="53"/>
  <c r="G119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4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J4" i="25"/>
  <c r="K4" i="25" s="1"/>
  <c r="J5" i="25"/>
  <c r="K5" i="25" s="1"/>
  <c r="J6" i="25"/>
  <c r="K6" i="25" s="1"/>
  <c r="J7" i="25"/>
  <c r="K7" i="25" s="1"/>
  <c r="J8" i="25"/>
  <c r="K8" i="25" s="1"/>
  <c r="J9" i="25"/>
  <c r="K9" i="25" s="1"/>
  <c r="J10" i="25"/>
  <c r="K10" i="25" s="1"/>
  <c r="J11" i="25"/>
  <c r="K11" i="25" s="1"/>
  <c r="J12" i="25"/>
  <c r="K12" i="25" s="1"/>
  <c r="J13" i="25"/>
  <c r="K13" i="25" s="1"/>
  <c r="J14" i="25"/>
  <c r="K14" i="25" s="1"/>
  <c r="J15" i="25"/>
  <c r="K15" i="25" s="1"/>
  <c r="J16" i="25"/>
  <c r="K16" i="25" s="1"/>
  <c r="J17" i="25"/>
  <c r="K17" i="25" s="1"/>
  <c r="J18" i="25"/>
  <c r="K18" i="25" s="1"/>
  <c r="J19" i="25"/>
  <c r="K19" i="25" s="1"/>
  <c r="J20" i="25"/>
  <c r="K20" i="25" s="1"/>
  <c r="J21" i="25"/>
  <c r="K21" i="25" s="1"/>
  <c r="J22" i="25"/>
  <c r="K22" i="25" s="1"/>
  <c r="J23" i="25"/>
  <c r="K23" i="25" s="1"/>
  <c r="J24" i="25"/>
  <c r="K24" i="25" s="1"/>
  <c r="J25" i="25"/>
  <c r="K25" i="25" s="1"/>
  <c r="J26" i="25"/>
  <c r="K26" i="25" s="1"/>
  <c r="J27" i="25"/>
  <c r="K27" i="25" s="1"/>
  <c r="J28" i="25"/>
  <c r="J3" i="25"/>
  <c r="K3" i="25" s="1"/>
  <c r="D29" i="25"/>
  <c r="E29" i="25"/>
  <c r="F29" i="25"/>
  <c r="G29" i="25"/>
  <c r="H29" i="25"/>
  <c r="I29" i="25"/>
  <c r="C29" i="25"/>
  <c r="J29" i="25" l="1"/>
  <c r="J31" i="25" s="1"/>
  <c r="F17" i="4"/>
  <c r="N105" i="56"/>
  <c r="I16" i="4"/>
  <c r="M17" i="55"/>
  <c r="G218" i="54"/>
  <c r="K218" i="54"/>
  <c r="I17" i="4"/>
  <c r="I18" i="4" s="1"/>
  <c r="J218" i="54"/>
  <c r="F16" i="4"/>
  <c r="H18" i="4"/>
  <c r="Z4" i="57"/>
  <c r="G15" i="4" s="1"/>
  <c r="F15" i="4" s="1"/>
  <c r="M115" i="57"/>
  <c r="G14" i="4" s="1"/>
  <c r="F14" i="4" s="1"/>
  <c r="J218" i="58"/>
  <c r="K2" i="58"/>
  <c r="G235" i="53"/>
  <c r="K235" i="53"/>
  <c r="J235" i="53"/>
  <c r="K28" i="25"/>
  <c r="K29" i="25" s="1"/>
  <c r="K30" i="25" s="1"/>
  <c r="K32" i="25" s="1"/>
  <c r="J32" i="25" l="1"/>
  <c r="G3" i="4" s="1"/>
  <c r="K218" i="58"/>
  <c r="E13" i="4" s="1"/>
  <c r="M2" i="58"/>
  <c r="M218" i="58" s="1"/>
  <c r="G13" i="4" s="1"/>
  <c r="E8" i="26"/>
  <c r="G2" i="4" s="1"/>
  <c r="G5" i="4" l="1"/>
  <c r="F5" i="4" s="1"/>
  <c r="E5" i="4" s="1"/>
  <c r="G6" i="4"/>
  <c r="F6" i="4" s="1"/>
  <c r="F3" i="4"/>
  <c r="F13" i="4"/>
  <c r="E8" i="4"/>
  <c r="D9" i="4"/>
  <c r="D18" i="4"/>
  <c r="E4" i="4"/>
  <c r="E18" i="4" l="1"/>
  <c r="E3" i="4" l="1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E53" i="10"/>
  <c r="K53" i="10" s="1"/>
  <c r="D53" i="10"/>
  <c r="J53" i="10" s="1"/>
  <c r="C53" i="10"/>
  <c r="I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E50" i="10"/>
  <c r="K50" i="10" s="1"/>
  <c r="D50" i="10"/>
  <c r="J50" i="10" s="1"/>
  <c r="C50" i="10"/>
  <c r="I50" i="10" s="1"/>
  <c r="E49" i="10"/>
  <c r="K49" i="10" s="1"/>
  <c r="D49" i="10"/>
  <c r="J49" i="10" s="1"/>
  <c r="C49" i="10"/>
  <c r="I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 s="1"/>
  <c r="C46" i="10"/>
  <c r="I46" i="10" s="1"/>
  <c r="E45" i="10"/>
  <c r="K45" i="10" s="1"/>
  <c r="D45" i="10"/>
  <c r="J45" i="10" s="1"/>
  <c r="C45" i="10"/>
  <c r="I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E42" i="10"/>
  <c r="K42" i="10" s="1"/>
  <c r="D42" i="10"/>
  <c r="J42" i="10" s="1"/>
  <c r="C42" i="10"/>
  <c r="I42" i="10" s="1"/>
  <c r="E41" i="10"/>
  <c r="K41" i="10" s="1"/>
  <c r="D41" i="10"/>
  <c r="J41" i="10" s="1"/>
  <c r="C41" i="10"/>
  <c r="I41" i="10" s="1"/>
  <c r="E40" i="10"/>
  <c r="K40" i="10" s="1"/>
  <c r="D40" i="10"/>
  <c r="J40" i="10" s="1"/>
  <c r="C40" i="10"/>
  <c r="I40" i="10" s="1"/>
  <c r="E39" i="10"/>
  <c r="K39" i="10" s="1"/>
  <c r="D39" i="10"/>
  <c r="J39" i="10" s="1"/>
  <c r="C39" i="10"/>
  <c r="I39" i="10" s="1"/>
  <c r="E38" i="10"/>
  <c r="K38" i="10" s="1"/>
  <c r="D38" i="10"/>
  <c r="J38" i="10" s="1"/>
  <c r="C38" i="10"/>
  <c r="I38" i="10" s="1"/>
  <c r="E37" i="10"/>
  <c r="K37" i="10" s="1"/>
  <c r="D37" i="10"/>
  <c r="J37" i="10" s="1"/>
  <c r="C37" i="10"/>
  <c r="I37" i="10" s="1"/>
  <c r="E36" i="10"/>
  <c r="K36" i="10" s="1"/>
  <c r="D36" i="10"/>
  <c r="J36" i="10" s="1"/>
  <c r="C36" i="10"/>
  <c r="I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 s="1"/>
  <c r="E33" i="10"/>
  <c r="K33" i="10" s="1"/>
  <c r="D33" i="10"/>
  <c r="J33" i="10" s="1"/>
  <c r="C33" i="10"/>
  <c r="I33" i="10" s="1"/>
  <c r="E32" i="10"/>
  <c r="K32" i="10" s="1"/>
  <c r="D32" i="10"/>
  <c r="J32" i="10" s="1"/>
  <c r="C32" i="10"/>
  <c r="I32" i="10" s="1"/>
  <c r="I31" i="10"/>
  <c r="E31" i="10"/>
  <c r="K31" i="10" s="1"/>
  <c r="D31" i="10"/>
  <c r="J31" i="10" s="1"/>
  <c r="I30" i="10"/>
  <c r="E30" i="10"/>
  <c r="K30" i="10" s="1"/>
  <c r="D30" i="10"/>
  <c r="J30" i="10" s="1"/>
  <c r="I29" i="10"/>
  <c r="E29" i="10"/>
  <c r="K29" i="10" s="1"/>
  <c r="D29" i="10"/>
  <c r="J29" i="10" s="1"/>
  <c r="I28" i="10"/>
  <c r="E28" i="10"/>
  <c r="K28" i="10" s="1"/>
  <c r="D28" i="10"/>
  <c r="J28" i="10" s="1"/>
  <c r="I27" i="10"/>
  <c r="E27" i="10"/>
  <c r="K27" i="10" s="1"/>
  <c r="D27" i="10"/>
  <c r="J27" i="10" s="1"/>
  <c r="I26" i="10"/>
  <c r="E26" i="10"/>
  <c r="K26" i="10" s="1"/>
  <c r="D26" i="10"/>
  <c r="J26" i="10" s="1"/>
  <c r="I25" i="10"/>
  <c r="E25" i="10"/>
  <c r="K25" i="10" s="1"/>
  <c r="D25" i="10"/>
  <c r="J25" i="10" s="1"/>
  <c r="I24" i="10"/>
  <c r="E24" i="10"/>
  <c r="K24" i="10" s="1"/>
  <c r="D24" i="10"/>
  <c r="J24" i="10" s="1"/>
  <c r="I23" i="10"/>
  <c r="E23" i="10"/>
  <c r="K23" i="10" s="1"/>
  <c r="D23" i="10"/>
  <c r="J23" i="10" s="1"/>
  <c r="I22" i="10"/>
  <c r="E22" i="10"/>
  <c r="K22" i="10" s="1"/>
  <c r="D22" i="10"/>
  <c r="J22" i="10" s="1"/>
  <c r="I21" i="10"/>
  <c r="E21" i="10"/>
  <c r="K21" i="10" s="1"/>
  <c r="D21" i="10"/>
  <c r="J21" i="10" s="1"/>
  <c r="I20" i="10"/>
  <c r="E20" i="10"/>
  <c r="K20" i="10" s="1"/>
  <c r="D20" i="10"/>
  <c r="J20" i="10" s="1"/>
  <c r="I19" i="10"/>
  <c r="E19" i="10"/>
  <c r="K19" i="10" s="1"/>
  <c r="D19" i="10"/>
  <c r="J19" i="10" s="1"/>
  <c r="I18" i="10"/>
  <c r="E18" i="10"/>
  <c r="K18" i="10" s="1"/>
  <c r="D18" i="10"/>
  <c r="J18" i="10" s="1"/>
  <c r="I17" i="10"/>
  <c r="E17" i="10"/>
  <c r="K17" i="10" s="1"/>
  <c r="D17" i="10"/>
  <c r="J17" i="10" s="1"/>
  <c r="I16" i="10"/>
  <c r="E16" i="10"/>
  <c r="K16" i="10" s="1"/>
  <c r="D16" i="10"/>
  <c r="J16" i="10" s="1"/>
  <c r="I15" i="10"/>
  <c r="E15" i="10"/>
  <c r="K15" i="10" s="1"/>
  <c r="D15" i="10"/>
  <c r="J15" i="10" s="1"/>
  <c r="I14" i="10"/>
  <c r="E14" i="10"/>
  <c r="K14" i="10" s="1"/>
  <c r="D14" i="10"/>
  <c r="J14" i="10" s="1"/>
  <c r="I13" i="10"/>
  <c r="E13" i="10"/>
  <c r="K13" i="10" s="1"/>
  <c r="D13" i="10"/>
  <c r="J13" i="10" s="1"/>
  <c r="I12" i="10"/>
  <c r="E12" i="10"/>
  <c r="K12" i="10" s="1"/>
  <c r="D12" i="10"/>
  <c r="J12" i="10" s="1"/>
  <c r="I11" i="10"/>
  <c r="E11" i="10"/>
  <c r="K11" i="10" s="1"/>
  <c r="D11" i="10"/>
  <c r="J11" i="10" s="1"/>
  <c r="I10" i="10"/>
  <c r="E10" i="10"/>
  <c r="K10" i="10" s="1"/>
  <c r="D10" i="10"/>
  <c r="J10" i="10" s="1"/>
  <c r="I9" i="10"/>
  <c r="E9" i="10"/>
  <c r="K9" i="10" s="1"/>
  <c r="D9" i="10"/>
  <c r="J9" i="10" s="1"/>
  <c r="I8" i="10"/>
  <c r="E8" i="10"/>
  <c r="K8" i="10" s="1"/>
  <c r="D8" i="10"/>
  <c r="J8" i="10" s="1"/>
  <c r="I7" i="10"/>
  <c r="F7" i="10"/>
  <c r="L7" i="10" s="1"/>
  <c r="E7" i="10"/>
  <c r="K7" i="10" s="1"/>
  <c r="D7" i="10"/>
  <c r="J7" i="10" s="1"/>
  <c r="I6" i="10"/>
  <c r="E6" i="10"/>
  <c r="K6" i="10" s="1"/>
  <c r="D6" i="10"/>
  <c r="J6" i="10" s="1"/>
  <c r="I5" i="10"/>
  <c r="E5" i="10"/>
  <c r="K5" i="10" s="1"/>
  <c r="D5" i="10"/>
  <c r="J5" i="10" s="1"/>
  <c r="I4" i="10"/>
  <c r="E4" i="10"/>
  <c r="K4" i="10" s="1"/>
  <c r="D4" i="10"/>
  <c r="J4" i="10" s="1"/>
  <c r="I3" i="10"/>
  <c r="E3" i="10"/>
  <c r="K3" i="10" s="1"/>
  <c r="D3" i="10"/>
  <c r="J3" i="10" s="1"/>
  <c r="I2" i="10"/>
  <c r="E2" i="10"/>
  <c r="K2" i="10" s="1"/>
  <c r="D2" i="10"/>
  <c r="J2" i="10" s="1"/>
  <c r="M16" i="10" l="1"/>
  <c r="M18" i="10"/>
  <c r="M3" i="10"/>
  <c r="M53" i="10"/>
  <c r="M33" i="10"/>
  <c r="M48" i="10"/>
  <c r="M45" i="10"/>
  <c r="M41" i="10"/>
  <c r="M5" i="10"/>
  <c r="M8" i="10"/>
  <c r="M50" i="10"/>
  <c r="M55" i="10"/>
  <c r="M22" i="10"/>
  <c r="M24" i="10"/>
  <c r="M49" i="10"/>
  <c r="M11" i="10"/>
  <c r="M12" i="10"/>
  <c r="M27" i="10"/>
  <c r="M40" i="10"/>
  <c r="M42" i="10"/>
  <c r="M44" i="10"/>
  <c r="M54" i="10"/>
  <c r="D32" i="4"/>
  <c r="M10" i="10"/>
  <c r="M14" i="10"/>
  <c r="M26" i="10"/>
  <c r="M30" i="10"/>
  <c r="M34" i="10"/>
  <c r="M46" i="10"/>
  <c r="M37" i="10"/>
  <c r="M6" i="10"/>
  <c r="M20" i="10"/>
  <c r="M28" i="10"/>
  <c r="M38" i="10"/>
  <c r="H19" i="4"/>
  <c r="D34" i="4" s="1"/>
  <c r="M32" i="10"/>
  <c r="M36" i="10"/>
  <c r="F2" i="4"/>
  <c r="M19" i="10"/>
  <c r="M52" i="10"/>
  <c r="M13" i="10"/>
  <c r="M21" i="10"/>
  <c r="M29" i="10"/>
  <c r="M39" i="10"/>
  <c r="M47" i="10"/>
  <c r="M2" i="10"/>
  <c r="M7" i="10"/>
  <c r="M15" i="10"/>
  <c r="M23" i="10"/>
  <c r="M31" i="10"/>
  <c r="M51" i="10"/>
  <c r="M4" i="10"/>
  <c r="M9" i="10"/>
  <c r="M17" i="10"/>
  <c r="M25" i="10"/>
  <c r="M35" i="10"/>
  <c r="M43" i="10"/>
  <c r="M56" i="10" l="1"/>
  <c r="E2" i="4"/>
  <c r="E6" i="4" l="1"/>
  <c r="I19" i="4"/>
  <c r="G18" i="4"/>
  <c r="G7" i="4" s="1"/>
  <c r="F7" i="4" s="1"/>
  <c r="G19" i="4" l="1"/>
  <c r="D23" i="4" s="1"/>
  <c r="E7" i="4"/>
  <c r="E9" i="4" l="1"/>
  <c r="G9" i="4"/>
  <c r="F9" i="4" l="1"/>
  <c r="H4" i="4" l="1"/>
  <c r="H5" i="4"/>
  <c r="H6" i="4"/>
  <c r="H3" i="4"/>
  <c r="H8" i="4"/>
  <c r="H7" i="4"/>
  <c r="D24" i="4"/>
  <c r="D25" i="4" s="1"/>
  <c r="H2" i="4"/>
  <c r="H9" i="4" l="1"/>
  <c r="D28" i="4"/>
  <c r="D29" i="4" s="1"/>
  <c r="D30" i="4" s="1"/>
  <c r="D36" i="4" l="1"/>
  <c r="D37" i="4" l="1"/>
  <c r="D38" i="4"/>
</calcChain>
</file>

<file path=xl/sharedStrings.xml><?xml version="1.0" encoding="utf-8"?>
<sst xmlns="http://schemas.openxmlformats.org/spreadsheetml/2006/main" count="3878" uniqueCount="350">
  <si>
    <t>Project expenses</t>
  </si>
  <si>
    <t>Land Cost + Stamp Duty</t>
  </si>
  <si>
    <t>Interest Cost</t>
  </si>
  <si>
    <t xml:space="preserve">Total Cost </t>
  </si>
  <si>
    <t xml:space="preserve">Particulars </t>
  </si>
  <si>
    <t>Carpet Area in Sq. Ft.</t>
  </si>
  <si>
    <t>Received Amount in `</t>
  </si>
  <si>
    <t>Balance Amount in `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</si>
  <si>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</si>
  <si>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</si>
  <si>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</si>
  <si>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</si>
  <si>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</si>
  <si>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</si>
  <si>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</si>
  <si>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</si>
  <si>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</si>
  <si>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</si>
  <si>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</si>
  <si>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</si>
  <si>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</si>
  <si>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</si>
  <si>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</si>
  <si>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</si>
  <si>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</si>
  <si>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</si>
  <si>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</si>
  <si>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</si>
  <si>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</si>
  <si>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Rate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</si>
  <si>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 Mkt. Value 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</si>
  <si>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rPr>
        <b/>
        <sz val="11"/>
        <color theme="1"/>
        <rFont val="Arial Narrow"/>
        <family val="2"/>
      </rPr>
      <t xml:space="preserve">Amount (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</si>
  <si>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Stamp Duty</t>
  </si>
  <si>
    <t>Reg. Fees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</si>
  <si>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</si>
  <si>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</si>
  <si>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</si>
  <si>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</si>
  <si>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</si>
  <si>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</si>
  <si>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</si>
  <si>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</si>
  <si>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PV (discounted @ 8% for 3 years)</t>
  </si>
  <si>
    <t>RERA Carpet Area in Sq. M.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</si>
  <si>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</si>
  <si>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</si>
  <si>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</si>
  <si>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</si>
  <si>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</si>
  <si>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</si>
  <si>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</si>
  <si>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</si>
  <si>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</si>
  <si>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</si>
  <si>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</si>
  <si>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</si>
  <si>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</si>
  <si>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</si>
  <si>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</si>
  <si>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</si>
  <si>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</si>
  <si>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</si>
  <si>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</si>
  <si>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</si>
  <si>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</si>
  <si>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</si>
  <si>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Unsold</t>
  </si>
  <si>
    <t>2 BHK</t>
  </si>
  <si>
    <t>1 BHK</t>
  </si>
  <si>
    <t>Rate / Sq. Ft. on Carpet Area</t>
  </si>
  <si>
    <t xml:space="preserve">No. of Unit </t>
  </si>
  <si>
    <t>Dated</t>
  </si>
  <si>
    <t>Approval Cost</t>
  </si>
  <si>
    <t>Marketing Cost</t>
  </si>
  <si>
    <t>Sr.</t>
  </si>
  <si>
    <t>Agreement</t>
  </si>
  <si>
    <t>Purcahse Cost</t>
  </si>
  <si>
    <t>Penalities Charges</t>
  </si>
  <si>
    <t>Developer Agreement</t>
  </si>
  <si>
    <t>Power of Attorney</t>
  </si>
  <si>
    <t xml:space="preserve">TOTAL </t>
  </si>
  <si>
    <r>
      <t xml:space="preserve">Amount in </t>
    </r>
    <r>
      <rPr>
        <b/>
        <sz val="11"/>
        <color theme="1"/>
        <rFont val="Rupee Foradian"/>
        <family val="2"/>
      </rPr>
      <t>`</t>
    </r>
  </si>
  <si>
    <t>Construction Cost of Building</t>
  </si>
  <si>
    <t>FSI Area in Sq. M.</t>
  </si>
  <si>
    <t>NON FSI Area (Ancillary) in Sq. M.</t>
  </si>
  <si>
    <t>Refuge Area in Sq. M.</t>
  </si>
  <si>
    <t>Stilt / Podium Area in Sq. M.</t>
  </si>
  <si>
    <t>Lift Well Area in Sq. M.</t>
  </si>
  <si>
    <t>Open to Sky Area in Sq. M.</t>
  </si>
  <si>
    <t>A. P. Area in Sq. M.</t>
  </si>
  <si>
    <t>Ground Floor</t>
  </si>
  <si>
    <t>Podium - I Floor</t>
  </si>
  <si>
    <t>Podium - II Floor</t>
  </si>
  <si>
    <t>LMR / OHT / Terrace Area</t>
  </si>
  <si>
    <t>Total Construction Area in Sq. Ft.</t>
  </si>
  <si>
    <t xml:space="preserve">Flat No. </t>
  </si>
  <si>
    <t>E</t>
  </si>
  <si>
    <t>H</t>
  </si>
  <si>
    <t>S-1</t>
  </si>
  <si>
    <t>SHOP</t>
  </si>
  <si>
    <t>S-2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</si>
  <si>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</si>
  <si>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</si>
  <si>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</si>
  <si>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</si>
  <si>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</si>
  <si>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</si>
  <si>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</si>
  <si>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</si>
  <si>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</si>
  <si>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</si>
  <si>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</si>
  <si>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</si>
  <si>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</si>
  <si>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</si>
  <si>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</si>
  <si>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Comp.</t>
  </si>
  <si>
    <t>RERA Carpet Area in Sq. Ft.</t>
  </si>
  <si>
    <t>Balcony Area in Sq. M.</t>
  </si>
  <si>
    <t>Covered Balcony Area in Sq. M.</t>
  </si>
  <si>
    <t>Total Carpet Area in Sq. M.</t>
  </si>
  <si>
    <t>Total Carpet Area in Sq. Ft.</t>
  </si>
  <si>
    <t>Wing</t>
  </si>
  <si>
    <t>Sold / Unsold Inventory</t>
  </si>
  <si>
    <t>Unsold Flat of Wing E</t>
  </si>
  <si>
    <t>Unsold Flat of Wing H</t>
  </si>
  <si>
    <t>Unsold Shop of Wing H</t>
  </si>
  <si>
    <t>Sold Flat of Wing H</t>
  </si>
  <si>
    <t>Sold Shop of Wing H</t>
  </si>
  <si>
    <t>Sold</t>
  </si>
  <si>
    <t>Rakesh kumar Gupta</t>
  </si>
  <si>
    <t>FEB-24</t>
  </si>
  <si>
    <t>NA</t>
  </si>
  <si>
    <t>Customer Name</t>
  </si>
  <si>
    <t>Booking Date</t>
  </si>
  <si>
    <t>MONTH</t>
  </si>
  <si>
    <t>Registration Status</t>
  </si>
  <si>
    <t>Registrion Date</t>
  </si>
  <si>
    <t>Agreement Value in `</t>
  </si>
  <si>
    <t>Recevied Amount in `</t>
  </si>
  <si>
    <t>Kirti Lakra</t>
  </si>
  <si>
    <t>28.04.2024</t>
  </si>
  <si>
    <t>APRIL-24</t>
  </si>
  <si>
    <t>Registraion Done</t>
  </si>
  <si>
    <t>05.08.2024</t>
  </si>
  <si>
    <t>komal mukesh dayya</t>
  </si>
  <si>
    <t>29.07.2024</t>
  </si>
  <si>
    <t>july-24</t>
  </si>
  <si>
    <t>HARILAL LOHAR</t>
  </si>
  <si>
    <t>11.06.2024</t>
  </si>
  <si>
    <t>june-24</t>
  </si>
  <si>
    <t>Aakash Sharma</t>
  </si>
  <si>
    <t>27.03.024</t>
  </si>
  <si>
    <t>MARCH -24</t>
  </si>
  <si>
    <t>RAMPRAKASH SINGH</t>
  </si>
  <si>
    <t>-</t>
  </si>
  <si>
    <t>18.07.2024</t>
  </si>
  <si>
    <t>RENU AJAY PANDEY</t>
  </si>
  <si>
    <t>27.03.2024</t>
  </si>
  <si>
    <t>Adarsh Ajay Pandey</t>
  </si>
  <si>
    <t>27.03.2023</t>
  </si>
  <si>
    <t>15.04.2024</t>
  </si>
  <si>
    <t>Divesh tiwari</t>
  </si>
  <si>
    <t>28.03.2024</t>
  </si>
  <si>
    <t>MARCH-24</t>
  </si>
  <si>
    <t>30.04.2024</t>
  </si>
  <si>
    <t>Murugan karuthapandi</t>
  </si>
  <si>
    <t>03.09.2024</t>
  </si>
  <si>
    <t>SEP-2024</t>
  </si>
  <si>
    <t>RAJKUMAR FULCHAND GUPTA</t>
  </si>
  <si>
    <t>SUNDER BISHT</t>
  </si>
  <si>
    <t>RITU BISHT</t>
  </si>
  <si>
    <t>22/02/2024</t>
  </si>
  <si>
    <t>10.05.2024</t>
  </si>
  <si>
    <t>29.05.2024</t>
  </si>
  <si>
    <t>Vineet Kamble</t>
  </si>
  <si>
    <t>19/02/2024</t>
  </si>
  <si>
    <t>Surekha Nandkumar Kamble</t>
  </si>
  <si>
    <t>REENA AGARWAL</t>
  </si>
  <si>
    <t>24.03.2024</t>
  </si>
  <si>
    <t>26.07.2024</t>
  </si>
  <si>
    <t>SUSHAMA G LOKHANDE</t>
  </si>
  <si>
    <t>18.08.2024</t>
  </si>
  <si>
    <t>AUG-24</t>
  </si>
  <si>
    <t>RAHUL KUBAL</t>
  </si>
  <si>
    <t>16.08.2024</t>
  </si>
  <si>
    <t>RAM PRASAD SINGH</t>
  </si>
  <si>
    <t>10.04.2024</t>
  </si>
  <si>
    <t>CHIRAG INDER PALIWAL</t>
  </si>
  <si>
    <t>21.07.2024</t>
  </si>
  <si>
    <t>JULY-24</t>
  </si>
  <si>
    <t>17.09.2024</t>
  </si>
  <si>
    <t>MOTILAL VERMA</t>
  </si>
  <si>
    <t>30.03.2024</t>
  </si>
  <si>
    <t>Amol Thomas</t>
  </si>
  <si>
    <t>17.03.2024</t>
  </si>
  <si>
    <t>Ashutosh Kumar Jha</t>
  </si>
  <si>
    <t>10.07.2024</t>
  </si>
  <si>
    <t>31.07.2024</t>
  </si>
  <si>
    <t>MURLIDHAR KAMBLE</t>
  </si>
  <si>
    <t>16.03.2024</t>
  </si>
  <si>
    <t>MANISHA KAMBLE</t>
  </si>
  <si>
    <t>31.05.2024</t>
  </si>
  <si>
    <t>JITENDRA AGARWAL</t>
  </si>
  <si>
    <t>10.03.2024</t>
  </si>
  <si>
    <t>12.04.2024</t>
  </si>
  <si>
    <t>RAVI BHASKAR</t>
  </si>
  <si>
    <t>22.07.2024</t>
  </si>
  <si>
    <t>13.09.2024</t>
  </si>
  <si>
    <t xml:space="preserve">KISHLAY KUMAR </t>
  </si>
  <si>
    <t>Aaradhana Vinay Singh</t>
  </si>
  <si>
    <t>20.04.2024</t>
  </si>
  <si>
    <t>VARSHA YADAV</t>
  </si>
  <si>
    <t>OCT-23</t>
  </si>
  <si>
    <t>DEVENDRA RAMDAS ACHARYA</t>
  </si>
  <si>
    <t>16.06.2024</t>
  </si>
  <si>
    <t>JUNE-24</t>
  </si>
  <si>
    <t>Laxmi Devendra Jinwal</t>
  </si>
  <si>
    <t>09.04.2024</t>
  </si>
  <si>
    <t>27.05.2024</t>
  </si>
  <si>
    <t>SACHIN MURLIDHARAN</t>
  </si>
  <si>
    <t>01.07.2024</t>
  </si>
  <si>
    <t>ASHOK CHAUDHARY</t>
  </si>
  <si>
    <t>Sunil Limbaya Amin</t>
  </si>
  <si>
    <t>07.06.2024</t>
  </si>
  <si>
    <t>NILESH TIWARI</t>
  </si>
  <si>
    <t>21.05.2024</t>
  </si>
  <si>
    <t>MAY-24</t>
  </si>
  <si>
    <t>28.06.2024</t>
  </si>
  <si>
    <t>KUSHAL KRISHNAN</t>
  </si>
  <si>
    <t>JIVANTI  UMESH  GARIYA</t>
  </si>
  <si>
    <t>NOEL CORSON</t>
  </si>
  <si>
    <t>NOV-23</t>
  </si>
  <si>
    <t>ABHIMANYU YADAV</t>
  </si>
  <si>
    <t>Sarveshwara Maurya</t>
  </si>
  <si>
    <t>14.07.2024</t>
  </si>
  <si>
    <t>RAJESH ANANT MAHADIK</t>
  </si>
  <si>
    <t>01.06.2024</t>
  </si>
  <si>
    <t>14.08.2024</t>
  </si>
  <si>
    <t>MAHESH MUNPELLI</t>
  </si>
  <si>
    <t>JAN-24</t>
  </si>
  <si>
    <t>SIDDHARTH NARENDRA JOSHI</t>
  </si>
  <si>
    <t>23.06.2024</t>
  </si>
  <si>
    <t>SURAJ PANDEY</t>
  </si>
  <si>
    <t>SEEMA SHAH</t>
  </si>
  <si>
    <t>02.06.2024</t>
  </si>
  <si>
    <t>VAIBHAV JAGDISH WAGHELA</t>
  </si>
  <si>
    <t xml:space="preserve">DEEKSHA SHETTY </t>
  </si>
  <si>
    <t>25.04.2024</t>
  </si>
  <si>
    <t>NIDISHA RAI</t>
  </si>
  <si>
    <t>09.03.2024</t>
  </si>
  <si>
    <t>JITENDRA YADAV</t>
  </si>
  <si>
    <t>19.03.2024</t>
  </si>
  <si>
    <t>SUJITH ARANGOT</t>
  </si>
  <si>
    <t>DEC-23</t>
  </si>
  <si>
    <t>26.04.2024</t>
  </si>
  <si>
    <t xml:space="preserve">SANJAY ACHARYA </t>
  </si>
  <si>
    <t>17.05.2024</t>
  </si>
  <si>
    <t>ALFRED MINGEL RODRIQUES</t>
  </si>
  <si>
    <t>SURESH B.VAISHNAV</t>
  </si>
  <si>
    <t>RUPESH THAKUR</t>
  </si>
  <si>
    <t>RAHUL PATEL</t>
  </si>
  <si>
    <t>SANDEEP KRISHNA SHARMA</t>
  </si>
  <si>
    <t>AKSHAY CHAVAN</t>
  </si>
  <si>
    <t>15.03.2024</t>
  </si>
  <si>
    <t>HARSHIT DAHYALAL OZA</t>
  </si>
  <si>
    <t>07.07.2024</t>
  </si>
  <si>
    <t>23.08.2024</t>
  </si>
  <si>
    <t>SNEHALATA PRABHU</t>
  </si>
  <si>
    <t>Bhanushali Parag</t>
  </si>
  <si>
    <t>20.05.2024</t>
  </si>
  <si>
    <t>14.06.2024</t>
  </si>
  <si>
    <t>ATUL THAKUR</t>
  </si>
  <si>
    <t>ABHAY  KUMAR</t>
  </si>
  <si>
    <t>DIPIKA BALDIA</t>
  </si>
  <si>
    <t>`02.06.2024</t>
  </si>
  <si>
    <t>PARDIP BARBADE</t>
  </si>
  <si>
    <t>RAKESH GUPTA</t>
  </si>
  <si>
    <t>BRIJESH GUPTA (SHIBU )</t>
  </si>
  <si>
    <t>SHYAM VERMA</t>
  </si>
  <si>
    <t>JIGAR PANCHAL</t>
  </si>
  <si>
    <t>DEVENDRA MEHAR</t>
  </si>
  <si>
    <t>22.03.2024</t>
  </si>
  <si>
    <t>AKSHAY JAISWAL</t>
  </si>
  <si>
    <t>04.07.2024</t>
  </si>
  <si>
    <t>EKTA AJIT SINGH</t>
  </si>
  <si>
    <t>24.04.2024</t>
  </si>
  <si>
    <t>Mamta Shailendra Gupta</t>
  </si>
  <si>
    <t>19.04.2024</t>
  </si>
  <si>
    <t>CHANCHLESH SINGH</t>
  </si>
  <si>
    <t>RAVI PATEL</t>
  </si>
  <si>
    <t>05.07.2024</t>
  </si>
  <si>
    <t>FENIL PATEL</t>
  </si>
  <si>
    <t>DEEPAK GUPTA</t>
  </si>
  <si>
    <t>GAURAV NAHAR</t>
  </si>
  <si>
    <t>SUSHEEL SOUNDALGE</t>
  </si>
  <si>
    <t>VISHAL YADAV</t>
  </si>
  <si>
    <t>Tejas Ramesh Choughule</t>
  </si>
  <si>
    <t>22.04.2024</t>
  </si>
  <si>
    <t>07.08.2024</t>
  </si>
  <si>
    <t>GANGADHAR MASURE</t>
  </si>
  <si>
    <t>SARITA SHUKLA</t>
  </si>
  <si>
    <t>DIVESH SINGH</t>
  </si>
  <si>
    <t>17.07.2024</t>
  </si>
  <si>
    <t>HARISH PATIDAR</t>
  </si>
  <si>
    <t>TUMPA SINGH</t>
  </si>
  <si>
    <t>VINOD PANDEY</t>
  </si>
  <si>
    <t>07.09.2024</t>
  </si>
  <si>
    <t>JAYESH PARSEKAR</t>
  </si>
  <si>
    <t>GAURAV DUBEY</t>
  </si>
  <si>
    <t>VINOD VISHWAKARMA</t>
  </si>
  <si>
    <t>SUBHAS RAJU KOTAIN</t>
  </si>
  <si>
    <t>Vikas Vishwakarma</t>
  </si>
  <si>
    <t>12.08.2024</t>
  </si>
  <si>
    <t>ASHA VISHWAKARMA</t>
  </si>
  <si>
    <t xml:space="preserve">ABHISHEK MEDATIYA </t>
  </si>
  <si>
    <t xml:space="preserve">VATAN JAGDISH INGH </t>
  </si>
  <si>
    <t>15.08.2024</t>
  </si>
  <si>
    <t xml:space="preserve"> KALPESH VILAS WAGHDHARE</t>
  </si>
  <si>
    <t>22.06.2024</t>
  </si>
  <si>
    <t>JITENDRA VADHWANA</t>
  </si>
  <si>
    <t>MEHULBHAI  MAKWANA</t>
  </si>
  <si>
    <t>RAKESH GADHIYA</t>
  </si>
  <si>
    <t>SANGEETA  GADHIYA</t>
  </si>
  <si>
    <t>ABHIJEET RAM SINGH</t>
  </si>
  <si>
    <t>VIJAY JADHAV</t>
  </si>
  <si>
    <t>RATANLAL SOLANKI</t>
  </si>
  <si>
    <t>VIJAY DEVNATH PANDEY</t>
  </si>
  <si>
    <t>SARITA SATISH MOOLYA</t>
  </si>
  <si>
    <t>ROHINI ARCHENDRA GEDDAM</t>
  </si>
  <si>
    <t>SUMEET GUPTA</t>
  </si>
  <si>
    <t>ARCHANA SHAHU</t>
  </si>
  <si>
    <t>14.09.2024</t>
  </si>
  <si>
    <t>Lahu Krishna Chavan</t>
  </si>
  <si>
    <t>17.08.2024</t>
  </si>
  <si>
    <t>HIRALAL LOHAR</t>
  </si>
  <si>
    <t>AJIT SITARAM GUPTA</t>
  </si>
  <si>
    <t>ARVIND GUPTA</t>
  </si>
  <si>
    <t>AJAY GUPTA</t>
  </si>
  <si>
    <t>BALKESH NISHAD</t>
  </si>
  <si>
    <t>RISHIKESH NISHAD</t>
  </si>
  <si>
    <t>RICHA DIXIT</t>
  </si>
  <si>
    <t>LAVSHUKLA</t>
  </si>
  <si>
    <t>LAV SHUKLA</t>
  </si>
  <si>
    <r>
      <t xml:space="preserve">Agreement Value in </t>
    </r>
    <r>
      <rPr>
        <b/>
        <sz val="11"/>
        <rFont val="Rupee Foradian"/>
        <family val="2"/>
      </rPr>
      <t>`</t>
    </r>
  </si>
  <si>
    <r>
      <t xml:space="preserve">Recevied Amount in </t>
    </r>
    <r>
      <rPr>
        <b/>
        <sz val="11"/>
        <rFont val="Rupee Foradian"/>
        <family val="2"/>
      </rPr>
      <t>`</t>
    </r>
  </si>
  <si>
    <r>
      <t xml:space="preserve">Receivable Amount in </t>
    </r>
    <r>
      <rPr>
        <b/>
        <sz val="11"/>
        <rFont val="Rupee Foradian"/>
        <family val="2"/>
      </rPr>
      <t>`</t>
    </r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</si>
  <si>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</si>
  <si>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Professional Cost</t>
  </si>
  <si>
    <t>Administrative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</si>
</sst>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0.00_);\(0.00\)"/>
    <numFmt numFmtId="169" formatCode="0_);\(0\)"/>
  </numFmts>
  <fonts count="29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 Narrow"/>
      <family val="2"/>
    </font>
    <font>
      <b/>
      <sz val="8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1"/>
      <name val="Rupee Foradi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43" fontId="18" fillId="0" borderId="0" applyFont="0" applyFill="0" applyBorder="0" applyAlignment="0" applyProtection="0"/>
    <xf numFmtId="0" fontId="11" fillId="0" borderId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0" fontId="2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1" fillId="0" borderId="0">
      <alignment vertical="top"/>
    </xf>
    <xf numFmtId="4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43" fontId="8" fillId="0" borderId="3" xfId="0" applyNumberFormat="1" applyFont="1" applyBorder="1" applyAlignment="1">
      <alignment wrapText="1"/>
    </xf>
    <xf numFmtId="43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right" wrapText="1"/>
    </xf>
    <xf numFmtId="43" fontId="10" fillId="0" borderId="5" xfId="0" applyNumberFormat="1" applyFont="1" applyBorder="1" applyAlignment="1">
      <alignment horizontal="right" wrapText="1"/>
    </xf>
    <xf numFmtId="43" fontId="8" fillId="0" borderId="1" xfId="0" applyNumberFormat="1" applyFont="1" applyBorder="1" applyAlignment="1">
      <alignment horizontal="right"/>
    </xf>
    <xf numFmtId="43" fontId="8" fillId="0" borderId="6" xfId="0" applyNumberFormat="1" applyFont="1" applyBorder="1"/>
    <xf numFmtId="43" fontId="8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7" xfId="0" applyFont="1" applyBorder="1" applyAlignment="1">
      <alignment wrapText="1"/>
    </xf>
    <xf numFmtId="43" fontId="11" fillId="0" borderId="0" xfId="0" applyNumberFormat="1" applyFont="1"/>
    <xf numFmtId="165" fontId="6" fillId="0" borderId="7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right" wrapText="1"/>
    </xf>
    <xf numFmtId="0" fontId="9" fillId="0" borderId="0" xfId="0" applyFont="1"/>
    <xf numFmtId="0" fontId="9" fillId="0" borderId="8" xfId="0" applyFont="1" applyBorder="1" applyAlignment="1">
      <alignment wrapText="1"/>
    </xf>
    <xf numFmtId="164" fontId="9" fillId="0" borderId="0" xfId="0" applyNumberFormat="1" applyFont="1"/>
    <xf numFmtId="166" fontId="9" fillId="0" borderId="0" xfId="0" applyNumberFormat="1" applyFont="1"/>
    <xf numFmtId="0" fontId="9" fillId="0" borderId="7" xfId="0" applyFont="1" applyBorder="1"/>
    <xf numFmtId="0" fontId="13" fillId="0" borderId="1" xfId="0" applyFont="1" applyBorder="1" applyAlignment="1">
      <alignment wrapText="1"/>
    </xf>
    <xf numFmtId="0" fontId="9" fillId="0" borderId="1" xfId="0" applyFont="1" applyBorder="1"/>
    <xf numFmtId="43" fontId="9" fillId="0" borderId="1" xfId="0" applyNumberFormat="1" applyFont="1" applyBorder="1"/>
    <xf numFmtId="43" fontId="9" fillId="0" borderId="0" xfId="0" applyNumberFormat="1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vertical="top" wrapText="1"/>
    </xf>
    <xf numFmtId="4" fontId="9" fillId="0" borderId="1" xfId="0" applyNumberFormat="1" applyFont="1" applyBorder="1"/>
    <xf numFmtId="4" fontId="9" fillId="0" borderId="0" xfId="0" applyNumberFormat="1" applyFont="1"/>
    <xf numFmtId="0" fontId="7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67" fontId="9" fillId="0" borderId="1" xfId="0" applyNumberFormat="1" applyFont="1" applyBorder="1"/>
    <xf numFmtId="167" fontId="9" fillId="0" borderId="0" xfId="0" applyNumberFormat="1" applyFont="1"/>
    <xf numFmtId="0" fontId="14" fillId="3" borderId="1" xfId="0" applyFont="1" applyFill="1" applyBorder="1" applyAlignment="1">
      <alignment vertical="top" wrapText="1"/>
    </xf>
    <xf numFmtId="167" fontId="13" fillId="0" borderId="1" xfId="0" applyNumberFormat="1" applyFont="1" applyBorder="1"/>
    <xf numFmtId="167" fontId="13" fillId="0" borderId="0" xfId="0" applyNumberFormat="1" applyFont="1"/>
    <xf numFmtId="10" fontId="9" fillId="0" borderId="0" xfId="12" applyNumberFormat="1" applyFont="1"/>
    <xf numFmtId="43" fontId="15" fillId="0" borderId="9" xfId="1" applyFont="1" applyBorder="1"/>
    <xf numFmtId="43" fontId="7" fillId="0" borderId="9" xfId="1" applyFont="1" applyBorder="1"/>
    <xf numFmtId="43" fontId="15" fillId="0" borderId="0" xfId="1" applyFont="1"/>
    <xf numFmtId="43" fontId="15" fillId="0" borderId="0" xfId="10" applyNumberFormat="1" applyFont="1"/>
    <xf numFmtId="0" fontId="15" fillId="0" borderId="0" xfId="1" applyNumberFormat="1" applyFont="1"/>
    <xf numFmtId="0" fontId="15" fillId="0" borderId="0" xfId="10" applyFont="1"/>
    <xf numFmtId="43" fontId="7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15" fillId="0" borderId="9" xfId="1" applyFont="1" applyBorder="1" applyAlignment="1">
      <alignment horizontal="center" vertical="center"/>
    </xf>
    <xf numFmtId="43" fontId="0" fillId="0" borderId="0" xfId="1" applyFont="1"/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wrapText="1"/>
    </xf>
    <xf numFmtId="43" fontId="7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wrapText="1"/>
    </xf>
    <xf numFmtId="0" fontId="13" fillId="0" borderId="9" xfId="0" applyFont="1" applyBorder="1" applyAlignment="1">
      <alignment wrapText="1"/>
    </xf>
    <xf numFmtId="43" fontId="9" fillId="0" borderId="9" xfId="0" applyNumberFormat="1" applyFont="1" applyBorder="1"/>
    <xf numFmtId="43" fontId="6" fillId="0" borderId="9" xfId="0" applyNumberFormat="1" applyFont="1" applyBorder="1" applyAlignment="1">
      <alignment vertical="center"/>
    </xf>
    <xf numFmtId="43" fontId="10" fillId="2" borderId="1" xfId="1" applyFont="1" applyFill="1" applyBorder="1" applyAlignment="1">
      <alignment horizontal="right" wrapText="1"/>
    </xf>
    <xf numFmtId="43" fontId="10" fillId="2" borderId="2" xfId="1" applyFont="1" applyFill="1" applyBorder="1" applyAlignment="1">
      <alignment horizontal="right" wrapText="1"/>
    </xf>
    <xf numFmtId="43" fontId="10" fillId="2" borderId="9" xfId="1" applyFont="1" applyFill="1" applyBorder="1" applyAlignment="1">
      <alignment wrapText="1"/>
    </xf>
    <xf numFmtId="43" fontId="10" fillId="2" borderId="9" xfId="1" applyFont="1" applyFill="1" applyBorder="1" applyAlignment="1">
      <alignment horizontal="right" wrapText="1"/>
    </xf>
    <xf numFmtId="10" fontId="8" fillId="0" borderId="0" xfId="12" applyNumberFormat="1" applyFont="1"/>
    <xf numFmtId="43" fontId="7" fillId="0" borderId="9" xfId="0" applyNumberFormat="1" applyFont="1" applyBorder="1"/>
    <xf numFmtId="0" fontId="15" fillId="0" borderId="9" xfId="10" applyFont="1" applyBorder="1" applyAlignment="1">
      <alignment horizontal="center" vertical="center" wrapText="1"/>
    </xf>
    <xf numFmtId="0" fontId="7" fillId="0" borderId="9" xfId="10" applyFont="1" applyBorder="1" applyAlignment="1">
      <alignment horizontal="center" vertical="center" wrapText="1"/>
    </xf>
    <xf numFmtId="0" fontId="7" fillId="0" borderId="0" xfId="10" applyFont="1"/>
    <xf numFmtId="0" fontId="7" fillId="0" borderId="9" xfId="10" applyFont="1" applyBorder="1" applyAlignment="1">
      <alignment horizontal="center" vertical="center"/>
    </xf>
    <xf numFmtId="0" fontId="15" fillId="0" borderId="9" xfId="10" applyFont="1" applyBorder="1" applyAlignment="1">
      <alignment horizontal="center" vertical="center"/>
    </xf>
    <xf numFmtId="0" fontId="7" fillId="0" borderId="0" xfId="10" applyFont="1" applyAlignment="1">
      <alignment horizontal="center" vertical="center" wrapText="1"/>
    </xf>
    <xf numFmtId="43" fontId="7" fillId="0" borderId="9" xfId="1" applyFont="1" applyBorder="1" applyAlignment="1">
      <alignment horizontal="center" vertical="center"/>
    </xf>
    <xf numFmtId="168" fontId="15" fillId="0" borderId="9" xfId="16" applyFont="1" applyBorder="1" applyAlignment="1">
      <alignment horizontal="center"/>
    </xf>
    <xf numFmtId="168" fontId="25" fillId="0" borderId="9" xfId="16" applyFont="1" applyBorder="1" applyAlignment="1">
      <alignment horizontal="center" vertical="center"/>
    </xf>
    <xf numFmtId="168" fontId="25" fillId="0" borderId="9" xfId="16" applyFont="1" applyBorder="1" applyAlignment="1">
      <alignment horizontal="center" vertical="center" wrapText="1"/>
    </xf>
    <xf numFmtId="4" fontId="25" fillId="0" borderId="9" xfId="17" applyFont="1" applyFill="1" applyBorder="1" applyAlignment="1">
      <alignment horizontal="center" vertical="center" wrapText="1"/>
    </xf>
    <xf numFmtId="169" fontId="22" fillId="0" borderId="9" xfId="16" applyNumberFormat="1" applyFont="1" applyBorder="1" applyAlignment="1">
      <alignment horizontal="center"/>
    </xf>
    <xf numFmtId="169" fontId="15" fillId="0" borderId="9" xfId="16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9" xfId="0" applyFont="1" applyBorder="1"/>
    <xf numFmtId="43" fontId="22" fillId="0" borderId="9" xfId="1" applyFont="1" applyFill="1" applyBorder="1" applyAlignment="1">
      <alignment horizontal="right" vertical="center"/>
    </xf>
    <xf numFmtId="43" fontId="15" fillId="0" borderId="9" xfId="1" applyFont="1" applyFill="1" applyBorder="1" applyAlignment="1">
      <alignment horizontal="right"/>
    </xf>
    <xf numFmtId="43" fontId="7" fillId="0" borderId="9" xfId="1" applyFont="1" applyFill="1" applyBorder="1"/>
    <xf numFmtId="168" fontId="15" fillId="0" borderId="9" xfId="16" applyFont="1" applyBorder="1" applyAlignment="1" applyProtection="1">
      <alignment horizontal="center" vertical="center"/>
      <protection locked="0"/>
    </xf>
    <xf numFmtId="4" fontId="15" fillId="0" borderId="0" xfId="17" applyFont="1" applyFill="1" applyAlignment="1">
      <alignment horizontal="right"/>
    </xf>
    <xf numFmtId="168" fontId="7" fillId="0" borderId="9" xfId="16" applyFont="1" applyBorder="1" applyAlignment="1">
      <alignment horizontal="center" vertical="center"/>
    </xf>
    <xf numFmtId="168" fontId="7" fillId="0" borderId="9" xfId="16" applyFont="1" applyBorder="1" applyAlignment="1">
      <alignment horizontal="center" vertical="center" wrapText="1"/>
    </xf>
    <xf numFmtId="4" fontId="7" fillId="0" borderId="9" xfId="17" applyFont="1" applyFill="1" applyBorder="1" applyAlignment="1">
      <alignment horizontal="center" vertical="center" wrapText="1"/>
    </xf>
    <xf numFmtId="168" fontId="15" fillId="0" borderId="0" xfId="16" applyFont="1" applyAlignment="1">
      <alignment horizontal="center"/>
    </xf>
    <xf numFmtId="0" fontId="15" fillId="0" borderId="9" xfId="1" applyNumberFormat="1" applyFont="1" applyFill="1" applyBorder="1" applyAlignment="1">
      <alignment horizontal="center" vertical="center"/>
    </xf>
    <xf numFmtId="168" fontId="15" fillId="0" borderId="0" xfId="16" applyFont="1" applyAlignment="1"/>
    <xf numFmtId="0" fontId="15" fillId="0" borderId="13" xfId="1" applyNumberFormat="1" applyFont="1" applyFill="1" applyBorder="1" applyAlignment="1">
      <alignment horizontal="center" vertical="center"/>
    </xf>
    <xf numFmtId="168" fontId="15" fillId="0" borderId="13" xfId="16" applyFont="1" applyBorder="1" applyAlignment="1">
      <alignment horizontal="center"/>
    </xf>
    <xf numFmtId="169" fontId="15" fillId="0" borderId="13" xfId="16" applyNumberFormat="1" applyFont="1" applyBorder="1" applyAlignment="1">
      <alignment horizontal="center"/>
    </xf>
    <xf numFmtId="168" fontId="15" fillId="0" borderId="13" xfId="16" applyFont="1" applyBorder="1" applyAlignment="1" applyProtection="1">
      <alignment horizontal="center" vertical="center"/>
      <protection locked="0"/>
    </xf>
    <xf numFmtId="43" fontId="15" fillId="0" borderId="9" xfId="1" applyFont="1" applyFill="1" applyBorder="1" applyAlignment="1">
      <alignment horizontal="right" vertical="center"/>
    </xf>
    <xf numFmtId="43" fontId="15" fillId="0" borderId="13" xfId="1" applyFont="1" applyFill="1" applyBorder="1" applyAlignment="1">
      <alignment horizontal="right"/>
    </xf>
    <xf numFmtId="43" fontId="15" fillId="0" borderId="13" xfId="1" applyFont="1" applyFill="1" applyBorder="1" applyAlignment="1">
      <alignment horizontal="right" vertical="center"/>
    </xf>
    <xf numFmtId="43" fontId="7" fillId="0" borderId="9" xfId="1" applyFont="1" applyFill="1" applyBorder="1" applyAlignment="1">
      <alignment horizontal="right"/>
    </xf>
    <xf numFmtId="0" fontId="26" fillId="0" borderId="9" xfId="0" applyFont="1" applyBorder="1" applyAlignment="1" applyProtection="1">
      <alignment horizontal="left" vertical="center"/>
      <protection locked="0"/>
    </xf>
    <xf numFmtId="14" fontId="26" fillId="0" borderId="9" xfId="0" applyNumberFormat="1" applyFont="1" applyBorder="1" applyAlignment="1" applyProtection="1">
      <alignment horizontal="left" vertical="center"/>
      <protection locked="0"/>
    </xf>
    <xf numFmtId="15" fontId="26" fillId="0" borderId="9" xfId="0" applyNumberFormat="1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14" fontId="26" fillId="0" borderId="13" xfId="0" applyNumberFormat="1" applyFont="1" applyBorder="1" applyAlignment="1" applyProtection="1">
      <alignment horizontal="left" vertical="center" wrapText="1"/>
      <protection locked="0"/>
    </xf>
    <xf numFmtId="0" fontId="26" fillId="4" borderId="9" xfId="0" applyFont="1" applyFill="1" applyBorder="1" applyAlignment="1" applyProtection="1">
      <alignment horizontal="left" vertical="center"/>
      <protection locked="0"/>
    </xf>
    <xf numFmtId="14" fontId="26" fillId="4" borderId="9" xfId="0" applyNumberFormat="1" applyFont="1" applyFill="1" applyBorder="1" applyAlignment="1" applyProtection="1">
      <alignment horizontal="left" vertical="center"/>
      <protection locked="0"/>
    </xf>
    <xf numFmtId="15" fontId="26" fillId="4" borderId="9" xfId="0" quotePrefix="1" applyNumberFormat="1" applyFont="1" applyFill="1" applyBorder="1" applyAlignment="1" applyProtection="1">
      <alignment horizontal="center" vertical="center"/>
      <protection locked="0"/>
    </xf>
    <xf numFmtId="15" fontId="26" fillId="4" borderId="9" xfId="0" applyNumberFormat="1" applyFont="1" applyFill="1" applyBorder="1" applyAlignment="1" applyProtection="1">
      <alignment horizontal="center" vertical="center"/>
      <protection locked="0"/>
    </xf>
    <xf numFmtId="15" fontId="26" fillId="0" borderId="9" xfId="0" quotePrefix="1" applyNumberFormat="1" applyFont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left" vertical="center"/>
      <protection locked="0"/>
    </xf>
    <xf numFmtId="15" fontId="27" fillId="4" borderId="9" xfId="0" quotePrefix="1" applyNumberFormat="1" applyFont="1" applyFill="1" applyBorder="1" applyAlignment="1" applyProtection="1">
      <alignment horizontal="center" vertical="center"/>
      <protection locked="0"/>
    </xf>
    <xf numFmtId="15" fontId="27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15" fontId="27" fillId="0" borderId="9" xfId="0" quotePrefix="1" applyNumberFormat="1" applyFont="1" applyBorder="1" applyAlignment="1" applyProtection="1">
      <alignment horizontal="center" vertical="center"/>
      <protection locked="0"/>
    </xf>
    <xf numFmtId="15" fontId="27" fillId="0" borderId="9" xfId="0" applyNumberFormat="1" applyFont="1" applyBorder="1" applyAlignment="1" applyProtection="1">
      <alignment horizontal="center" vertical="center"/>
      <protection locked="0"/>
    </xf>
    <xf numFmtId="0" fontId="24" fillId="4" borderId="9" xfId="0" applyFont="1" applyFill="1" applyBorder="1" applyAlignment="1" applyProtection="1">
      <alignment horizontal="left" vertical="center"/>
      <protection locked="0"/>
    </xf>
    <xf numFmtId="15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15" fontId="24" fillId="0" borderId="9" xfId="0" quotePrefix="1" applyNumberFormat="1" applyFont="1" applyBorder="1" applyAlignment="1" applyProtection="1">
      <alignment horizontal="center" vertical="center"/>
      <protection locked="0"/>
    </xf>
    <xf numFmtId="15" fontId="24" fillId="0" borderId="9" xfId="0" applyNumberFormat="1" applyFont="1" applyBorder="1" applyAlignment="1" applyProtection="1">
      <alignment horizontal="center" vertical="center"/>
      <protection locked="0"/>
    </xf>
    <xf numFmtId="14" fontId="24" fillId="4" borderId="9" xfId="0" applyNumberFormat="1" applyFont="1" applyFill="1" applyBorder="1" applyAlignment="1" applyProtection="1">
      <alignment horizontal="left" vertical="center"/>
      <protection locked="0"/>
    </xf>
    <xf numFmtId="14" fontId="24" fillId="0" borderId="9" xfId="0" applyNumberFormat="1" applyFont="1" applyBorder="1" applyAlignment="1" applyProtection="1">
      <alignment horizontal="left" vertical="center"/>
      <protection locked="0"/>
    </xf>
    <xf numFmtId="0" fontId="7" fillId="0" borderId="9" xfId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43" fontId="10" fillId="0" borderId="2" xfId="0" applyNumberFormat="1" applyFont="1" applyBorder="1" applyAlignment="1">
      <alignment horizontal="right" wrapText="1"/>
    </xf>
    <xf numFmtId="43" fontId="10" fillId="0" borderId="3" xfId="0" applyNumberFormat="1" applyFont="1" applyBorder="1" applyAlignment="1">
      <alignment horizontal="right"/>
    </xf>
    <xf numFmtId="0" fontId="10" fillId="0" borderId="4" xfId="0" applyFont="1" applyBorder="1" applyAlignment="1">
      <alignment vertical="center" wrapText="1"/>
    </xf>
    <xf numFmtId="43" fontId="10" fillId="2" borderId="15" xfId="1" applyFont="1" applyFill="1" applyBorder="1" applyAlignment="1">
      <alignment wrapText="1"/>
    </xf>
    <xf numFmtId="43" fontId="10" fillId="0" borderId="16" xfId="0" applyNumberFormat="1" applyFont="1" applyBorder="1" applyAlignment="1">
      <alignment horizontal="right" wrapText="1"/>
    </xf>
    <xf numFmtId="43" fontId="10" fillId="0" borderId="17" xfId="0" applyNumberFormat="1" applyFont="1" applyBorder="1" applyAlignment="1">
      <alignment horizontal="right" wrapText="1"/>
    </xf>
    <xf numFmtId="0" fontId="10" fillId="0" borderId="9" xfId="0" applyFont="1" applyBorder="1" applyAlignment="1">
      <alignment vertical="center"/>
    </xf>
    <xf numFmtId="43" fontId="10" fillId="0" borderId="9" xfId="0" applyNumberFormat="1" applyFont="1" applyBorder="1" applyAlignment="1">
      <alignment horizontal="right" wrapText="1"/>
    </xf>
    <xf numFmtId="43" fontId="10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vertical="center" wrapText="1"/>
    </xf>
    <xf numFmtId="0" fontId="15" fillId="0" borderId="9" xfId="10" applyFont="1" applyBorder="1" applyAlignment="1">
      <alignment horizontal="center" vertical="center" wrapText="1"/>
    </xf>
    <xf numFmtId="14" fontId="15" fillId="0" borderId="9" xfId="10" applyNumberFormat="1" applyFont="1" applyBorder="1" applyAlignment="1">
      <alignment horizontal="center" vertical="center"/>
    </xf>
    <xf numFmtId="0" fontId="15" fillId="0" borderId="9" xfId="10" applyFont="1" applyBorder="1" applyAlignment="1">
      <alignment horizontal="center" vertical="center"/>
    </xf>
    <xf numFmtId="0" fontId="7" fillId="0" borderId="9" xfId="10" applyFont="1" applyBorder="1" applyAlignment="1">
      <alignment horizontal="center"/>
    </xf>
    <xf numFmtId="0" fontId="7" fillId="0" borderId="9" xfId="1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68" fontId="7" fillId="0" borderId="9" xfId="16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8" fontId="15" fillId="0" borderId="9" xfId="16" applyFont="1" applyBorder="1" applyAlignment="1">
      <alignment horizontal="center" wrapText="1"/>
    </xf>
  </cellXfs>
  <cellStyles count="19">
    <cellStyle name="Comma" xfId="1" builtinId="3"/>
    <cellStyle name="Comma 2" xfId="9" xr:uid="{631F8309-6AE2-41E3-9EC9-9ED77D79E5C3}"/>
    <cellStyle name="Comma 2 2" xfId="18" xr:uid="{780FB5CC-B8C9-4A30-A8E7-59615718B43E}"/>
    <cellStyle name="Comma 3" xfId="3" xr:uid="{D9F116B9-D684-4380-81DF-8FBA68BBBA59}"/>
    <cellStyle name="Comma 4" xfId="11" xr:uid="{84D4321B-CD27-4A63-B87E-40C2A405C760}"/>
    <cellStyle name="Comma 4 3" xfId="4" xr:uid="{76295783-08B3-489E-AEB6-703D1B6E61ED}"/>
    <cellStyle name="Comma 5" xfId="14" xr:uid="{D1C93416-AF5B-48A4-8352-56A520AF6EA0}"/>
    <cellStyle name="Comma 6" xfId="17" xr:uid="{E564F55C-6137-4AAE-8CBB-710D2EC2D51C}"/>
    <cellStyle name="Normal" xfId="0" builtinId="0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DE5326C0-B255-4744-B836-6A46FBC89E50}"/>
    <cellStyle name="Normal 9" xfId="16" xr:uid="{B78C8BCE-7428-4023-9548-386A543B4D6D}"/>
    <cellStyle name="Percent" xfId="12" builtinId="5"/>
    <cellStyle name="Percent 2" xfId="15" xr:uid="{5BF581E9-A0AB-40D5-839B-ACFEA443F104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1"/>
  <sheetViews>
    <sheetView workbookViewId="0">
      <selection activeCell="G7" sqref="G7"/>
    </sheetView>
  </sheetViews>
  <sheetFormatPr defaultColWidth="12.625" defaultRowHeight="15" customHeight="1" x14ac:dyDescent="0.2"/>
  <cols>
    <col min="1" max="2" width="3.5" customWidth="1"/>
    <col min="3" max="3" width="36" customWidth="1"/>
    <col min="4" max="4" width="14.25" customWidth="1"/>
    <col min="5" max="5" width="10" customWidth="1"/>
    <col min="6" max="6" width="14.125" customWidth="1"/>
    <col min="7" max="7" width="15" customWidth="1"/>
    <col min="8" max="8" width="12.75" customWidth="1"/>
    <col min="9" max="9" width="15" customWidth="1"/>
    <col min="10" max="10" width="15.875" customWidth="1"/>
    <col min="11" max="11" width="7.625" customWidth="1"/>
    <col min="12" max="12" width="13.375" bestFit="1" customWidth="1"/>
    <col min="13" max="13" width="12.625" customWidth="1"/>
    <col min="14" max="14" width="11.75" customWidth="1"/>
    <col min="15" max="26" width="7.625" customWidth="1"/>
  </cols>
  <sheetData>
    <row r="1" spans="1:26" ht="47.25" x14ac:dyDescent="0.25">
      <c r="A1" s="1"/>
      <c r="B1" s="2"/>
      <c r="C1" s="3" t="s">
        <v>0</v>
      </c>
      <c r="D1" s="4" t="s">
        <v>25</v>
      </c>
      <c r="E1" s="4" t="s">
        <v>26</v>
      </c>
      <c r="F1" s="4" t="s">
        <v>27</v>
      </c>
      <c r="G1" s="5" t="s">
        <v>28</v>
      </c>
      <c r="H1" s="6"/>
      <c r="I1" s="7"/>
      <c r="J1" s="8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A2" s="11"/>
      <c r="B2" s="12"/>
      <c r="C2" s="13" t="s">
        <v>1</v>
      </c>
      <c r="D2" s="72">
        <v>21.26</v>
      </c>
      <c r="E2" s="14">
        <f t="shared" ref="E2:E8" si="0">F2-D2</f>
        <v>8.8932839999999977</v>
      </c>
      <c r="F2" s="14">
        <f t="shared" ref="F2:F8" si="1">G2/10^7</f>
        <v>30.153283999999999</v>
      </c>
      <c r="G2" s="15">
        <f>'Land, Stamp Duty cost'!E8</f>
        <v>301532840</v>
      </c>
      <c r="H2" s="16">
        <f>F2/$F$9%</f>
        <v>20.767521993611432</v>
      </c>
      <c r="I2" s="17"/>
      <c r="J2" s="18"/>
      <c r="K2" s="19"/>
    </row>
    <row r="3" spans="1:26" ht="15.75" x14ac:dyDescent="0.25">
      <c r="A3" s="21"/>
      <c r="B3" s="22"/>
      <c r="C3" s="138" t="s">
        <v>82</v>
      </c>
      <c r="D3" s="73">
        <v>12.68</v>
      </c>
      <c r="E3" s="139">
        <f t="shared" si="0"/>
        <v>82.827580100000006</v>
      </c>
      <c r="F3" s="14">
        <f t="shared" si="1"/>
        <v>95.507580099999998</v>
      </c>
      <c r="G3" s="140">
        <f>'Construction Area Statement'!J32</f>
        <v>955075801</v>
      </c>
      <c r="H3" s="16">
        <f t="shared" ref="H3:H8" si="2">F3/$F$9%</f>
        <v>65.779096243160637</v>
      </c>
      <c r="I3" s="76"/>
      <c r="J3" s="18"/>
      <c r="K3" s="19"/>
    </row>
    <row r="4" spans="1:26" ht="15.75" x14ac:dyDescent="0.25">
      <c r="A4" s="21"/>
      <c r="B4" s="137"/>
      <c r="C4" s="145" t="s">
        <v>72</v>
      </c>
      <c r="D4" s="75">
        <v>0</v>
      </c>
      <c r="E4" s="146">
        <f>F4-D4</f>
        <v>0</v>
      </c>
      <c r="F4" s="14">
        <f t="shared" si="1"/>
        <v>0</v>
      </c>
      <c r="G4" s="147">
        <v>0</v>
      </c>
      <c r="H4" s="16">
        <f t="shared" si="2"/>
        <v>0</v>
      </c>
      <c r="I4" s="18"/>
      <c r="J4" s="18"/>
      <c r="K4" s="19"/>
    </row>
    <row r="5" spans="1:26" ht="15.75" x14ac:dyDescent="0.25">
      <c r="A5" s="21"/>
      <c r="B5" s="137"/>
      <c r="C5" s="145" t="s">
        <v>348</v>
      </c>
      <c r="D5" s="75">
        <v>0</v>
      </c>
      <c r="E5" s="146">
        <f>F5-D5</f>
        <v>0.59692239999999996</v>
      </c>
      <c r="F5" s="14">
        <f t="shared" si="1"/>
        <v>0.59692239999999996</v>
      </c>
      <c r="G5" s="147">
        <f>ROUND(G3*0.625%,0)</f>
        <v>5969224</v>
      </c>
      <c r="H5" s="16">
        <f t="shared" si="2"/>
        <v>0.41111936830758866</v>
      </c>
      <c r="I5" s="18"/>
      <c r="J5" s="18"/>
      <c r="K5" s="19"/>
    </row>
    <row r="6" spans="1:26" ht="15.75" x14ac:dyDescent="0.25">
      <c r="A6" s="21"/>
      <c r="B6" s="137"/>
      <c r="C6" s="148" t="s">
        <v>349</v>
      </c>
      <c r="D6" s="74">
        <v>0.15</v>
      </c>
      <c r="E6" s="146">
        <f t="shared" si="0"/>
        <v>4.0332319999999999</v>
      </c>
      <c r="F6" s="14">
        <f t="shared" si="1"/>
        <v>4.1832320000000003</v>
      </c>
      <c r="G6" s="146">
        <f>ROUND(G3*4.38%,0)</f>
        <v>41832320</v>
      </c>
      <c r="H6" s="16">
        <f t="shared" si="2"/>
        <v>2.8811244096788644</v>
      </c>
      <c r="I6" s="18"/>
      <c r="J6" s="18"/>
      <c r="K6" s="19"/>
    </row>
    <row r="7" spans="1:26" ht="15.75" x14ac:dyDescent="0.25">
      <c r="A7" s="21"/>
      <c r="B7" s="22"/>
      <c r="C7" s="141" t="s">
        <v>73</v>
      </c>
      <c r="D7" s="142">
        <v>0.19</v>
      </c>
      <c r="E7" s="143">
        <f t="shared" si="0"/>
        <v>3.7134057999999999</v>
      </c>
      <c r="F7" s="14">
        <f t="shared" si="1"/>
        <v>3.9034057999999998</v>
      </c>
      <c r="G7" s="144">
        <f>ROUND(G18*2%,0)</f>
        <v>39034058</v>
      </c>
      <c r="H7" s="16">
        <f t="shared" si="2"/>
        <v>2.6883992404107766</v>
      </c>
      <c r="I7" s="18"/>
      <c r="J7" s="18"/>
      <c r="K7" s="19"/>
      <c r="L7" s="24"/>
    </row>
    <row r="8" spans="1:26" ht="15.75" x14ac:dyDescent="0.25">
      <c r="A8" s="11"/>
      <c r="B8" s="12"/>
      <c r="C8" s="23" t="s">
        <v>2</v>
      </c>
      <c r="D8" s="75">
        <v>0</v>
      </c>
      <c r="E8" s="14">
        <f t="shared" si="0"/>
        <v>10.85</v>
      </c>
      <c r="F8" s="14">
        <f t="shared" si="1"/>
        <v>10.85</v>
      </c>
      <c r="G8" s="15">
        <v>108500000</v>
      </c>
      <c r="H8" s="16">
        <f t="shared" si="2"/>
        <v>7.4727387448307141</v>
      </c>
      <c r="I8" s="18"/>
      <c r="J8" s="18"/>
      <c r="K8" s="1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x14ac:dyDescent="0.25">
      <c r="A9" s="21"/>
      <c r="B9" s="22"/>
      <c r="C9" s="25" t="s">
        <v>3</v>
      </c>
      <c r="D9" s="26">
        <f>SUM(D2:D8)</f>
        <v>34.279999999999994</v>
      </c>
      <c r="E9" s="26">
        <f>SUM(E2:E8)</f>
        <v>110.91442429999999</v>
      </c>
      <c r="F9" s="26">
        <f>SUM(F2:F8)</f>
        <v>145.19442429999998</v>
      </c>
      <c r="G9" s="26">
        <f>SUM(G2:G8)</f>
        <v>1451944243</v>
      </c>
      <c r="H9" s="16">
        <f>SUM(H2:H8)</f>
        <v>100.00000000000003</v>
      </c>
      <c r="I9" s="18"/>
      <c r="J9" s="18"/>
      <c r="K9" s="18"/>
    </row>
    <row r="10" spans="1:26" ht="15.75" x14ac:dyDescent="0.25">
      <c r="A10" s="27"/>
      <c r="B10" s="27"/>
      <c r="C10" s="28"/>
      <c r="D10" s="27"/>
      <c r="E10" s="51"/>
      <c r="F10" s="29"/>
      <c r="G10" s="29"/>
      <c r="H10" s="30"/>
      <c r="I10" s="17"/>
      <c r="J10" s="18"/>
      <c r="K10" s="19"/>
    </row>
    <row r="11" spans="1:26" ht="15.75" x14ac:dyDescent="0.25">
      <c r="A11" s="27"/>
      <c r="B11" s="27"/>
      <c r="C11" s="28"/>
      <c r="D11" s="27"/>
      <c r="E11" s="27"/>
      <c r="F11" s="27"/>
      <c r="G11" s="29"/>
      <c r="H11" s="27"/>
      <c r="I11" s="17"/>
      <c r="J11" s="18"/>
      <c r="K11" s="19"/>
    </row>
    <row r="12" spans="1:26" s="59" customFormat="1" ht="36" customHeight="1" x14ac:dyDescent="0.2">
      <c r="A12" s="62"/>
      <c r="B12" s="63"/>
      <c r="C12" s="64" t="s">
        <v>4</v>
      </c>
      <c r="D12" s="64" t="s">
        <v>70</v>
      </c>
      <c r="E12" s="64" t="s">
        <v>5</v>
      </c>
      <c r="F12" s="65" t="s">
        <v>29</v>
      </c>
      <c r="G12" s="65" t="s">
        <v>30</v>
      </c>
      <c r="H12" s="65" t="s">
        <v>6</v>
      </c>
      <c r="I12" s="65" t="s">
        <v>7</v>
      </c>
    </row>
    <row r="13" spans="1:26" ht="16.5" x14ac:dyDescent="0.25">
      <c r="A13" s="27"/>
      <c r="B13" s="31"/>
      <c r="C13" s="66" t="s">
        <v>124</v>
      </c>
      <c r="D13" s="67">
        <f>'E Wing Unsold Inventory'!A217</f>
        <v>216</v>
      </c>
      <c r="E13" s="67">
        <f>'E Wing Unsold Inventory'!K218</f>
        <v>100210</v>
      </c>
      <c r="F13" s="67">
        <f>G13/E13</f>
        <v>9840.5049396267841</v>
      </c>
      <c r="G13" s="67">
        <f>'E Wing Unsold Inventory'!M218</f>
        <v>986117000</v>
      </c>
      <c r="H13" s="67">
        <v>0</v>
      </c>
      <c r="I13" s="67">
        <v>0</v>
      </c>
    </row>
    <row r="14" spans="1:26" ht="16.5" x14ac:dyDescent="0.25">
      <c r="A14" s="27"/>
      <c r="B14" s="31"/>
      <c r="C14" s="66" t="s">
        <v>125</v>
      </c>
      <c r="D14" s="67">
        <f>'H Wing Unsold Inventory'!A114</f>
        <v>113</v>
      </c>
      <c r="E14" s="67">
        <f>'H Wing Unsold Inventory'!K115</f>
        <v>50342</v>
      </c>
      <c r="F14" s="67">
        <f>G14/E14</f>
        <v>9818.4964840491048</v>
      </c>
      <c r="G14" s="67">
        <f>'H Wing Unsold Inventory'!M115</f>
        <v>494282750</v>
      </c>
      <c r="H14" s="67">
        <v>0</v>
      </c>
      <c r="I14" s="67">
        <v>0</v>
      </c>
    </row>
    <row r="15" spans="1:26" ht="16.5" x14ac:dyDescent="0.25">
      <c r="A15" s="27"/>
      <c r="B15" s="31"/>
      <c r="C15" s="66" t="s">
        <v>126</v>
      </c>
      <c r="D15" s="67">
        <f>'H Wing Unsold Inventory'!O3</f>
        <v>2</v>
      </c>
      <c r="E15" s="67">
        <f>'H Wing Unsold Inventory'!X4</f>
        <v>383</v>
      </c>
      <c r="F15" s="67">
        <f>G15/E15</f>
        <v>15000</v>
      </c>
      <c r="G15" s="67">
        <f>'H Wing Unsold Inventory'!Z4</f>
        <v>5745000</v>
      </c>
      <c r="H15" s="67">
        <v>0</v>
      </c>
      <c r="I15" s="67">
        <v>0</v>
      </c>
    </row>
    <row r="16" spans="1:26" ht="16.5" x14ac:dyDescent="0.25">
      <c r="A16" s="27"/>
      <c r="B16" s="31"/>
      <c r="C16" s="66" t="s">
        <v>127</v>
      </c>
      <c r="D16" s="67">
        <f>'H WIng Sold Inventory'!A104</f>
        <v>103</v>
      </c>
      <c r="E16" s="67">
        <f>'H WIng Sold Inventory'!K105</f>
        <v>49349</v>
      </c>
      <c r="F16" s="67">
        <f>G16/E16</f>
        <v>8651.9519544468985</v>
      </c>
      <c r="G16" s="67">
        <f>'H WIng Sold Inventory'!L105</f>
        <v>426965177</v>
      </c>
      <c r="H16" s="67">
        <f>'H WIng Sold Inventory'!M105</f>
        <v>118389834</v>
      </c>
      <c r="I16" s="67">
        <f>G16-H16</f>
        <v>308575343</v>
      </c>
    </row>
    <row r="17" spans="1:11" ht="16.5" x14ac:dyDescent="0.25">
      <c r="A17" s="27"/>
      <c r="B17" s="31"/>
      <c r="C17" s="66" t="s">
        <v>128</v>
      </c>
      <c r="D17" s="67">
        <f>'Sold Shop Inventory'!A16</f>
        <v>15</v>
      </c>
      <c r="E17" s="67">
        <f>'Sold Shop Inventory'!J17</f>
        <v>2354</v>
      </c>
      <c r="F17" s="67">
        <f>G17/E17</f>
        <v>16394.630416312659</v>
      </c>
      <c r="G17" s="67">
        <f>'Sold Shop Inventory'!K17</f>
        <v>38592960</v>
      </c>
      <c r="H17" s="67">
        <f>'Sold Shop Inventory'!L17</f>
        <v>4545480</v>
      </c>
      <c r="I17" s="67">
        <f>G17-H17</f>
        <v>34047480</v>
      </c>
    </row>
    <row r="18" spans="1:11" ht="16.5" x14ac:dyDescent="0.25">
      <c r="A18" s="27"/>
      <c r="B18" s="31"/>
      <c r="C18" s="68" t="s">
        <v>8</v>
      </c>
      <c r="D18" s="67">
        <f>SUM(D13:D17)</f>
        <v>449</v>
      </c>
      <c r="E18" s="67">
        <f>SUM(E13:E17)</f>
        <v>202638</v>
      </c>
      <c r="F18" s="67"/>
      <c r="G18" s="67">
        <f>SUM(G13:G17)</f>
        <v>1951702887</v>
      </c>
      <c r="H18" s="67">
        <f t="shared" ref="H18:I18" si="3">SUM(H13:H17)</f>
        <v>122935314</v>
      </c>
      <c r="I18" s="67">
        <f t="shared" si="3"/>
        <v>342622823</v>
      </c>
    </row>
    <row r="19" spans="1:11" ht="16.5" x14ac:dyDescent="0.25">
      <c r="A19" s="27"/>
      <c r="B19" s="31"/>
      <c r="C19" s="69" t="s">
        <v>9</v>
      </c>
      <c r="D19" s="67"/>
      <c r="E19" s="67"/>
      <c r="F19" s="70"/>
      <c r="G19" s="71">
        <f t="shared" ref="G19:I19" si="4">G18/10^7</f>
        <v>195.17028869999999</v>
      </c>
      <c r="H19" s="71">
        <f t="shared" si="4"/>
        <v>12.293531400000001</v>
      </c>
      <c r="I19" s="71">
        <f t="shared" si="4"/>
        <v>34.262282300000003</v>
      </c>
    </row>
    <row r="20" spans="1:11" ht="15.75" customHeight="1" x14ac:dyDescent="0.25">
      <c r="A20" s="27"/>
      <c r="B20" s="27"/>
      <c r="C20" s="28"/>
      <c r="D20" s="27"/>
      <c r="E20" s="27"/>
      <c r="F20" s="35"/>
      <c r="G20" s="27"/>
      <c r="I20" s="18"/>
      <c r="J20" s="18"/>
      <c r="K20" s="19"/>
    </row>
    <row r="21" spans="1:11" ht="15.75" customHeight="1" x14ac:dyDescent="0.25">
      <c r="A21" s="27"/>
      <c r="B21" s="27"/>
      <c r="C21" s="36"/>
      <c r="D21" s="37"/>
      <c r="E21" s="38"/>
      <c r="F21" s="24"/>
      <c r="G21" s="18"/>
      <c r="H21" s="18"/>
      <c r="I21" s="19"/>
    </row>
    <row r="22" spans="1:11" ht="15.75" customHeight="1" x14ac:dyDescent="0.3">
      <c r="A22" s="27"/>
      <c r="B22" s="31"/>
      <c r="C22" s="32" t="s">
        <v>4</v>
      </c>
      <c r="D22" s="39" t="s">
        <v>31</v>
      </c>
      <c r="E22" s="40"/>
      <c r="G22" s="18"/>
      <c r="H22" s="18"/>
      <c r="I22" s="19"/>
    </row>
    <row r="23" spans="1:11" ht="15.75" customHeight="1" x14ac:dyDescent="0.25">
      <c r="A23" s="27"/>
      <c r="B23" s="31"/>
      <c r="C23" s="41" t="s">
        <v>10</v>
      </c>
      <c r="D23" s="42">
        <f>G19</f>
        <v>195.17028869999999</v>
      </c>
      <c r="E23" s="43"/>
      <c r="G23" s="18"/>
      <c r="H23" s="18"/>
      <c r="I23" s="19"/>
    </row>
    <row r="24" spans="1:11" ht="15.75" customHeight="1" x14ac:dyDescent="0.25">
      <c r="A24" s="27"/>
      <c r="B24" s="31"/>
      <c r="C24" s="44" t="s">
        <v>11</v>
      </c>
      <c r="D24" s="42">
        <f>F9</f>
        <v>145.19442429999998</v>
      </c>
      <c r="E24" s="43"/>
      <c r="G24" s="18"/>
      <c r="H24" s="18"/>
      <c r="I24" s="19"/>
    </row>
    <row r="25" spans="1:11" ht="15.75" customHeight="1" x14ac:dyDescent="0.25">
      <c r="A25" s="27"/>
      <c r="B25" s="31"/>
      <c r="C25" s="41" t="s">
        <v>12</v>
      </c>
      <c r="D25" s="42">
        <f>D23-D24</f>
        <v>49.975864400000006</v>
      </c>
      <c r="E25" s="43"/>
      <c r="G25" s="18"/>
      <c r="H25" s="18"/>
      <c r="I25" s="19"/>
    </row>
    <row r="26" spans="1:11" ht="15.75" customHeight="1" x14ac:dyDescent="0.25">
      <c r="A26" s="27"/>
      <c r="B26" s="31"/>
      <c r="C26" s="32"/>
      <c r="D26" s="33"/>
      <c r="E26" s="27"/>
      <c r="G26" s="18"/>
      <c r="H26" s="18"/>
      <c r="I26" s="19"/>
    </row>
    <row r="27" spans="1:11" ht="15.75" customHeight="1" x14ac:dyDescent="0.25">
      <c r="A27" s="27"/>
      <c r="B27" s="31"/>
      <c r="C27" s="41" t="s">
        <v>13</v>
      </c>
      <c r="D27" s="33"/>
      <c r="E27" s="27"/>
      <c r="G27" s="18"/>
      <c r="H27" s="18"/>
      <c r="I27" s="19"/>
    </row>
    <row r="28" spans="1:11" ht="15.75" customHeight="1" x14ac:dyDescent="0.25">
      <c r="A28" s="27"/>
      <c r="B28" s="31"/>
      <c r="C28" s="44" t="s">
        <v>14</v>
      </c>
      <c r="D28" s="33">
        <f>ROUND(D25*0.3,2)</f>
        <v>14.99</v>
      </c>
      <c r="E28" s="27"/>
      <c r="G28" s="18"/>
      <c r="H28" s="18"/>
      <c r="I28" s="19"/>
    </row>
    <row r="29" spans="1:11" ht="15.75" customHeight="1" x14ac:dyDescent="0.25">
      <c r="A29" s="27"/>
      <c r="B29" s="31"/>
      <c r="C29" s="41" t="s">
        <v>15</v>
      </c>
      <c r="D29" s="42">
        <f>D25-D28</f>
        <v>34.985864400000004</v>
      </c>
      <c r="E29" s="43"/>
      <c r="G29" s="18"/>
      <c r="H29" s="18"/>
      <c r="I29" s="19"/>
    </row>
    <row r="30" spans="1:11" ht="15.75" customHeight="1" x14ac:dyDescent="0.25">
      <c r="A30" s="27"/>
      <c r="B30" s="31"/>
      <c r="C30" s="45" t="s">
        <v>42</v>
      </c>
      <c r="D30" s="46">
        <f>PV(8%,3,0,-D29)</f>
        <v>27.772907140679774</v>
      </c>
      <c r="E30" s="47"/>
      <c r="G30" s="18"/>
      <c r="H30" s="18"/>
      <c r="I30" s="19"/>
    </row>
    <row r="31" spans="1:11" ht="15.75" customHeight="1" x14ac:dyDescent="0.25">
      <c r="A31" s="27"/>
      <c r="B31" s="31"/>
      <c r="C31" s="48" t="s">
        <v>16</v>
      </c>
      <c r="D31" s="33"/>
      <c r="E31" s="27"/>
      <c r="G31" s="18"/>
      <c r="H31" s="18"/>
      <c r="I31" s="19"/>
    </row>
    <row r="32" spans="1:11" ht="15.75" customHeight="1" x14ac:dyDescent="0.25">
      <c r="A32" s="27"/>
      <c r="B32" s="31"/>
      <c r="C32" s="45" t="s">
        <v>17</v>
      </c>
      <c r="D32" s="34">
        <f>D9</f>
        <v>34.279999999999994</v>
      </c>
      <c r="E32" s="35"/>
      <c r="G32" s="18"/>
      <c r="H32" s="18"/>
      <c r="I32" s="19"/>
    </row>
    <row r="33" spans="1:11" ht="15.75" customHeight="1" x14ac:dyDescent="0.25">
      <c r="A33" s="27"/>
      <c r="B33" s="31"/>
      <c r="C33" s="45" t="s">
        <v>18</v>
      </c>
      <c r="D33" s="33"/>
      <c r="E33" s="27"/>
      <c r="G33" s="18"/>
      <c r="H33" s="18"/>
      <c r="I33" s="19"/>
    </row>
    <row r="34" spans="1:11" ht="15.75" customHeight="1" x14ac:dyDescent="0.25">
      <c r="A34" s="27"/>
      <c r="B34" s="31"/>
      <c r="C34" s="48" t="s">
        <v>19</v>
      </c>
      <c r="D34" s="34">
        <f>H19</f>
        <v>12.293531400000001</v>
      </c>
      <c r="E34" s="35"/>
      <c r="G34" s="18"/>
      <c r="H34" s="18"/>
      <c r="I34" s="19"/>
    </row>
    <row r="35" spans="1:11" ht="15.75" customHeight="1" x14ac:dyDescent="0.25">
      <c r="A35" s="27"/>
      <c r="B35" s="31"/>
      <c r="C35" s="36"/>
      <c r="D35" s="33"/>
      <c r="E35" s="27"/>
      <c r="G35" s="18"/>
      <c r="H35" s="18"/>
      <c r="I35" s="19"/>
    </row>
    <row r="36" spans="1:11" ht="15.75" customHeight="1" x14ac:dyDescent="0.25">
      <c r="A36" s="27"/>
      <c r="B36" s="31"/>
      <c r="C36" s="45" t="s">
        <v>20</v>
      </c>
      <c r="D36" s="49">
        <f>D30+D32-D34</f>
        <v>49.759375740679765</v>
      </c>
      <c r="E36" s="50"/>
      <c r="G36" s="18"/>
      <c r="H36" s="18"/>
      <c r="I36" s="19"/>
    </row>
    <row r="37" spans="1:11" ht="15.75" customHeight="1" x14ac:dyDescent="0.25">
      <c r="A37" s="27"/>
      <c r="B37" s="31"/>
      <c r="C37" s="48" t="s">
        <v>21</v>
      </c>
      <c r="D37" s="49">
        <f>D36*0.9</f>
        <v>44.783438166611788</v>
      </c>
      <c r="E37" s="50"/>
      <c r="G37" s="18"/>
      <c r="H37" s="18"/>
      <c r="I37" s="19"/>
    </row>
    <row r="38" spans="1:11" ht="15.75" customHeight="1" x14ac:dyDescent="0.25">
      <c r="A38" s="27"/>
      <c r="B38" s="31"/>
      <c r="C38" s="45" t="s">
        <v>22</v>
      </c>
      <c r="D38" s="49">
        <f>D36*0.8</f>
        <v>39.807500592543818</v>
      </c>
      <c r="E38" s="50"/>
      <c r="G38" s="18"/>
      <c r="H38" s="18"/>
      <c r="I38" s="19"/>
    </row>
    <row r="39" spans="1:11" ht="15.75" customHeight="1" x14ac:dyDescent="0.25">
      <c r="C39" s="10"/>
      <c r="I39" s="18"/>
      <c r="J39" s="18"/>
      <c r="K39" s="19"/>
    </row>
    <row r="40" spans="1:11" ht="15.75" customHeight="1" x14ac:dyDescent="0.25">
      <c r="C40" s="10"/>
      <c r="I40" s="18"/>
      <c r="J40" s="18"/>
      <c r="K40" s="19"/>
    </row>
    <row r="41" spans="1:11" ht="15.75" customHeight="1" x14ac:dyDescent="0.25">
      <c r="C41" s="10"/>
      <c r="I41" s="18"/>
      <c r="J41" s="18"/>
      <c r="K41" s="19"/>
    </row>
    <row r="42" spans="1:11" ht="15.75" customHeight="1" x14ac:dyDescent="0.25">
      <c r="C42" s="10"/>
      <c r="I42" s="18"/>
      <c r="J42" s="18"/>
      <c r="K42" s="19"/>
    </row>
    <row r="43" spans="1:11" ht="15.75" customHeight="1" x14ac:dyDescent="0.25">
      <c r="C43" s="10"/>
      <c r="I43" s="18"/>
      <c r="J43" s="18"/>
      <c r="K43" s="19"/>
    </row>
    <row r="44" spans="1:11" ht="15.75" customHeight="1" x14ac:dyDescent="0.25">
      <c r="C44" s="10"/>
      <c r="I44" s="18"/>
      <c r="J44" s="18"/>
      <c r="K44" s="19"/>
    </row>
    <row r="45" spans="1:11" ht="15.75" customHeight="1" x14ac:dyDescent="0.25">
      <c r="C45" s="10"/>
      <c r="I45" s="18"/>
      <c r="J45" s="18"/>
      <c r="K45" s="19"/>
    </row>
    <row r="46" spans="1:11" ht="15.75" customHeight="1" x14ac:dyDescent="0.25">
      <c r="C46" s="10"/>
      <c r="I46" s="18"/>
      <c r="J46" s="18"/>
      <c r="K46" s="19"/>
    </row>
    <row r="47" spans="1:11" ht="15.75" customHeight="1" x14ac:dyDescent="0.25">
      <c r="C47" s="10"/>
      <c r="I47" s="18"/>
      <c r="J47" s="18"/>
      <c r="K47" s="19"/>
    </row>
    <row r="48" spans="1:11" ht="15.75" customHeight="1" x14ac:dyDescent="0.25">
      <c r="C48" s="10"/>
      <c r="I48" s="18"/>
      <c r="J48" s="18"/>
      <c r="K48" s="19"/>
    </row>
    <row r="49" spans="3:11" ht="15.75" customHeight="1" x14ac:dyDescent="0.25">
      <c r="C49" s="10"/>
      <c r="I49" s="18"/>
      <c r="J49" s="18"/>
      <c r="K49" s="19"/>
    </row>
    <row r="50" spans="3:11" ht="15.75" customHeight="1" x14ac:dyDescent="0.25">
      <c r="C50" s="10"/>
      <c r="I50" s="18"/>
      <c r="J50" s="18"/>
      <c r="K50" s="19"/>
    </row>
    <row r="51" spans="3:11" ht="15.75" customHeight="1" x14ac:dyDescent="0.25">
      <c r="C51" s="10"/>
      <c r="I51" s="18"/>
      <c r="J51" s="18"/>
      <c r="K51" s="19"/>
    </row>
    <row r="52" spans="3:11" ht="15.75" customHeight="1" x14ac:dyDescent="0.25">
      <c r="C52" s="10"/>
      <c r="I52" s="18"/>
      <c r="J52" s="18"/>
      <c r="K52" s="19"/>
    </row>
    <row r="53" spans="3:11" ht="15.75" customHeight="1" x14ac:dyDescent="0.25">
      <c r="C53" s="10"/>
      <c r="I53" s="18"/>
      <c r="J53" s="18"/>
      <c r="K53" s="19"/>
    </row>
    <row r="54" spans="3:11" ht="15.75" customHeight="1" x14ac:dyDescent="0.25">
      <c r="C54" s="10"/>
      <c r="I54" s="18"/>
      <c r="J54" s="18"/>
      <c r="K54" s="19"/>
    </row>
    <row r="55" spans="3:11" ht="15.75" customHeight="1" x14ac:dyDescent="0.25">
      <c r="C55" s="10"/>
      <c r="I55" s="18"/>
      <c r="J55" s="18"/>
      <c r="K55" s="19"/>
    </row>
    <row r="56" spans="3:11" ht="15.75" customHeight="1" x14ac:dyDescent="0.25">
      <c r="C56" s="10"/>
      <c r="I56" s="18"/>
      <c r="J56" s="18"/>
      <c r="K56" s="19"/>
    </row>
    <row r="57" spans="3:11" ht="15.75" customHeight="1" x14ac:dyDescent="0.25">
      <c r="C57" s="10"/>
      <c r="I57" s="18"/>
      <c r="J57" s="18"/>
      <c r="K57" s="19"/>
    </row>
    <row r="58" spans="3:11" ht="15.75" customHeight="1" x14ac:dyDescent="0.25">
      <c r="C58" s="10"/>
      <c r="I58" s="18"/>
      <c r="J58" s="18"/>
      <c r="K58" s="19"/>
    </row>
    <row r="59" spans="3:11" ht="15.75" customHeight="1" x14ac:dyDescent="0.25">
      <c r="C59" s="10"/>
      <c r="I59" s="18"/>
      <c r="J59" s="18"/>
      <c r="K59" s="19"/>
    </row>
    <row r="60" spans="3:11" ht="15.75" customHeight="1" x14ac:dyDescent="0.25">
      <c r="C60" s="10"/>
      <c r="I60" s="18"/>
      <c r="J60" s="18"/>
      <c r="K60" s="19"/>
    </row>
    <row r="61" spans="3:11" ht="15.75" customHeight="1" x14ac:dyDescent="0.25">
      <c r="C61" s="10"/>
      <c r="I61" s="18"/>
      <c r="J61" s="18"/>
      <c r="K61" s="19"/>
    </row>
    <row r="62" spans="3:11" ht="15.75" customHeight="1" x14ac:dyDescent="0.25">
      <c r="C62" s="10"/>
      <c r="I62" s="18"/>
      <c r="J62" s="18"/>
      <c r="K62" s="19"/>
    </row>
    <row r="63" spans="3:11" ht="15.75" customHeight="1" x14ac:dyDescent="0.25">
      <c r="C63" s="10"/>
      <c r="I63" s="18"/>
      <c r="J63" s="18"/>
      <c r="K63" s="19"/>
    </row>
    <row r="64" spans="3:11" ht="15.75" customHeight="1" x14ac:dyDescent="0.25">
      <c r="C64" s="10"/>
      <c r="I64" s="18"/>
      <c r="J64" s="18"/>
      <c r="K64" s="19"/>
    </row>
    <row r="65" spans="3:11" ht="15.75" customHeight="1" x14ac:dyDescent="0.25">
      <c r="C65" s="10"/>
      <c r="I65" s="18"/>
      <c r="J65" s="18"/>
      <c r="K65" s="19"/>
    </row>
    <row r="66" spans="3:11" ht="15.75" customHeight="1" x14ac:dyDescent="0.25">
      <c r="C66" s="10"/>
      <c r="I66" s="18"/>
      <c r="J66" s="18"/>
      <c r="K66" s="19"/>
    </row>
    <row r="67" spans="3:11" ht="15.75" customHeight="1" x14ac:dyDescent="0.25">
      <c r="C67" s="10"/>
      <c r="I67" s="18"/>
      <c r="J67" s="18"/>
      <c r="K67" s="19"/>
    </row>
    <row r="68" spans="3:11" ht="15.75" customHeight="1" x14ac:dyDescent="0.25">
      <c r="C68" s="10"/>
      <c r="I68" s="18"/>
      <c r="J68" s="18"/>
      <c r="K68" s="19"/>
    </row>
    <row r="69" spans="3:11" ht="15.75" customHeight="1" x14ac:dyDescent="0.25">
      <c r="C69" s="10"/>
      <c r="I69" s="18"/>
      <c r="J69" s="18"/>
      <c r="K69" s="19"/>
    </row>
    <row r="70" spans="3:11" ht="15.75" customHeight="1" x14ac:dyDescent="0.25">
      <c r="C70" s="10"/>
      <c r="I70" s="18"/>
      <c r="J70" s="18"/>
      <c r="K70" s="19"/>
    </row>
    <row r="71" spans="3:11" ht="15.75" customHeight="1" x14ac:dyDescent="0.25">
      <c r="C71" s="10"/>
      <c r="I71" s="18"/>
      <c r="J71" s="18"/>
      <c r="K71" s="19"/>
    </row>
    <row r="72" spans="3:11" ht="15.75" customHeight="1" x14ac:dyDescent="0.25">
      <c r="C72" s="10"/>
      <c r="I72" s="18"/>
      <c r="J72" s="18"/>
      <c r="K72" s="19"/>
    </row>
    <row r="73" spans="3:11" ht="15.75" customHeight="1" x14ac:dyDescent="0.25">
      <c r="C73" s="10"/>
      <c r="I73" s="18"/>
      <c r="J73" s="18"/>
      <c r="K73" s="19"/>
    </row>
    <row r="74" spans="3:11" ht="15.75" customHeight="1" x14ac:dyDescent="0.25">
      <c r="C74" s="10"/>
      <c r="I74" s="18"/>
      <c r="J74" s="18"/>
      <c r="K74" s="19"/>
    </row>
    <row r="75" spans="3:11" ht="15.75" customHeight="1" x14ac:dyDescent="0.25">
      <c r="C75" s="10"/>
      <c r="I75" s="18"/>
      <c r="J75" s="18"/>
      <c r="K75" s="19"/>
    </row>
    <row r="76" spans="3:11" ht="15.75" customHeight="1" x14ac:dyDescent="0.25">
      <c r="C76" s="10"/>
      <c r="I76" s="18"/>
      <c r="J76" s="18"/>
      <c r="K76" s="19"/>
    </row>
    <row r="77" spans="3:11" ht="15.75" customHeight="1" x14ac:dyDescent="0.25">
      <c r="C77" s="10"/>
      <c r="I77" s="18"/>
      <c r="J77" s="18"/>
      <c r="K77" s="19"/>
    </row>
    <row r="78" spans="3:11" ht="15.75" customHeight="1" x14ac:dyDescent="0.25">
      <c r="C78" s="10"/>
      <c r="I78" s="18"/>
      <c r="J78" s="18"/>
      <c r="K78" s="19"/>
    </row>
    <row r="79" spans="3:11" ht="15.75" customHeight="1" x14ac:dyDescent="0.25">
      <c r="C79" s="10"/>
      <c r="I79" s="18"/>
      <c r="J79" s="18"/>
      <c r="K79" s="19"/>
    </row>
    <row r="80" spans="3:11" ht="15.75" customHeight="1" x14ac:dyDescent="0.25">
      <c r="C80" s="10"/>
      <c r="I80" s="18"/>
      <c r="J80" s="18"/>
      <c r="K80" s="19"/>
    </row>
    <row r="81" spans="3:11" ht="15.75" customHeight="1" x14ac:dyDescent="0.25">
      <c r="C81" s="10"/>
      <c r="I81" s="18"/>
      <c r="J81" s="18"/>
      <c r="K81" s="19"/>
    </row>
    <row r="82" spans="3:11" ht="15.75" customHeight="1" x14ac:dyDescent="0.25">
      <c r="C82" s="10"/>
      <c r="I82" s="18"/>
      <c r="J82" s="18"/>
      <c r="K82" s="19"/>
    </row>
    <row r="83" spans="3:11" ht="15.75" customHeight="1" x14ac:dyDescent="0.25">
      <c r="C83" s="10"/>
      <c r="I83" s="18"/>
      <c r="J83" s="18"/>
      <c r="K83" s="19"/>
    </row>
    <row r="84" spans="3:11" ht="15.75" customHeight="1" x14ac:dyDescent="0.25">
      <c r="C84" s="10"/>
      <c r="I84" s="18"/>
      <c r="J84" s="18"/>
      <c r="K84" s="19"/>
    </row>
    <row r="85" spans="3:11" ht="15.75" customHeight="1" x14ac:dyDescent="0.25">
      <c r="C85" s="10"/>
      <c r="I85" s="18"/>
      <c r="J85" s="18"/>
      <c r="K85" s="19"/>
    </row>
    <row r="86" spans="3:11" ht="15.75" customHeight="1" x14ac:dyDescent="0.25">
      <c r="C86" s="10"/>
      <c r="I86" s="18"/>
      <c r="J86" s="18"/>
      <c r="K86" s="19"/>
    </row>
    <row r="87" spans="3:11" ht="15.75" customHeight="1" x14ac:dyDescent="0.25">
      <c r="C87" s="10"/>
      <c r="I87" s="18"/>
      <c r="J87" s="18"/>
      <c r="K87" s="19"/>
    </row>
    <row r="88" spans="3:11" ht="15.75" customHeight="1" x14ac:dyDescent="0.25">
      <c r="C88" s="10"/>
      <c r="I88" s="18"/>
      <c r="J88" s="18"/>
      <c r="K88" s="19"/>
    </row>
    <row r="89" spans="3:11" ht="15.75" customHeight="1" x14ac:dyDescent="0.25">
      <c r="C89" s="10"/>
      <c r="I89" s="18"/>
      <c r="J89" s="18"/>
      <c r="K89" s="19"/>
    </row>
    <row r="90" spans="3:11" ht="15.75" customHeight="1" x14ac:dyDescent="0.25">
      <c r="C90" s="10"/>
      <c r="I90" s="18"/>
      <c r="J90" s="18"/>
      <c r="K90" s="19"/>
    </row>
    <row r="91" spans="3:11" ht="15.75" customHeight="1" x14ac:dyDescent="0.25">
      <c r="C91" s="10"/>
      <c r="I91" s="18"/>
      <c r="J91" s="18"/>
      <c r="K91" s="19"/>
    </row>
    <row r="92" spans="3:11" ht="15.75" customHeight="1" x14ac:dyDescent="0.25">
      <c r="C92" s="10"/>
      <c r="I92" s="18"/>
      <c r="J92" s="18"/>
      <c r="K92" s="19"/>
    </row>
    <row r="93" spans="3:11" ht="15.75" customHeight="1" x14ac:dyDescent="0.25">
      <c r="C93" s="10"/>
      <c r="I93" s="18"/>
      <c r="J93" s="18"/>
      <c r="K93" s="19"/>
    </row>
    <row r="94" spans="3:11" ht="15.75" customHeight="1" x14ac:dyDescent="0.25">
      <c r="C94" s="10"/>
      <c r="I94" s="18"/>
      <c r="J94" s="18"/>
      <c r="K94" s="19"/>
    </row>
    <row r="95" spans="3:11" ht="15.75" customHeight="1" x14ac:dyDescent="0.25">
      <c r="C95" s="10"/>
      <c r="I95" s="18"/>
      <c r="J95" s="18"/>
      <c r="K95" s="19"/>
    </row>
    <row r="96" spans="3:11" ht="15.75" customHeight="1" x14ac:dyDescent="0.25">
      <c r="C96" s="10"/>
      <c r="I96" s="18"/>
      <c r="J96" s="18"/>
      <c r="K96" s="19"/>
    </row>
    <row r="97" spans="3:11" ht="15.75" customHeight="1" x14ac:dyDescent="0.25">
      <c r="C97" s="10"/>
      <c r="I97" s="18"/>
      <c r="J97" s="18"/>
      <c r="K97" s="19"/>
    </row>
    <row r="98" spans="3:11" ht="15.75" customHeight="1" x14ac:dyDescent="0.25">
      <c r="C98" s="10"/>
      <c r="I98" s="18"/>
      <c r="J98" s="18"/>
      <c r="K98" s="19"/>
    </row>
    <row r="99" spans="3:11" ht="15.75" customHeight="1" x14ac:dyDescent="0.25">
      <c r="C99" s="10"/>
      <c r="I99" s="18"/>
      <c r="J99" s="18"/>
      <c r="K99" s="19"/>
    </row>
    <row r="100" spans="3:11" ht="15.75" customHeight="1" x14ac:dyDescent="0.25">
      <c r="C100" s="10"/>
      <c r="I100" s="18"/>
      <c r="J100" s="18"/>
      <c r="K100" s="19"/>
    </row>
    <row r="101" spans="3:11" ht="15.75" customHeight="1" x14ac:dyDescent="0.25">
      <c r="C101" s="10"/>
      <c r="I101" s="18"/>
      <c r="J101" s="18"/>
      <c r="K101" s="19"/>
    </row>
    <row r="102" spans="3:11" ht="15.75" customHeight="1" x14ac:dyDescent="0.25">
      <c r="C102" s="10"/>
      <c r="I102" s="18"/>
      <c r="J102" s="18"/>
      <c r="K102" s="19"/>
    </row>
    <row r="103" spans="3:11" ht="15.75" customHeight="1" x14ac:dyDescent="0.25">
      <c r="C103" s="10"/>
      <c r="I103" s="18"/>
      <c r="J103" s="18"/>
      <c r="K103" s="19"/>
    </row>
    <row r="104" spans="3:11" ht="15.75" customHeight="1" x14ac:dyDescent="0.25">
      <c r="C104" s="10"/>
      <c r="I104" s="18"/>
      <c r="J104" s="18"/>
      <c r="K104" s="19"/>
    </row>
    <row r="105" spans="3:11" ht="15.75" customHeight="1" x14ac:dyDescent="0.25">
      <c r="C105" s="10"/>
      <c r="I105" s="18"/>
      <c r="J105" s="18"/>
      <c r="K105" s="19"/>
    </row>
    <row r="106" spans="3:11" ht="15.75" customHeight="1" x14ac:dyDescent="0.25">
      <c r="C106" s="10"/>
      <c r="I106" s="18"/>
      <c r="J106" s="18"/>
      <c r="K106" s="19"/>
    </row>
    <row r="107" spans="3:11" ht="15.75" customHeight="1" x14ac:dyDescent="0.25">
      <c r="C107" s="10"/>
      <c r="I107" s="18"/>
      <c r="J107" s="18"/>
      <c r="K107" s="19"/>
    </row>
    <row r="108" spans="3:11" ht="15.75" customHeight="1" x14ac:dyDescent="0.25">
      <c r="C108" s="10"/>
      <c r="I108" s="18"/>
      <c r="J108" s="18"/>
      <c r="K108" s="19"/>
    </row>
    <row r="109" spans="3:11" ht="15.75" customHeight="1" x14ac:dyDescent="0.25">
      <c r="C109" s="10"/>
      <c r="I109" s="18"/>
      <c r="J109" s="18"/>
      <c r="K109" s="19"/>
    </row>
    <row r="110" spans="3:11" ht="15.75" customHeight="1" x14ac:dyDescent="0.25">
      <c r="C110" s="10"/>
      <c r="I110" s="18"/>
      <c r="J110" s="18"/>
      <c r="K110" s="19"/>
    </row>
    <row r="111" spans="3:11" ht="15.75" customHeight="1" x14ac:dyDescent="0.25">
      <c r="C111" s="10"/>
      <c r="I111" s="18"/>
      <c r="J111" s="18"/>
      <c r="K111" s="19"/>
    </row>
    <row r="112" spans="3:11" ht="15.75" customHeight="1" x14ac:dyDescent="0.25">
      <c r="C112" s="10"/>
      <c r="I112" s="18"/>
      <c r="J112" s="18"/>
      <c r="K112" s="19"/>
    </row>
    <row r="113" spans="3:11" ht="15.75" customHeight="1" x14ac:dyDescent="0.25">
      <c r="C113" s="10"/>
      <c r="I113" s="18"/>
      <c r="J113" s="18"/>
      <c r="K113" s="19"/>
    </row>
    <row r="114" spans="3:11" ht="15.75" customHeight="1" x14ac:dyDescent="0.25">
      <c r="C114" s="10"/>
      <c r="I114" s="18"/>
      <c r="J114" s="18"/>
      <c r="K114" s="19"/>
    </row>
    <row r="115" spans="3:11" ht="15.75" customHeight="1" x14ac:dyDescent="0.25">
      <c r="C115" s="10"/>
      <c r="I115" s="18"/>
      <c r="J115" s="18"/>
      <c r="K115" s="19"/>
    </row>
    <row r="116" spans="3:11" ht="15.75" customHeight="1" x14ac:dyDescent="0.25">
      <c r="C116" s="10"/>
      <c r="I116" s="18"/>
      <c r="J116" s="18"/>
      <c r="K116" s="19"/>
    </row>
    <row r="117" spans="3:11" ht="15.75" customHeight="1" x14ac:dyDescent="0.25">
      <c r="C117" s="10"/>
      <c r="I117" s="18"/>
      <c r="J117" s="18"/>
      <c r="K117" s="19"/>
    </row>
    <row r="118" spans="3:11" ht="15.75" customHeight="1" x14ac:dyDescent="0.25">
      <c r="C118" s="10"/>
      <c r="I118" s="18"/>
      <c r="J118" s="18"/>
      <c r="K118" s="19"/>
    </row>
    <row r="119" spans="3:11" ht="15.75" customHeight="1" x14ac:dyDescent="0.25">
      <c r="C119" s="10"/>
      <c r="I119" s="18"/>
      <c r="J119" s="18"/>
      <c r="K119" s="19"/>
    </row>
    <row r="120" spans="3:11" ht="15.75" customHeight="1" x14ac:dyDescent="0.25">
      <c r="C120" s="10"/>
      <c r="I120" s="18"/>
      <c r="J120" s="18"/>
      <c r="K120" s="19"/>
    </row>
    <row r="121" spans="3:11" ht="15.75" customHeight="1" x14ac:dyDescent="0.25">
      <c r="C121" s="10"/>
      <c r="I121" s="18"/>
      <c r="J121" s="18"/>
      <c r="K121" s="19"/>
    </row>
    <row r="122" spans="3:11" ht="15.75" customHeight="1" x14ac:dyDescent="0.25">
      <c r="C122" s="10"/>
      <c r="I122" s="18"/>
      <c r="J122" s="18"/>
      <c r="K122" s="19"/>
    </row>
    <row r="123" spans="3:11" ht="15.75" customHeight="1" x14ac:dyDescent="0.25">
      <c r="C123" s="10"/>
      <c r="I123" s="18"/>
      <c r="J123" s="18"/>
      <c r="K123" s="19"/>
    </row>
    <row r="124" spans="3:11" ht="15.75" customHeight="1" x14ac:dyDescent="0.25">
      <c r="C124" s="10"/>
      <c r="I124" s="18"/>
      <c r="J124" s="18"/>
      <c r="K124" s="19"/>
    </row>
    <row r="125" spans="3:11" ht="15.75" customHeight="1" x14ac:dyDescent="0.25">
      <c r="C125" s="10"/>
      <c r="I125" s="18"/>
      <c r="J125" s="18"/>
      <c r="K125" s="19"/>
    </row>
    <row r="126" spans="3:11" ht="15.75" customHeight="1" x14ac:dyDescent="0.25">
      <c r="C126" s="10"/>
      <c r="I126" s="18"/>
      <c r="J126" s="18"/>
      <c r="K126" s="19"/>
    </row>
    <row r="127" spans="3:11" ht="15.75" customHeight="1" x14ac:dyDescent="0.25">
      <c r="C127" s="10"/>
      <c r="I127" s="18"/>
      <c r="J127" s="18"/>
      <c r="K127" s="19"/>
    </row>
    <row r="128" spans="3:11" ht="15.75" customHeight="1" x14ac:dyDescent="0.25">
      <c r="C128" s="10"/>
      <c r="I128" s="18"/>
      <c r="J128" s="18"/>
      <c r="K128" s="19"/>
    </row>
    <row r="129" spans="3:11" ht="15.75" customHeight="1" x14ac:dyDescent="0.25">
      <c r="C129" s="10"/>
      <c r="I129" s="18"/>
      <c r="J129" s="18"/>
      <c r="K129" s="19"/>
    </row>
    <row r="130" spans="3:11" ht="15.75" customHeight="1" x14ac:dyDescent="0.25">
      <c r="C130" s="10"/>
      <c r="I130" s="18"/>
      <c r="J130" s="18"/>
      <c r="K130" s="19"/>
    </row>
    <row r="131" spans="3:11" ht="15.75" customHeight="1" x14ac:dyDescent="0.25">
      <c r="C131" s="10"/>
      <c r="I131" s="18"/>
      <c r="J131" s="18"/>
      <c r="K131" s="19"/>
    </row>
    <row r="132" spans="3:11" ht="15.75" customHeight="1" x14ac:dyDescent="0.25">
      <c r="C132" s="10"/>
      <c r="I132" s="18"/>
      <c r="J132" s="18"/>
      <c r="K132" s="19"/>
    </row>
    <row r="133" spans="3:11" ht="15.75" customHeight="1" x14ac:dyDescent="0.25">
      <c r="C133" s="10"/>
      <c r="I133" s="18"/>
      <c r="J133" s="18"/>
      <c r="K133" s="19"/>
    </row>
    <row r="134" spans="3:11" ht="15.75" customHeight="1" x14ac:dyDescent="0.25">
      <c r="C134" s="10"/>
      <c r="I134" s="18"/>
      <c r="J134" s="18"/>
      <c r="K134" s="19"/>
    </row>
    <row r="135" spans="3:11" ht="15.75" customHeight="1" x14ac:dyDescent="0.25">
      <c r="C135" s="10"/>
      <c r="I135" s="18"/>
      <c r="J135" s="18"/>
      <c r="K135" s="19"/>
    </row>
    <row r="136" spans="3:11" ht="15.75" customHeight="1" x14ac:dyDescent="0.25">
      <c r="C136" s="10"/>
      <c r="I136" s="18"/>
      <c r="J136" s="18"/>
      <c r="K136" s="19"/>
    </row>
    <row r="137" spans="3:11" ht="15.75" customHeight="1" x14ac:dyDescent="0.25">
      <c r="C137" s="10"/>
      <c r="I137" s="18"/>
      <c r="J137" s="18"/>
      <c r="K137" s="19"/>
    </row>
    <row r="138" spans="3:11" ht="15.75" customHeight="1" x14ac:dyDescent="0.25">
      <c r="C138" s="10"/>
      <c r="I138" s="18"/>
      <c r="J138" s="18"/>
      <c r="K138" s="19"/>
    </row>
    <row r="139" spans="3:11" ht="15.75" customHeight="1" x14ac:dyDescent="0.25">
      <c r="C139" s="10"/>
      <c r="I139" s="18"/>
      <c r="J139" s="18"/>
      <c r="K139" s="19"/>
    </row>
    <row r="140" spans="3:11" ht="15.75" customHeight="1" x14ac:dyDescent="0.25">
      <c r="C140" s="10"/>
      <c r="I140" s="18"/>
      <c r="J140" s="18"/>
      <c r="K140" s="19"/>
    </row>
    <row r="141" spans="3:11" ht="15.75" customHeight="1" x14ac:dyDescent="0.25">
      <c r="C141" s="10"/>
      <c r="I141" s="18"/>
      <c r="J141" s="18"/>
      <c r="K141" s="19"/>
    </row>
    <row r="142" spans="3:11" ht="15.75" customHeight="1" x14ac:dyDescent="0.25">
      <c r="C142" s="10"/>
      <c r="I142" s="18"/>
      <c r="J142" s="18"/>
      <c r="K142" s="19"/>
    </row>
    <row r="143" spans="3:11" ht="15.75" customHeight="1" x14ac:dyDescent="0.25">
      <c r="C143" s="10"/>
      <c r="I143" s="18"/>
      <c r="J143" s="18"/>
      <c r="K143" s="19"/>
    </row>
    <row r="144" spans="3:11" ht="15.75" customHeight="1" x14ac:dyDescent="0.25">
      <c r="C144" s="10"/>
      <c r="I144" s="18"/>
      <c r="J144" s="18"/>
      <c r="K144" s="19"/>
    </row>
    <row r="145" spans="3:11" ht="15.75" customHeight="1" x14ac:dyDescent="0.25">
      <c r="C145" s="10"/>
      <c r="I145" s="18"/>
      <c r="J145" s="18"/>
      <c r="K145" s="19"/>
    </row>
    <row r="146" spans="3:11" ht="15.75" customHeight="1" x14ac:dyDescent="0.25">
      <c r="C146" s="10"/>
      <c r="I146" s="18"/>
      <c r="J146" s="18"/>
      <c r="K146" s="19"/>
    </row>
    <row r="147" spans="3:11" ht="15.75" customHeight="1" x14ac:dyDescent="0.25">
      <c r="C147" s="10"/>
      <c r="I147" s="18"/>
      <c r="J147" s="18"/>
      <c r="K147" s="19"/>
    </row>
    <row r="148" spans="3:11" ht="15.75" customHeight="1" x14ac:dyDescent="0.25">
      <c r="C148" s="10"/>
      <c r="I148" s="18"/>
      <c r="J148" s="18"/>
      <c r="K148" s="19"/>
    </row>
    <row r="149" spans="3:11" ht="15.75" customHeight="1" x14ac:dyDescent="0.25">
      <c r="C149" s="10"/>
      <c r="I149" s="18"/>
      <c r="J149" s="18"/>
      <c r="K149" s="19"/>
    </row>
    <row r="150" spans="3:11" ht="15.75" customHeight="1" x14ac:dyDescent="0.25">
      <c r="C150" s="10"/>
      <c r="I150" s="18"/>
      <c r="J150" s="18"/>
      <c r="K150" s="19"/>
    </row>
    <row r="151" spans="3:11" ht="15.75" customHeight="1" x14ac:dyDescent="0.25">
      <c r="C151" s="10"/>
      <c r="I151" s="18"/>
      <c r="J151" s="18"/>
      <c r="K151" s="19"/>
    </row>
    <row r="152" spans="3:11" ht="15.75" customHeight="1" x14ac:dyDescent="0.25">
      <c r="C152" s="10"/>
      <c r="I152" s="18"/>
      <c r="J152" s="18"/>
      <c r="K152" s="19"/>
    </row>
    <row r="153" spans="3:11" ht="15.75" customHeight="1" x14ac:dyDescent="0.25">
      <c r="C153" s="10"/>
      <c r="I153" s="18"/>
      <c r="J153" s="18"/>
      <c r="K153" s="19"/>
    </row>
    <row r="154" spans="3:11" ht="15.75" customHeight="1" x14ac:dyDescent="0.25">
      <c r="C154" s="10"/>
      <c r="I154" s="18"/>
      <c r="J154" s="18"/>
      <c r="K154" s="19"/>
    </row>
    <row r="155" spans="3:11" ht="15.75" customHeight="1" x14ac:dyDescent="0.25">
      <c r="C155" s="10"/>
      <c r="I155" s="18"/>
      <c r="J155" s="18"/>
      <c r="K155" s="19"/>
    </row>
    <row r="156" spans="3:11" ht="15.75" customHeight="1" x14ac:dyDescent="0.25">
      <c r="C156" s="10"/>
      <c r="I156" s="18"/>
      <c r="J156" s="18"/>
      <c r="K156" s="19"/>
    </row>
    <row r="157" spans="3:11" ht="15.75" customHeight="1" x14ac:dyDescent="0.25">
      <c r="C157" s="10"/>
      <c r="I157" s="18"/>
      <c r="J157" s="18"/>
      <c r="K157" s="19"/>
    </row>
    <row r="158" spans="3:11" ht="15.75" customHeight="1" x14ac:dyDescent="0.25">
      <c r="C158" s="10"/>
      <c r="I158" s="18"/>
      <c r="J158" s="18"/>
      <c r="K158" s="19"/>
    </row>
    <row r="159" spans="3:11" ht="15.75" customHeight="1" x14ac:dyDescent="0.25">
      <c r="C159" s="10"/>
      <c r="I159" s="18"/>
      <c r="J159" s="18"/>
      <c r="K159" s="19"/>
    </row>
    <row r="160" spans="3:11" ht="15.75" customHeight="1" x14ac:dyDescent="0.25">
      <c r="C160" s="10"/>
      <c r="I160" s="18"/>
      <c r="J160" s="18"/>
      <c r="K160" s="19"/>
    </row>
    <row r="161" spans="3:11" ht="15.75" customHeight="1" x14ac:dyDescent="0.25">
      <c r="C161" s="10"/>
      <c r="I161" s="18"/>
      <c r="J161" s="18"/>
      <c r="K161" s="19"/>
    </row>
    <row r="162" spans="3:11" ht="15.75" customHeight="1" x14ac:dyDescent="0.25">
      <c r="C162" s="10"/>
      <c r="I162" s="18"/>
      <c r="J162" s="18"/>
      <c r="K162" s="19"/>
    </row>
    <row r="163" spans="3:11" ht="15.75" customHeight="1" x14ac:dyDescent="0.25">
      <c r="C163" s="10"/>
      <c r="I163" s="18"/>
      <c r="J163" s="18"/>
      <c r="K163" s="19"/>
    </row>
    <row r="164" spans="3:11" ht="15.75" customHeight="1" x14ac:dyDescent="0.25">
      <c r="C164" s="10"/>
      <c r="I164" s="18"/>
      <c r="J164" s="18"/>
      <c r="K164" s="19"/>
    </row>
    <row r="165" spans="3:11" ht="15.75" customHeight="1" x14ac:dyDescent="0.25">
      <c r="C165" s="10"/>
      <c r="I165" s="18"/>
      <c r="J165" s="18"/>
      <c r="K165" s="19"/>
    </row>
    <row r="166" spans="3:11" ht="15.75" customHeight="1" x14ac:dyDescent="0.25">
      <c r="C166" s="10"/>
      <c r="I166" s="18"/>
      <c r="J166" s="18"/>
      <c r="K166" s="19"/>
    </row>
    <row r="167" spans="3:11" ht="15.75" customHeight="1" x14ac:dyDescent="0.25">
      <c r="C167" s="10"/>
      <c r="I167" s="18"/>
      <c r="J167" s="18"/>
      <c r="K167" s="19"/>
    </row>
    <row r="168" spans="3:11" ht="15.75" customHeight="1" x14ac:dyDescent="0.25">
      <c r="C168" s="10"/>
      <c r="I168" s="18"/>
      <c r="J168" s="18"/>
      <c r="K168" s="19"/>
    </row>
    <row r="169" spans="3:11" ht="15.75" customHeight="1" x14ac:dyDescent="0.25">
      <c r="C169" s="10"/>
      <c r="I169" s="18"/>
      <c r="J169" s="18"/>
      <c r="K169" s="19"/>
    </row>
    <row r="170" spans="3:11" ht="15.75" customHeight="1" x14ac:dyDescent="0.25">
      <c r="C170" s="10"/>
      <c r="I170" s="18"/>
      <c r="J170" s="18"/>
      <c r="K170" s="19"/>
    </row>
    <row r="171" spans="3:11" ht="15.75" customHeight="1" x14ac:dyDescent="0.25">
      <c r="C171" s="10"/>
      <c r="I171" s="18"/>
      <c r="J171" s="18"/>
      <c r="K171" s="19"/>
    </row>
    <row r="172" spans="3:11" ht="15.75" customHeight="1" x14ac:dyDescent="0.25">
      <c r="C172" s="10"/>
      <c r="I172" s="18"/>
      <c r="J172" s="18"/>
      <c r="K172" s="19"/>
    </row>
    <row r="173" spans="3:11" ht="15.75" customHeight="1" x14ac:dyDescent="0.25">
      <c r="C173" s="10"/>
      <c r="I173" s="18"/>
      <c r="J173" s="18"/>
      <c r="K173" s="19"/>
    </row>
    <row r="174" spans="3:11" ht="15.75" customHeight="1" x14ac:dyDescent="0.25">
      <c r="C174" s="10"/>
      <c r="I174" s="18"/>
      <c r="J174" s="18"/>
      <c r="K174" s="19"/>
    </row>
    <row r="175" spans="3:11" ht="15.75" customHeight="1" x14ac:dyDescent="0.25">
      <c r="C175" s="10"/>
      <c r="I175" s="18"/>
      <c r="J175" s="18"/>
      <c r="K175" s="19"/>
    </row>
    <row r="176" spans="3:11" ht="15.75" customHeight="1" x14ac:dyDescent="0.25">
      <c r="C176" s="10"/>
      <c r="I176" s="18"/>
      <c r="J176" s="18"/>
      <c r="K176" s="19"/>
    </row>
    <row r="177" spans="3:11" ht="15.75" customHeight="1" x14ac:dyDescent="0.25">
      <c r="C177" s="10"/>
      <c r="I177" s="18"/>
      <c r="J177" s="18"/>
      <c r="K177" s="19"/>
    </row>
    <row r="178" spans="3:11" ht="15.75" customHeight="1" x14ac:dyDescent="0.25">
      <c r="C178" s="10"/>
      <c r="I178" s="18"/>
      <c r="J178" s="18"/>
      <c r="K178" s="19"/>
    </row>
    <row r="179" spans="3:11" ht="15.75" customHeight="1" x14ac:dyDescent="0.25">
      <c r="C179" s="10"/>
      <c r="I179" s="18"/>
      <c r="J179" s="18"/>
      <c r="K179" s="19"/>
    </row>
    <row r="180" spans="3:11" ht="15.75" customHeight="1" x14ac:dyDescent="0.25">
      <c r="C180" s="10"/>
      <c r="I180" s="18"/>
      <c r="J180" s="18"/>
      <c r="K180" s="19"/>
    </row>
    <row r="181" spans="3:11" ht="15.75" customHeight="1" x14ac:dyDescent="0.25">
      <c r="C181" s="10"/>
      <c r="I181" s="18"/>
      <c r="J181" s="18"/>
      <c r="K181" s="19"/>
    </row>
    <row r="182" spans="3:11" ht="15.75" customHeight="1" x14ac:dyDescent="0.25">
      <c r="C182" s="10"/>
      <c r="I182" s="18"/>
      <c r="J182" s="18"/>
      <c r="K182" s="19"/>
    </row>
    <row r="183" spans="3:11" ht="15.75" customHeight="1" x14ac:dyDescent="0.25">
      <c r="C183" s="10"/>
      <c r="I183" s="18"/>
      <c r="J183" s="18"/>
      <c r="K183" s="19"/>
    </row>
    <row r="184" spans="3:11" ht="15.75" customHeight="1" x14ac:dyDescent="0.25">
      <c r="C184" s="10"/>
      <c r="I184" s="18"/>
      <c r="J184" s="18"/>
      <c r="K184" s="19"/>
    </row>
    <row r="185" spans="3:11" ht="15.75" customHeight="1" x14ac:dyDescent="0.25">
      <c r="C185" s="10"/>
      <c r="I185" s="18"/>
      <c r="J185" s="18"/>
      <c r="K185" s="19"/>
    </row>
    <row r="186" spans="3:11" ht="15.75" customHeight="1" x14ac:dyDescent="0.25">
      <c r="C186" s="10"/>
      <c r="I186" s="18"/>
      <c r="J186" s="18"/>
      <c r="K186" s="19"/>
    </row>
    <row r="187" spans="3:11" ht="15.75" customHeight="1" x14ac:dyDescent="0.25">
      <c r="C187" s="10"/>
      <c r="I187" s="18"/>
      <c r="J187" s="18"/>
      <c r="K187" s="19"/>
    </row>
    <row r="188" spans="3:11" ht="15.75" customHeight="1" x14ac:dyDescent="0.25">
      <c r="C188" s="10"/>
      <c r="I188" s="18"/>
      <c r="J188" s="18"/>
      <c r="K188" s="19"/>
    </row>
    <row r="189" spans="3:11" ht="15.75" customHeight="1" x14ac:dyDescent="0.25">
      <c r="C189" s="10"/>
      <c r="I189" s="18"/>
      <c r="J189" s="18"/>
      <c r="K189" s="19"/>
    </row>
    <row r="190" spans="3:11" ht="15.75" customHeight="1" x14ac:dyDescent="0.25">
      <c r="C190" s="10"/>
      <c r="I190" s="18"/>
      <c r="J190" s="18"/>
      <c r="K190" s="19"/>
    </row>
    <row r="191" spans="3:11" ht="15.75" customHeight="1" x14ac:dyDescent="0.25">
      <c r="C191" s="10"/>
      <c r="I191" s="18"/>
      <c r="J191" s="18"/>
      <c r="K191" s="19"/>
    </row>
    <row r="192" spans="3:11" ht="15.75" customHeight="1" x14ac:dyDescent="0.25">
      <c r="C192" s="10"/>
      <c r="I192" s="18"/>
      <c r="J192" s="18"/>
      <c r="K192" s="19"/>
    </row>
    <row r="193" spans="3:11" ht="15.75" customHeight="1" x14ac:dyDescent="0.25">
      <c r="C193" s="10"/>
      <c r="I193" s="18"/>
      <c r="J193" s="18"/>
      <c r="K193" s="19"/>
    </row>
    <row r="194" spans="3:11" ht="15.75" customHeight="1" x14ac:dyDescent="0.25">
      <c r="C194" s="10"/>
      <c r="I194" s="18"/>
      <c r="J194" s="18"/>
      <c r="K194" s="19"/>
    </row>
    <row r="195" spans="3:11" ht="15.75" customHeight="1" x14ac:dyDescent="0.25">
      <c r="C195" s="10"/>
      <c r="I195" s="18"/>
      <c r="J195" s="18"/>
      <c r="K195" s="19"/>
    </row>
    <row r="196" spans="3:11" ht="15.75" customHeight="1" x14ac:dyDescent="0.25">
      <c r="C196" s="10"/>
      <c r="I196" s="18"/>
      <c r="J196" s="18"/>
      <c r="K196" s="19"/>
    </row>
    <row r="197" spans="3:11" ht="15.75" customHeight="1" x14ac:dyDescent="0.25">
      <c r="C197" s="10"/>
      <c r="I197" s="18"/>
      <c r="J197" s="18"/>
      <c r="K197" s="19"/>
    </row>
    <row r="198" spans="3:11" ht="15.75" customHeight="1" x14ac:dyDescent="0.25">
      <c r="C198" s="10"/>
      <c r="I198" s="18"/>
      <c r="J198" s="18"/>
      <c r="K198" s="19"/>
    </row>
    <row r="199" spans="3:11" ht="15.75" customHeight="1" x14ac:dyDescent="0.25">
      <c r="C199" s="10"/>
      <c r="I199" s="18"/>
      <c r="J199" s="18"/>
      <c r="K199" s="19"/>
    </row>
    <row r="200" spans="3:11" ht="15.75" customHeight="1" x14ac:dyDescent="0.25">
      <c r="C200" s="10"/>
      <c r="I200" s="18"/>
      <c r="J200" s="18"/>
      <c r="K200" s="19"/>
    </row>
    <row r="201" spans="3:11" ht="15.75" customHeight="1" x14ac:dyDescent="0.25">
      <c r="C201" s="10"/>
      <c r="I201" s="18"/>
      <c r="J201" s="18"/>
      <c r="K201" s="19"/>
    </row>
    <row r="202" spans="3:11" ht="15.75" customHeight="1" x14ac:dyDescent="0.25">
      <c r="C202" s="10"/>
      <c r="I202" s="18"/>
      <c r="J202" s="18"/>
      <c r="K202" s="19"/>
    </row>
    <row r="203" spans="3:11" ht="15.75" customHeight="1" x14ac:dyDescent="0.25">
      <c r="C203" s="10"/>
      <c r="I203" s="18"/>
      <c r="J203" s="18"/>
      <c r="K203" s="19"/>
    </row>
    <row r="204" spans="3:11" ht="15.75" customHeight="1" x14ac:dyDescent="0.25">
      <c r="C204" s="10"/>
      <c r="I204" s="18"/>
      <c r="J204" s="18"/>
      <c r="K204" s="19"/>
    </row>
    <row r="205" spans="3:11" ht="15.75" customHeight="1" x14ac:dyDescent="0.25">
      <c r="C205" s="10"/>
      <c r="I205" s="18"/>
      <c r="J205" s="18"/>
      <c r="K205" s="19"/>
    </row>
    <row r="206" spans="3:11" ht="15.75" customHeight="1" x14ac:dyDescent="0.25">
      <c r="C206" s="10"/>
      <c r="I206" s="18"/>
      <c r="J206" s="18"/>
      <c r="K206" s="19"/>
    </row>
    <row r="207" spans="3:11" ht="15.75" customHeight="1" x14ac:dyDescent="0.25">
      <c r="C207" s="10"/>
      <c r="I207" s="18"/>
      <c r="J207" s="18"/>
      <c r="K207" s="19"/>
    </row>
    <row r="208" spans="3:11" ht="15.75" customHeight="1" x14ac:dyDescent="0.25">
      <c r="C208" s="10"/>
      <c r="I208" s="18"/>
      <c r="J208" s="18"/>
      <c r="K208" s="19"/>
    </row>
    <row r="209" spans="3:11" ht="15.75" customHeight="1" x14ac:dyDescent="0.25">
      <c r="C209" s="10"/>
      <c r="I209" s="18"/>
      <c r="J209" s="18"/>
      <c r="K209" s="19"/>
    </row>
    <row r="210" spans="3:11" ht="15.75" customHeight="1" x14ac:dyDescent="0.25">
      <c r="C210" s="10"/>
      <c r="I210" s="18"/>
      <c r="J210" s="18"/>
      <c r="K210" s="19"/>
    </row>
    <row r="211" spans="3:11" ht="15.75" customHeight="1" x14ac:dyDescent="0.25">
      <c r="C211" s="10"/>
      <c r="I211" s="18"/>
      <c r="J211" s="18"/>
      <c r="K211" s="19"/>
    </row>
    <row r="212" spans="3:11" ht="15.75" customHeight="1" x14ac:dyDescent="0.25">
      <c r="C212" s="10"/>
      <c r="I212" s="18"/>
      <c r="J212" s="18"/>
      <c r="K212" s="19"/>
    </row>
    <row r="213" spans="3:11" ht="15.75" customHeight="1" x14ac:dyDescent="0.25">
      <c r="C213" s="10"/>
      <c r="I213" s="18"/>
      <c r="J213" s="18"/>
      <c r="K213" s="19"/>
    </row>
    <row r="214" spans="3:11" ht="15.75" customHeight="1" x14ac:dyDescent="0.25">
      <c r="C214" s="10"/>
      <c r="I214" s="18"/>
      <c r="J214" s="18"/>
      <c r="K214" s="19"/>
    </row>
    <row r="215" spans="3:11" ht="15.75" customHeight="1" x14ac:dyDescent="0.25">
      <c r="C215" s="10"/>
      <c r="I215" s="18"/>
      <c r="J215" s="18"/>
      <c r="K215" s="19"/>
    </row>
    <row r="216" spans="3:11" ht="15.75" customHeight="1" x14ac:dyDescent="0.25">
      <c r="C216" s="10"/>
      <c r="I216" s="18"/>
      <c r="J216" s="18"/>
      <c r="K216" s="19"/>
    </row>
    <row r="217" spans="3:11" ht="15.75" customHeight="1" x14ac:dyDescent="0.25">
      <c r="C217" s="10"/>
      <c r="I217" s="18"/>
      <c r="J217" s="18"/>
      <c r="K217" s="19"/>
    </row>
    <row r="218" spans="3:11" ht="15.75" customHeight="1" x14ac:dyDescent="0.25">
      <c r="C218" s="10"/>
      <c r="I218" s="18"/>
      <c r="J218" s="18"/>
      <c r="K218" s="19"/>
    </row>
    <row r="219" spans="3:11" ht="15.75" customHeight="1" x14ac:dyDescent="0.25">
      <c r="C219" s="10"/>
      <c r="I219" s="18"/>
      <c r="J219" s="18"/>
      <c r="K219" s="19"/>
    </row>
    <row r="220" spans="3:11" ht="15.75" customHeight="1" x14ac:dyDescent="0.25">
      <c r="C220" s="10"/>
      <c r="I220" s="18"/>
      <c r="J220" s="18"/>
      <c r="K220" s="19"/>
    </row>
    <row r="221" spans="3:11" ht="15.75" customHeight="1" x14ac:dyDescent="0.25">
      <c r="C221" s="10"/>
      <c r="I221" s="18"/>
      <c r="J221" s="18"/>
      <c r="K221" s="19"/>
    </row>
    <row r="222" spans="3:11" ht="15.75" customHeight="1" x14ac:dyDescent="0.25">
      <c r="C222" s="10"/>
      <c r="I222" s="18"/>
      <c r="J222" s="18"/>
      <c r="K222" s="19"/>
    </row>
    <row r="223" spans="3:11" ht="15.75" customHeight="1" x14ac:dyDescent="0.25">
      <c r="C223" s="10"/>
      <c r="I223" s="18"/>
      <c r="J223" s="18"/>
      <c r="K223" s="19"/>
    </row>
    <row r="224" spans="3:11" ht="15.75" customHeight="1" x14ac:dyDescent="0.25">
      <c r="C224" s="10"/>
      <c r="I224" s="18"/>
      <c r="J224" s="18"/>
      <c r="K224" s="19"/>
    </row>
    <row r="225" spans="3:11" ht="15.75" customHeight="1" x14ac:dyDescent="0.25">
      <c r="C225" s="10"/>
      <c r="I225" s="18"/>
      <c r="J225" s="18"/>
      <c r="K225" s="19"/>
    </row>
    <row r="226" spans="3:11" ht="15.75" customHeight="1" x14ac:dyDescent="0.25">
      <c r="C226" s="10"/>
      <c r="I226" s="18"/>
      <c r="J226" s="18"/>
      <c r="K226" s="19"/>
    </row>
    <row r="227" spans="3:11" ht="15.75" customHeight="1" x14ac:dyDescent="0.25">
      <c r="C227" s="10"/>
      <c r="I227" s="18"/>
      <c r="J227" s="18"/>
      <c r="K227" s="19"/>
    </row>
    <row r="228" spans="3:11" ht="15.75" customHeight="1" x14ac:dyDescent="0.25">
      <c r="C228" s="10"/>
      <c r="I228" s="18"/>
      <c r="J228" s="18"/>
      <c r="K228" s="19"/>
    </row>
    <row r="229" spans="3:11" ht="15.75" customHeight="1" x14ac:dyDescent="0.25">
      <c r="C229" s="10"/>
      <c r="I229" s="18"/>
      <c r="J229" s="18"/>
      <c r="K229" s="19"/>
    </row>
    <row r="230" spans="3:11" ht="15.75" customHeight="1" x14ac:dyDescent="0.25">
      <c r="C230" s="10"/>
      <c r="I230" s="18"/>
      <c r="J230" s="18"/>
      <c r="K230" s="19"/>
    </row>
    <row r="231" spans="3:11" ht="15.75" customHeight="1" x14ac:dyDescent="0.25">
      <c r="C231" s="10"/>
      <c r="I231" s="18"/>
      <c r="J231" s="18"/>
      <c r="K231" s="19"/>
    </row>
    <row r="232" spans="3:11" ht="15.75" customHeight="1" x14ac:dyDescent="0.25">
      <c r="C232" s="10"/>
      <c r="I232" s="18"/>
      <c r="J232" s="18"/>
      <c r="K232" s="19"/>
    </row>
    <row r="233" spans="3:11" ht="15.75" customHeight="1" x14ac:dyDescent="0.25">
      <c r="C233" s="10"/>
      <c r="I233" s="18"/>
      <c r="J233" s="18"/>
      <c r="K233" s="19"/>
    </row>
    <row r="234" spans="3:11" ht="15.75" customHeight="1" x14ac:dyDescent="0.25">
      <c r="C234" s="10"/>
      <c r="I234" s="18"/>
      <c r="J234" s="18"/>
      <c r="K234" s="19"/>
    </row>
    <row r="235" spans="3:11" ht="15.75" customHeight="1" x14ac:dyDescent="0.25">
      <c r="C235" s="10"/>
      <c r="I235" s="18"/>
      <c r="J235" s="18"/>
      <c r="K235" s="19"/>
    </row>
    <row r="236" spans="3:11" ht="15.75" customHeight="1" x14ac:dyDescent="0.25">
      <c r="C236" s="10"/>
      <c r="I236" s="18"/>
      <c r="J236" s="18"/>
      <c r="K236" s="19"/>
    </row>
    <row r="237" spans="3:11" ht="15.75" customHeight="1" x14ac:dyDescent="0.25">
      <c r="C237" s="10"/>
      <c r="I237" s="18"/>
      <c r="J237" s="18"/>
      <c r="K237" s="19"/>
    </row>
    <row r="238" spans="3:11" ht="15.75" customHeight="1" x14ac:dyDescent="0.25">
      <c r="C238" s="10"/>
      <c r="I238" s="18"/>
      <c r="J238" s="18"/>
      <c r="K238" s="19"/>
    </row>
    <row r="239" spans="3:11" ht="15.75" customHeight="1" x14ac:dyDescent="0.2"/>
    <row r="240" spans="3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20" t="s">
        <v>35</v>
      </c>
      <c r="B1" s="20" t="s">
        <v>36</v>
      </c>
      <c r="C1" s="20" t="s">
        <v>37</v>
      </c>
      <c r="D1" s="20" t="s">
        <v>38</v>
      </c>
      <c r="E1" s="20" t="s">
        <v>39</v>
      </c>
      <c r="F1" s="20" t="s">
        <v>40</v>
      </c>
    </row>
    <row r="2" spans="1:13" x14ac:dyDescent="0.25">
      <c r="A2" s="20">
        <v>1</v>
      </c>
      <c r="B2" s="20">
        <v>1</v>
      </c>
      <c r="C2" s="20">
        <v>52.05</v>
      </c>
      <c r="D2" s="20">
        <f t="shared" ref="D2:D31" si="0">11.23/2</f>
        <v>5.6150000000000002</v>
      </c>
      <c r="E2" s="20">
        <f t="shared" ref="E2:E39" si="1">2.4*0.6*4</f>
        <v>5.76</v>
      </c>
      <c r="I2" s="20">
        <f t="shared" ref="I2:K2" si="2">C2*10.764</f>
        <v>560.26619999999991</v>
      </c>
      <c r="J2" s="20">
        <f t="shared" si="2"/>
        <v>60.439859999999996</v>
      </c>
      <c r="K2" s="20">
        <f t="shared" si="2"/>
        <v>62.000639999999997</v>
      </c>
      <c r="M2" s="20">
        <f t="shared" ref="M2:M6" si="3">I2+J2+K2</f>
        <v>682.70669999999984</v>
      </c>
    </row>
    <row r="3" spans="1:13" x14ac:dyDescent="0.25">
      <c r="B3" s="20">
        <v>2</v>
      </c>
      <c r="C3" s="20">
        <v>52.05</v>
      </c>
      <c r="D3" s="20">
        <f t="shared" si="0"/>
        <v>5.6150000000000002</v>
      </c>
      <c r="E3" s="20">
        <f t="shared" si="1"/>
        <v>5.76</v>
      </c>
      <c r="I3" s="20">
        <f t="shared" ref="I3:K3" si="4">C3*10.764</f>
        <v>560.26619999999991</v>
      </c>
      <c r="J3" s="20">
        <f t="shared" si="4"/>
        <v>60.439859999999996</v>
      </c>
      <c r="K3" s="20">
        <f t="shared" si="4"/>
        <v>62.000639999999997</v>
      </c>
      <c r="M3" s="20">
        <f t="shared" si="3"/>
        <v>682.70669999999984</v>
      </c>
    </row>
    <row r="4" spans="1:13" x14ac:dyDescent="0.25">
      <c r="A4" s="20">
        <v>2</v>
      </c>
      <c r="B4" s="20">
        <v>1</v>
      </c>
      <c r="C4" s="20">
        <v>52.05</v>
      </c>
      <c r="D4" s="20">
        <f t="shared" si="0"/>
        <v>5.6150000000000002</v>
      </c>
      <c r="E4" s="20">
        <f t="shared" si="1"/>
        <v>5.76</v>
      </c>
      <c r="I4" s="20">
        <f t="shared" ref="I4:K4" si="5">C4*10.764</f>
        <v>560.26619999999991</v>
      </c>
      <c r="J4" s="20">
        <f t="shared" si="5"/>
        <v>60.439859999999996</v>
      </c>
      <c r="K4" s="20">
        <f t="shared" si="5"/>
        <v>62.000639999999997</v>
      </c>
      <c r="M4" s="20">
        <f t="shared" si="3"/>
        <v>682.70669999999984</v>
      </c>
    </row>
    <row r="5" spans="1:13" x14ac:dyDescent="0.25">
      <c r="B5" s="20">
        <v>2</v>
      </c>
      <c r="C5" s="20">
        <v>52.05</v>
      </c>
      <c r="D5" s="20">
        <f t="shared" si="0"/>
        <v>5.6150000000000002</v>
      </c>
      <c r="E5" s="20">
        <f t="shared" si="1"/>
        <v>5.76</v>
      </c>
      <c r="I5" s="20">
        <f t="shared" ref="I5:K5" si="6">C5*10.764</f>
        <v>560.26619999999991</v>
      </c>
      <c r="J5" s="20">
        <f t="shared" si="6"/>
        <v>60.439859999999996</v>
      </c>
      <c r="K5" s="20">
        <f t="shared" si="6"/>
        <v>62.000639999999997</v>
      </c>
      <c r="M5" s="20">
        <f t="shared" si="3"/>
        <v>682.70669999999984</v>
      </c>
    </row>
    <row r="6" spans="1:13" x14ac:dyDescent="0.25">
      <c r="B6" s="20">
        <v>3</v>
      </c>
      <c r="C6" s="20">
        <v>52.05</v>
      </c>
      <c r="D6" s="20">
        <f t="shared" si="0"/>
        <v>5.6150000000000002</v>
      </c>
      <c r="E6" s="20">
        <f t="shared" si="1"/>
        <v>5.76</v>
      </c>
      <c r="I6" s="20">
        <f t="shared" ref="I6:K6" si="7">C6*10.764</f>
        <v>560.26619999999991</v>
      </c>
      <c r="J6" s="20">
        <f t="shared" si="7"/>
        <v>60.439859999999996</v>
      </c>
      <c r="K6" s="20">
        <f t="shared" si="7"/>
        <v>62.000639999999997</v>
      </c>
      <c r="M6" s="20">
        <f t="shared" si="3"/>
        <v>682.70669999999984</v>
      </c>
    </row>
    <row r="7" spans="1:13" x14ac:dyDescent="0.25">
      <c r="B7" s="20">
        <v>4</v>
      </c>
      <c r="C7" s="20">
        <v>52.05</v>
      </c>
      <c r="D7" s="20">
        <f t="shared" si="0"/>
        <v>5.6150000000000002</v>
      </c>
      <c r="E7" s="20">
        <f t="shared" si="1"/>
        <v>5.76</v>
      </c>
      <c r="F7" s="20">
        <f>3.35*1.45</f>
        <v>4.8574999999999999</v>
      </c>
      <c r="I7" s="20">
        <f t="shared" ref="I7:L7" si="8">C7*10.764</f>
        <v>560.26619999999991</v>
      </c>
      <c r="J7" s="20">
        <f t="shared" si="8"/>
        <v>60.439859999999996</v>
      </c>
      <c r="K7" s="20">
        <f t="shared" si="8"/>
        <v>62.000639999999997</v>
      </c>
      <c r="L7" s="20">
        <f t="shared" si="8"/>
        <v>52.286129999999993</v>
      </c>
      <c r="M7" s="20">
        <f>I7+J7+K7+L7</f>
        <v>734.9928299999998</v>
      </c>
    </row>
    <row r="8" spans="1:13" x14ac:dyDescent="0.25">
      <c r="A8" s="20">
        <v>3</v>
      </c>
      <c r="B8" s="20">
        <v>1</v>
      </c>
      <c r="C8" s="20">
        <v>52.05</v>
      </c>
      <c r="D8" s="20">
        <f t="shared" si="0"/>
        <v>5.6150000000000002</v>
      </c>
      <c r="E8" s="20">
        <f t="shared" si="1"/>
        <v>5.76</v>
      </c>
      <c r="I8" s="20">
        <f t="shared" ref="I8:K8" si="9">C8*10.764</f>
        <v>560.26619999999991</v>
      </c>
      <c r="J8" s="20">
        <f t="shared" si="9"/>
        <v>60.439859999999996</v>
      </c>
      <c r="K8" s="20">
        <f t="shared" si="9"/>
        <v>62.000639999999997</v>
      </c>
      <c r="M8" s="20">
        <f t="shared" ref="M8:M55" si="10">I8+J8+K8</f>
        <v>682.70669999999984</v>
      </c>
    </row>
    <row r="9" spans="1:13" x14ac:dyDescent="0.25">
      <c r="B9" s="20">
        <v>2</v>
      </c>
      <c r="C9" s="20">
        <v>52.05</v>
      </c>
      <c r="D9" s="20">
        <f t="shared" si="0"/>
        <v>5.6150000000000002</v>
      </c>
      <c r="E9" s="20">
        <f t="shared" si="1"/>
        <v>5.76</v>
      </c>
      <c r="I9" s="20">
        <f t="shared" ref="I9:K9" si="11">C9*10.764</f>
        <v>560.26619999999991</v>
      </c>
      <c r="J9" s="20">
        <f t="shared" si="11"/>
        <v>60.439859999999996</v>
      </c>
      <c r="K9" s="20">
        <f t="shared" si="11"/>
        <v>62.000639999999997</v>
      </c>
      <c r="M9" s="20">
        <f t="shared" si="10"/>
        <v>682.70669999999984</v>
      </c>
    </row>
    <row r="10" spans="1:13" x14ac:dyDescent="0.25">
      <c r="B10" s="20">
        <v>3</v>
      </c>
      <c r="C10" s="20">
        <v>52.05</v>
      </c>
      <c r="D10" s="20">
        <f t="shared" si="0"/>
        <v>5.6150000000000002</v>
      </c>
      <c r="E10" s="20">
        <f t="shared" si="1"/>
        <v>5.76</v>
      </c>
      <c r="I10" s="20">
        <f t="shared" ref="I10:K10" si="12">C10*10.764</f>
        <v>560.26619999999991</v>
      </c>
      <c r="J10" s="20">
        <f t="shared" si="12"/>
        <v>60.439859999999996</v>
      </c>
      <c r="K10" s="20">
        <f t="shared" si="12"/>
        <v>62.000639999999997</v>
      </c>
      <c r="M10" s="20">
        <f t="shared" si="10"/>
        <v>682.70669999999984</v>
      </c>
    </row>
    <row r="11" spans="1:13" x14ac:dyDescent="0.25">
      <c r="B11" s="20">
        <v>4</v>
      </c>
      <c r="C11" s="20">
        <v>52.05</v>
      </c>
      <c r="D11" s="20">
        <f t="shared" si="0"/>
        <v>5.6150000000000002</v>
      </c>
      <c r="E11" s="20">
        <f t="shared" si="1"/>
        <v>5.76</v>
      </c>
      <c r="I11" s="20">
        <f t="shared" ref="I11:K11" si="13">C11*10.764</f>
        <v>560.26619999999991</v>
      </c>
      <c r="J11" s="20">
        <f t="shared" si="13"/>
        <v>60.439859999999996</v>
      </c>
      <c r="K11" s="20">
        <f t="shared" si="13"/>
        <v>62.000639999999997</v>
      </c>
      <c r="M11" s="20">
        <f t="shared" si="10"/>
        <v>682.70669999999984</v>
      </c>
    </row>
    <row r="12" spans="1:13" x14ac:dyDescent="0.25">
      <c r="A12" s="20">
        <v>4</v>
      </c>
      <c r="B12" s="20">
        <v>1</v>
      </c>
      <c r="C12" s="20">
        <v>52.05</v>
      </c>
      <c r="D12" s="20">
        <f t="shared" si="0"/>
        <v>5.6150000000000002</v>
      </c>
      <c r="E12" s="20">
        <f t="shared" si="1"/>
        <v>5.76</v>
      </c>
      <c r="I12" s="20">
        <f t="shared" ref="I12:K12" si="14">C12*10.764</f>
        <v>560.26619999999991</v>
      </c>
      <c r="J12" s="20">
        <f t="shared" si="14"/>
        <v>60.439859999999996</v>
      </c>
      <c r="K12" s="20">
        <f t="shared" si="14"/>
        <v>62.000639999999997</v>
      </c>
      <c r="M12" s="20">
        <f t="shared" si="10"/>
        <v>682.70669999999984</v>
      </c>
    </row>
    <row r="13" spans="1:13" x14ac:dyDescent="0.25">
      <c r="B13" s="20">
        <v>2</v>
      </c>
      <c r="C13" s="20">
        <v>52.05</v>
      </c>
      <c r="D13" s="20">
        <f t="shared" si="0"/>
        <v>5.6150000000000002</v>
      </c>
      <c r="E13" s="20">
        <f t="shared" si="1"/>
        <v>5.76</v>
      </c>
      <c r="I13" s="20">
        <f t="shared" ref="I13:K13" si="15">C13*10.764</f>
        <v>560.26619999999991</v>
      </c>
      <c r="J13" s="20">
        <f t="shared" si="15"/>
        <v>60.439859999999996</v>
      </c>
      <c r="K13" s="20">
        <f t="shared" si="15"/>
        <v>62.000639999999997</v>
      </c>
      <c r="M13" s="20">
        <f t="shared" si="10"/>
        <v>682.70669999999984</v>
      </c>
    </row>
    <row r="14" spans="1:13" x14ac:dyDescent="0.25">
      <c r="B14" s="20">
        <v>3</v>
      </c>
      <c r="C14" s="20">
        <v>52.05</v>
      </c>
      <c r="D14" s="20">
        <f t="shared" si="0"/>
        <v>5.6150000000000002</v>
      </c>
      <c r="E14" s="20">
        <f t="shared" si="1"/>
        <v>5.76</v>
      </c>
      <c r="I14" s="20">
        <f t="shared" ref="I14:K14" si="16">C14*10.764</f>
        <v>560.26619999999991</v>
      </c>
      <c r="J14" s="20">
        <f t="shared" si="16"/>
        <v>60.439859999999996</v>
      </c>
      <c r="K14" s="20">
        <f t="shared" si="16"/>
        <v>62.000639999999997</v>
      </c>
      <c r="M14" s="20">
        <f t="shared" si="10"/>
        <v>682.70669999999984</v>
      </c>
    </row>
    <row r="15" spans="1:13" x14ac:dyDescent="0.25">
      <c r="B15" s="20">
        <v>4</v>
      </c>
      <c r="C15" s="20">
        <v>52.05</v>
      </c>
      <c r="D15" s="20">
        <f t="shared" si="0"/>
        <v>5.6150000000000002</v>
      </c>
      <c r="E15" s="20">
        <f t="shared" si="1"/>
        <v>5.76</v>
      </c>
      <c r="I15" s="20">
        <f t="shared" ref="I15:K15" si="17">C15*10.764</f>
        <v>560.26619999999991</v>
      </c>
      <c r="J15" s="20">
        <f t="shared" si="17"/>
        <v>60.439859999999996</v>
      </c>
      <c r="K15" s="20">
        <f t="shared" si="17"/>
        <v>62.000639999999997</v>
      </c>
      <c r="M15" s="20">
        <f t="shared" si="10"/>
        <v>682.70669999999984</v>
      </c>
    </row>
    <row r="16" spans="1:13" x14ac:dyDescent="0.25">
      <c r="A16" s="20">
        <v>5</v>
      </c>
      <c r="B16" s="20">
        <v>1</v>
      </c>
      <c r="C16" s="20">
        <v>52.05</v>
      </c>
      <c r="D16" s="20">
        <f t="shared" si="0"/>
        <v>5.6150000000000002</v>
      </c>
      <c r="E16" s="20">
        <f t="shared" si="1"/>
        <v>5.76</v>
      </c>
      <c r="I16" s="20">
        <f t="shared" ref="I16:K16" si="18">C16*10.764</f>
        <v>560.26619999999991</v>
      </c>
      <c r="J16" s="20">
        <f t="shared" si="18"/>
        <v>60.439859999999996</v>
      </c>
      <c r="K16" s="20">
        <f t="shared" si="18"/>
        <v>62.000639999999997</v>
      </c>
      <c r="M16" s="20">
        <f t="shared" si="10"/>
        <v>682.70669999999984</v>
      </c>
    </row>
    <row r="17" spans="1:13" x14ac:dyDescent="0.25">
      <c r="B17" s="20">
        <v>2</v>
      </c>
      <c r="C17" s="20">
        <v>52.05</v>
      </c>
      <c r="D17" s="20">
        <f t="shared" si="0"/>
        <v>5.6150000000000002</v>
      </c>
      <c r="E17" s="20">
        <f t="shared" si="1"/>
        <v>5.76</v>
      </c>
      <c r="I17" s="20">
        <f t="shared" ref="I17:K17" si="19">C17*10.764</f>
        <v>560.26619999999991</v>
      </c>
      <c r="J17" s="20">
        <f t="shared" si="19"/>
        <v>60.439859999999996</v>
      </c>
      <c r="K17" s="20">
        <f t="shared" si="19"/>
        <v>62.000639999999997</v>
      </c>
      <c r="M17" s="20">
        <f t="shared" si="10"/>
        <v>682.70669999999984</v>
      </c>
    </row>
    <row r="18" spans="1:13" x14ac:dyDescent="0.25">
      <c r="B18" s="20">
        <v>3</v>
      </c>
      <c r="C18" s="20">
        <v>52.05</v>
      </c>
      <c r="D18" s="20">
        <f t="shared" si="0"/>
        <v>5.6150000000000002</v>
      </c>
      <c r="E18" s="20">
        <f t="shared" si="1"/>
        <v>5.76</v>
      </c>
      <c r="I18" s="20">
        <f t="shared" ref="I18:K18" si="20">C18*10.764</f>
        <v>560.26619999999991</v>
      </c>
      <c r="J18" s="20">
        <f t="shared" si="20"/>
        <v>60.439859999999996</v>
      </c>
      <c r="K18" s="20">
        <f t="shared" si="20"/>
        <v>62.000639999999997</v>
      </c>
      <c r="M18" s="20">
        <f t="shared" si="10"/>
        <v>682.70669999999984</v>
      </c>
    </row>
    <row r="19" spans="1:13" x14ac:dyDescent="0.25">
      <c r="B19" s="20">
        <v>4</v>
      </c>
      <c r="C19" s="20">
        <v>52.05</v>
      </c>
      <c r="D19" s="20">
        <f t="shared" si="0"/>
        <v>5.6150000000000002</v>
      </c>
      <c r="E19" s="20">
        <f t="shared" si="1"/>
        <v>5.76</v>
      </c>
      <c r="I19" s="20">
        <f t="shared" ref="I19:K19" si="21">C19*10.764</f>
        <v>560.26619999999991</v>
      </c>
      <c r="J19" s="20">
        <f t="shared" si="21"/>
        <v>60.439859999999996</v>
      </c>
      <c r="K19" s="20">
        <f t="shared" si="21"/>
        <v>62.000639999999997</v>
      </c>
      <c r="M19" s="20">
        <f t="shared" si="10"/>
        <v>682.70669999999984</v>
      </c>
    </row>
    <row r="20" spans="1:13" x14ac:dyDescent="0.25">
      <c r="A20" s="20">
        <v>6</v>
      </c>
      <c r="B20" s="20">
        <v>1</v>
      </c>
      <c r="C20" s="20">
        <v>52.05</v>
      </c>
      <c r="D20" s="20">
        <f t="shared" si="0"/>
        <v>5.6150000000000002</v>
      </c>
      <c r="E20" s="20">
        <f t="shared" si="1"/>
        <v>5.76</v>
      </c>
      <c r="I20" s="20">
        <f t="shared" ref="I20:K20" si="22">C20*10.764</f>
        <v>560.26619999999991</v>
      </c>
      <c r="J20" s="20">
        <f t="shared" si="22"/>
        <v>60.439859999999996</v>
      </c>
      <c r="K20" s="20">
        <f t="shared" si="22"/>
        <v>62.000639999999997</v>
      </c>
      <c r="M20" s="20">
        <f t="shared" si="10"/>
        <v>682.70669999999984</v>
      </c>
    </row>
    <row r="21" spans="1:13" ht="15.75" customHeight="1" x14ac:dyDescent="0.25">
      <c r="B21" s="20">
        <v>2</v>
      </c>
      <c r="C21" s="20">
        <v>52.05</v>
      </c>
      <c r="D21" s="20">
        <f t="shared" si="0"/>
        <v>5.6150000000000002</v>
      </c>
      <c r="E21" s="20">
        <f t="shared" si="1"/>
        <v>5.76</v>
      </c>
      <c r="I21" s="20">
        <f t="shared" ref="I21:K21" si="23">C21*10.764</f>
        <v>560.26619999999991</v>
      </c>
      <c r="J21" s="20">
        <f t="shared" si="23"/>
        <v>60.439859999999996</v>
      </c>
      <c r="K21" s="20">
        <f t="shared" si="23"/>
        <v>62.000639999999997</v>
      </c>
      <c r="M21" s="20">
        <f t="shared" si="10"/>
        <v>682.70669999999984</v>
      </c>
    </row>
    <row r="22" spans="1:13" ht="15.75" customHeight="1" x14ac:dyDescent="0.25">
      <c r="B22" s="20">
        <v>3</v>
      </c>
      <c r="C22" s="20">
        <v>52.05</v>
      </c>
      <c r="D22" s="20">
        <f t="shared" si="0"/>
        <v>5.6150000000000002</v>
      </c>
      <c r="E22" s="20">
        <f t="shared" si="1"/>
        <v>5.76</v>
      </c>
      <c r="I22" s="20">
        <f t="shared" ref="I22:K22" si="24">C22*10.764</f>
        <v>560.26619999999991</v>
      </c>
      <c r="J22" s="20">
        <f t="shared" si="24"/>
        <v>60.439859999999996</v>
      </c>
      <c r="K22" s="20">
        <f t="shared" si="24"/>
        <v>62.000639999999997</v>
      </c>
      <c r="M22" s="20">
        <f t="shared" si="10"/>
        <v>682.70669999999984</v>
      </c>
    </row>
    <row r="23" spans="1:13" ht="15.75" customHeight="1" x14ac:dyDescent="0.25">
      <c r="B23" s="20">
        <v>4</v>
      </c>
      <c r="C23" s="20">
        <v>52.05</v>
      </c>
      <c r="D23" s="20">
        <f t="shared" si="0"/>
        <v>5.6150000000000002</v>
      </c>
      <c r="E23" s="20">
        <f t="shared" si="1"/>
        <v>5.76</v>
      </c>
      <c r="I23" s="20">
        <f t="shared" ref="I23:K23" si="25">C23*10.764</f>
        <v>560.26619999999991</v>
      </c>
      <c r="J23" s="20">
        <f t="shared" si="25"/>
        <v>60.439859999999996</v>
      </c>
      <c r="K23" s="20">
        <f t="shared" si="25"/>
        <v>62.000639999999997</v>
      </c>
      <c r="M23" s="20">
        <f t="shared" si="10"/>
        <v>682.70669999999984</v>
      </c>
    </row>
    <row r="24" spans="1:13" ht="15.75" customHeight="1" x14ac:dyDescent="0.25">
      <c r="A24" s="20">
        <v>7</v>
      </c>
      <c r="B24" s="20">
        <v>1</v>
      </c>
      <c r="C24" s="20">
        <v>52.05</v>
      </c>
      <c r="D24" s="20">
        <f t="shared" si="0"/>
        <v>5.6150000000000002</v>
      </c>
      <c r="E24" s="20">
        <f t="shared" si="1"/>
        <v>5.76</v>
      </c>
      <c r="I24" s="20">
        <f t="shared" ref="I24:K24" si="26">C24*10.764</f>
        <v>560.26619999999991</v>
      </c>
      <c r="J24" s="20">
        <f t="shared" si="26"/>
        <v>60.439859999999996</v>
      </c>
      <c r="K24" s="20">
        <f t="shared" si="26"/>
        <v>62.000639999999997</v>
      </c>
      <c r="M24" s="20">
        <f t="shared" si="10"/>
        <v>682.70669999999984</v>
      </c>
    </row>
    <row r="25" spans="1:13" ht="15.75" customHeight="1" x14ac:dyDescent="0.25">
      <c r="B25" s="20">
        <v>2</v>
      </c>
      <c r="C25" s="20">
        <v>52.05</v>
      </c>
      <c r="D25" s="20">
        <f t="shared" si="0"/>
        <v>5.6150000000000002</v>
      </c>
      <c r="E25" s="20">
        <f t="shared" si="1"/>
        <v>5.76</v>
      </c>
      <c r="I25" s="20">
        <f t="shared" ref="I25:K25" si="27">C25*10.764</f>
        <v>560.26619999999991</v>
      </c>
      <c r="J25" s="20">
        <f t="shared" si="27"/>
        <v>60.439859999999996</v>
      </c>
      <c r="K25" s="20">
        <f t="shared" si="27"/>
        <v>62.000639999999997</v>
      </c>
      <c r="M25" s="20">
        <f t="shared" si="10"/>
        <v>682.70669999999984</v>
      </c>
    </row>
    <row r="26" spans="1:13" ht="15.75" customHeight="1" x14ac:dyDescent="0.25">
      <c r="B26" s="20">
        <v>3</v>
      </c>
      <c r="C26" s="20">
        <v>52.05</v>
      </c>
      <c r="D26" s="20">
        <f t="shared" si="0"/>
        <v>5.6150000000000002</v>
      </c>
      <c r="E26" s="20">
        <f t="shared" si="1"/>
        <v>5.76</v>
      </c>
      <c r="I26" s="20">
        <f t="shared" ref="I26:K26" si="28">C26*10.764</f>
        <v>560.26619999999991</v>
      </c>
      <c r="J26" s="20">
        <f t="shared" si="28"/>
        <v>60.439859999999996</v>
      </c>
      <c r="K26" s="20">
        <f t="shared" si="28"/>
        <v>62.000639999999997</v>
      </c>
      <c r="M26" s="20">
        <f t="shared" si="10"/>
        <v>682.70669999999984</v>
      </c>
    </row>
    <row r="27" spans="1:13" ht="15.75" customHeight="1" x14ac:dyDescent="0.25">
      <c r="B27" s="20">
        <v>4</v>
      </c>
      <c r="C27" s="20">
        <v>52.05</v>
      </c>
      <c r="D27" s="20">
        <f t="shared" si="0"/>
        <v>5.6150000000000002</v>
      </c>
      <c r="E27" s="20">
        <f t="shared" si="1"/>
        <v>5.76</v>
      </c>
      <c r="I27" s="20">
        <f t="shared" ref="I27:K27" si="29">C27*10.764</f>
        <v>560.26619999999991</v>
      </c>
      <c r="J27" s="20">
        <f t="shared" si="29"/>
        <v>60.439859999999996</v>
      </c>
      <c r="K27" s="20">
        <f t="shared" si="29"/>
        <v>62.000639999999997</v>
      </c>
      <c r="M27" s="20">
        <f t="shared" si="10"/>
        <v>682.70669999999984</v>
      </c>
    </row>
    <row r="28" spans="1:13" ht="15.75" customHeight="1" x14ac:dyDescent="0.25">
      <c r="A28" s="20">
        <v>8</v>
      </c>
      <c r="B28" s="20">
        <v>1</v>
      </c>
      <c r="C28" s="20">
        <v>52.05</v>
      </c>
      <c r="D28" s="20">
        <f t="shared" si="0"/>
        <v>5.6150000000000002</v>
      </c>
      <c r="E28" s="20">
        <f t="shared" si="1"/>
        <v>5.76</v>
      </c>
      <c r="I28" s="20">
        <f t="shared" ref="I28:K28" si="30">C28*10.764</f>
        <v>560.26619999999991</v>
      </c>
      <c r="J28" s="20">
        <f t="shared" si="30"/>
        <v>60.439859999999996</v>
      </c>
      <c r="K28" s="20">
        <f t="shared" si="30"/>
        <v>62.000639999999997</v>
      </c>
      <c r="M28" s="20">
        <f t="shared" si="10"/>
        <v>682.70669999999984</v>
      </c>
    </row>
    <row r="29" spans="1:13" ht="15.75" customHeight="1" x14ac:dyDescent="0.25">
      <c r="B29" s="20">
        <v>2</v>
      </c>
      <c r="C29" s="20">
        <v>52.05</v>
      </c>
      <c r="D29" s="20">
        <f t="shared" si="0"/>
        <v>5.6150000000000002</v>
      </c>
      <c r="E29" s="20">
        <f t="shared" si="1"/>
        <v>5.76</v>
      </c>
      <c r="I29" s="20">
        <f t="shared" ref="I29:K29" si="31">C29*10.764</f>
        <v>560.26619999999991</v>
      </c>
      <c r="J29" s="20">
        <f t="shared" si="31"/>
        <v>60.439859999999996</v>
      </c>
      <c r="K29" s="20">
        <f t="shared" si="31"/>
        <v>62.000639999999997</v>
      </c>
      <c r="M29" s="20">
        <f t="shared" si="10"/>
        <v>682.70669999999984</v>
      </c>
    </row>
    <row r="30" spans="1:13" ht="15.75" customHeight="1" x14ac:dyDescent="0.25">
      <c r="B30" s="20">
        <v>3</v>
      </c>
      <c r="C30" s="20">
        <v>52.05</v>
      </c>
      <c r="D30" s="20">
        <f t="shared" si="0"/>
        <v>5.6150000000000002</v>
      </c>
      <c r="E30" s="20">
        <f t="shared" si="1"/>
        <v>5.76</v>
      </c>
      <c r="I30" s="20">
        <f t="shared" ref="I30:K30" si="32">C30*10.764</f>
        <v>560.26619999999991</v>
      </c>
      <c r="J30" s="20">
        <f t="shared" si="32"/>
        <v>60.439859999999996</v>
      </c>
      <c r="K30" s="20">
        <f t="shared" si="32"/>
        <v>62.000639999999997</v>
      </c>
      <c r="M30" s="20">
        <f t="shared" si="10"/>
        <v>682.70669999999984</v>
      </c>
    </row>
    <row r="31" spans="1:13" ht="15.75" customHeight="1" x14ac:dyDescent="0.25">
      <c r="B31" s="20">
        <v>4</v>
      </c>
      <c r="C31" s="20">
        <v>52.05</v>
      </c>
      <c r="D31" s="20">
        <f t="shared" si="0"/>
        <v>5.6150000000000002</v>
      </c>
      <c r="E31" s="20">
        <f t="shared" si="1"/>
        <v>5.76</v>
      </c>
      <c r="I31" s="20">
        <f t="shared" ref="I31:K31" si="33">C31*10.764</f>
        <v>560.26619999999991</v>
      </c>
      <c r="J31" s="20">
        <f t="shared" si="33"/>
        <v>60.439859999999996</v>
      </c>
      <c r="K31" s="20">
        <f t="shared" si="33"/>
        <v>62.000639999999997</v>
      </c>
      <c r="M31" s="20">
        <f t="shared" si="10"/>
        <v>682.70669999999984</v>
      </c>
    </row>
    <row r="32" spans="1:13" ht="15.75" customHeight="1" x14ac:dyDescent="0.25">
      <c r="A32" s="20">
        <v>9</v>
      </c>
      <c r="B32" s="20">
        <v>1</v>
      </c>
      <c r="C32" s="20">
        <f t="shared" ref="C32:C39" si="34">55.81</f>
        <v>55.81</v>
      </c>
      <c r="D32" s="20">
        <f t="shared" ref="D32:D39" si="35">(3.35*0.95)+(3.1*1.1)</f>
        <v>6.5925000000000011</v>
      </c>
      <c r="E32" s="20">
        <f t="shared" si="1"/>
        <v>5.76</v>
      </c>
      <c r="I32" s="20">
        <f t="shared" ref="I32:K32" si="36">C32*10.764</f>
        <v>600.73883999999998</v>
      </c>
      <c r="J32" s="20">
        <f t="shared" si="36"/>
        <v>70.961670000000012</v>
      </c>
      <c r="K32" s="20">
        <f t="shared" si="36"/>
        <v>62.000639999999997</v>
      </c>
      <c r="M32" s="20">
        <f t="shared" si="10"/>
        <v>733.70114999999998</v>
      </c>
    </row>
    <row r="33" spans="1:13" ht="15.75" customHeight="1" x14ac:dyDescent="0.25">
      <c r="B33" s="20">
        <v>2</v>
      </c>
      <c r="C33" s="20">
        <f t="shared" si="34"/>
        <v>55.81</v>
      </c>
      <c r="D33" s="20">
        <f t="shared" si="35"/>
        <v>6.5925000000000011</v>
      </c>
      <c r="E33" s="20">
        <f t="shared" si="1"/>
        <v>5.76</v>
      </c>
      <c r="I33" s="20">
        <f t="shared" ref="I33:K33" si="37">C33*10.764</f>
        <v>600.73883999999998</v>
      </c>
      <c r="J33" s="20">
        <f t="shared" si="37"/>
        <v>70.961670000000012</v>
      </c>
      <c r="K33" s="20">
        <f t="shared" si="37"/>
        <v>62.000639999999997</v>
      </c>
      <c r="M33" s="20">
        <f t="shared" si="10"/>
        <v>733.70114999999998</v>
      </c>
    </row>
    <row r="34" spans="1:13" ht="15.75" customHeight="1" x14ac:dyDescent="0.25">
      <c r="B34" s="20">
        <v>3</v>
      </c>
      <c r="C34" s="20">
        <f t="shared" si="34"/>
        <v>55.81</v>
      </c>
      <c r="D34" s="20">
        <f t="shared" si="35"/>
        <v>6.5925000000000011</v>
      </c>
      <c r="E34" s="20">
        <f t="shared" si="1"/>
        <v>5.76</v>
      </c>
      <c r="I34" s="20">
        <f t="shared" ref="I34:K34" si="38">C34*10.764</f>
        <v>600.73883999999998</v>
      </c>
      <c r="J34" s="20">
        <f t="shared" si="38"/>
        <v>70.961670000000012</v>
      </c>
      <c r="K34" s="20">
        <f t="shared" si="38"/>
        <v>62.000639999999997</v>
      </c>
      <c r="M34" s="20">
        <f t="shared" si="10"/>
        <v>733.70114999999998</v>
      </c>
    </row>
    <row r="35" spans="1:13" ht="15.75" customHeight="1" x14ac:dyDescent="0.25">
      <c r="B35" s="20">
        <v>4</v>
      </c>
      <c r="C35" s="20">
        <f t="shared" si="34"/>
        <v>55.81</v>
      </c>
      <c r="D35" s="20">
        <f t="shared" si="35"/>
        <v>6.5925000000000011</v>
      </c>
      <c r="E35" s="20">
        <f t="shared" si="1"/>
        <v>5.76</v>
      </c>
      <c r="I35" s="20">
        <f t="shared" ref="I35:K35" si="39">C35*10.764</f>
        <v>600.73883999999998</v>
      </c>
      <c r="J35" s="20">
        <f t="shared" si="39"/>
        <v>70.961670000000012</v>
      </c>
      <c r="K35" s="20">
        <f t="shared" si="39"/>
        <v>62.000639999999997</v>
      </c>
      <c r="M35" s="20">
        <f t="shared" si="10"/>
        <v>733.70114999999998</v>
      </c>
    </row>
    <row r="36" spans="1:13" ht="15.75" customHeight="1" x14ac:dyDescent="0.25">
      <c r="A36" s="20">
        <v>10</v>
      </c>
      <c r="B36" s="20">
        <v>1</v>
      </c>
      <c r="C36" s="20">
        <f t="shared" si="34"/>
        <v>55.81</v>
      </c>
      <c r="D36" s="20">
        <f t="shared" si="35"/>
        <v>6.5925000000000011</v>
      </c>
      <c r="E36" s="20">
        <f t="shared" si="1"/>
        <v>5.76</v>
      </c>
      <c r="I36" s="20">
        <f t="shared" ref="I36:K36" si="40">C36*10.764</f>
        <v>600.73883999999998</v>
      </c>
      <c r="J36" s="20">
        <f t="shared" si="40"/>
        <v>70.961670000000012</v>
      </c>
      <c r="K36" s="20">
        <f t="shared" si="40"/>
        <v>62.000639999999997</v>
      </c>
      <c r="M36" s="20">
        <f t="shared" si="10"/>
        <v>733.70114999999998</v>
      </c>
    </row>
    <row r="37" spans="1:13" ht="15.75" customHeight="1" x14ac:dyDescent="0.25">
      <c r="B37" s="20">
        <v>2</v>
      </c>
      <c r="C37" s="20">
        <f t="shared" si="34"/>
        <v>55.81</v>
      </c>
      <c r="D37" s="20">
        <f t="shared" si="35"/>
        <v>6.5925000000000011</v>
      </c>
      <c r="E37" s="20">
        <f t="shared" si="1"/>
        <v>5.76</v>
      </c>
      <c r="I37" s="20">
        <f t="shared" ref="I37:K37" si="41">C37*10.764</f>
        <v>600.73883999999998</v>
      </c>
      <c r="J37" s="20">
        <f t="shared" si="41"/>
        <v>70.961670000000012</v>
      </c>
      <c r="K37" s="20">
        <f t="shared" si="41"/>
        <v>62.000639999999997</v>
      </c>
      <c r="M37" s="20">
        <f t="shared" si="10"/>
        <v>733.70114999999998</v>
      </c>
    </row>
    <row r="38" spans="1:13" ht="15.75" customHeight="1" x14ac:dyDescent="0.25">
      <c r="B38" s="20">
        <v>3</v>
      </c>
      <c r="C38" s="20">
        <f t="shared" si="34"/>
        <v>55.81</v>
      </c>
      <c r="D38" s="20">
        <f t="shared" si="35"/>
        <v>6.5925000000000011</v>
      </c>
      <c r="E38" s="20">
        <f t="shared" si="1"/>
        <v>5.76</v>
      </c>
      <c r="I38" s="20">
        <f t="shared" ref="I38:K38" si="42">C38*10.764</f>
        <v>600.73883999999998</v>
      </c>
      <c r="J38" s="20">
        <f t="shared" si="42"/>
        <v>70.961670000000012</v>
      </c>
      <c r="K38" s="20">
        <f t="shared" si="42"/>
        <v>62.000639999999997</v>
      </c>
      <c r="M38" s="20">
        <f t="shared" si="10"/>
        <v>733.70114999999998</v>
      </c>
    </row>
    <row r="39" spans="1:13" ht="15.75" customHeight="1" x14ac:dyDescent="0.25">
      <c r="B39" s="20">
        <v>4</v>
      </c>
      <c r="C39" s="20">
        <f t="shared" si="34"/>
        <v>55.81</v>
      </c>
      <c r="D39" s="20">
        <f t="shared" si="35"/>
        <v>6.5925000000000011</v>
      </c>
      <c r="E39" s="20">
        <f t="shared" si="1"/>
        <v>5.76</v>
      </c>
      <c r="I39" s="20">
        <f t="shared" ref="I39:K39" si="43">C39*10.764</f>
        <v>600.73883999999998</v>
      </c>
      <c r="J39" s="20">
        <f t="shared" si="43"/>
        <v>70.961670000000012</v>
      </c>
      <c r="K39" s="20">
        <f t="shared" si="43"/>
        <v>62.000639999999997</v>
      </c>
      <c r="M39" s="20">
        <f t="shared" si="10"/>
        <v>733.70114999999998</v>
      </c>
    </row>
    <row r="40" spans="1:13" ht="15.75" customHeight="1" x14ac:dyDescent="0.25">
      <c r="A40" s="20">
        <v>11</v>
      </c>
      <c r="B40" s="20">
        <v>1</v>
      </c>
      <c r="C40" s="20">
        <f t="shared" ref="C40:C43" si="44">61.95</f>
        <v>61.95</v>
      </c>
      <c r="D40" s="20">
        <f t="shared" ref="D40:D44" si="45">(3.2*0.95)+(3.1*1.1)</f>
        <v>6.4500000000000011</v>
      </c>
      <c r="E40" s="20">
        <f t="shared" ref="E40:E55" si="46">2.4*0.6*3</f>
        <v>4.32</v>
      </c>
      <c r="I40" s="20">
        <f t="shared" ref="I40:K40" si="47">C40*10.764</f>
        <v>666.82979999999998</v>
      </c>
      <c r="J40" s="20">
        <f t="shared" si="47"/>
        <v>69.427800000000005</v>
      </c>
      <c r="K40" s="20">
        <f t="shared" si="47"/>
        <v>46.500480000000003</v>
      </c>
      <c r="M40" s="20">
        <f t="shared" si="10"/>
        <v>782.75808000000006</v>
      </c>
    </row>
    <row r="41" spans="1:13" ht="15.75" customHeight="1" x14ac:dyDescent="0.25">
      <c r="B41" s="20">
        <v>2</v>
      </c>
      <c r="C41" s="20">
        <f t="shared" si="44"/>
        <v>61.95</v>
      </c>
      <c r="D41" s="20">
        <f t="shared" si="45"/>
        <v>6.4500000000000011</v>
      </c>
      <c r="E41" s="20">
        <f t="shared" si="46"/>
        <v>4.32</v>
      </c>
      <c r="I41" s="20">
        <f t="shared" ref="I41:K41" si="48">C41*10.764</f>
        <v>666.82979999999998</v>
      </c>
      <c r="J41" s="20">
        <f t="shared" si="48"/>
        <v>69.427800000000005</v>
      </c>
      <c r="K41" s="20">
        <f t="shared" si="48"/>
        <v>46.500480000000003</v>
      </c>
      <c r="M41" s="20">
        <f t="shared" si="10"/>
        <v>782.75808000000006</v>
      </c>
    </row>
    <row r="42" spans="1:13" ht="15.75" customHeight="1" x14ac:dyDescent="0.25">
      <c r="B42" s="20">
        <v>3</v>
      </c>
      <c r="C42" s="20">
        <f t="shared" si="44"/>
        <v>61.95</v>
      </c>
      <c r="D42" s="20">
        <f t="shared" si="45"/>
        <v>6.4500000000000011</v>
      </c>
      <c r="E42" s="20">
        <f t="shared" si="46"/>
        <v>4.32</v>
      </c>
      <c r="I42" s="20">
        <f t="shared" ref="I42:K42" si="49">C42*10.764</f>
        <v>666.82979999999998</v>
      </c>
      <c r="J42" s="20">
        <f t="shared" si="49"/>
        <v>69.427800000000005</v>
      </c>
      <c r="K42" s="20">
        <f t="shared" si="49"/>
        <v>46.500480000000003</v>
      </c>
      <c r="M42" s="20">
        <f t="shared" si="10"/>
        <v>782.75808000000006</v>
      </c>
    </row>
    <row r="43" spans="1:13" ht="15.75" customHeight="1" x14ac:dyDescent="0.25">
      <c r="B43" s="20">
        <v>4</v>
      </c>
      <c r="C43" s="20">
        <f t="shared" si="44"/>
        <v>61.95</v>
      </c>
      <c r="D43" s="20">
        <f t="shared" si="45"/>
        <v>6.4500000000000011</v>
      </c>
      <c r="E43" s="20">
        <f t="shared" si="46"/>
        <v>4.32</v>
      </c>
      <c r="I43" s="20">
        <f t="shared" ref="I43:K43" si="50">C43*10.764</f>
        <v>666.82979999999998</v>
      </c>
      <c r="J43" s="20">
        <f t="shared" si="50"/>
        <v>69.427800000000005</v>
      </c>
      <c r="K43" s="20">
        <f t="shared" si="50"/>
        <v>46.500480000000003</v>
      </c>
      <c r="M43" s="20">
        <f t="shared" si="10"/>
        <v>782.75808000000006</v>
      </c>
    </row>
    <row r="44" spans="1:13" ht="15.75" customHeight="1" x14ac:dyDescent="0.25">
      <c r="A44" s="20">
        <v>12</v>
      </c>
      <c r="B44" s="20">
        <v>1</v>
      </c>
      <c r="C44" s="20">
        <f>61.05</f>
        <v>61.05</v>
      </c>
      <c r="D44" s="20">
        <f t="shared" si="45"/>
        <v>6.4500000000000011</v>
      </c>
      <c r="E44" s="20">
        <f t="shared" si="46"/>
        <v>4.32</v>
      </c>
      <c r="I44" s="20">
        <f t="shared" ref="I44:K44" si="51">C44*10.764</f>
        <v>657.14219999999989</v>
      </c>
      <c r="J44" s="20">
        <f t="shared" si="51"/>
        <v>69.427800000000005</v>
      </c>
      <c r="K44" s="20">
        <f t="shared" si="51"/>
        <v>46.500480000000003</v>
      </c>
      <c r="M44" s="20">
        <f t="shared" si="10"/>
        <v>773.07047999999998</v>
      </c>
    </row>
    <row r="45" spans="1:13" ht="15.75" customHeight="1" x14ac:dyDescent="0.25">
      <c r="B45" s="20">
        <v>2</v>
      </c>
      <c r="C45" s="20">
        <f t="shared" ref="C45:C46" si="52">63.29</f>
        <v>63.29</v>
      </c>
      <c r="D45" s="20">
        <f t="shared" ref="D45:D46" si="53">(3.2*1.1)+(3.1*1.1)</f>
        <v>6.9300000000000015</v>
      </c>
      <c r="E45" s="20">
        <f t="shared" si="46"/>
        <v>4.32</v>
      </c>
      <c r="I45" s="20">
        <f t="shared" ref="I45:K45" si="54">C45*10.764</f>
        <v>681.25355999999999</v>
      </c>
      <c r="J45" s="20">
        <f t="shared" si="54"/>
        <v>74.594520000000017</v>
      </c>
      <c r="K45" s="20">
        <f t="shared" si="54"/>
        <v>46.500480000000003</v>
      </c>
      <c r="M45" s="20">
        <f t="shared" si="10"/>
        <v>802.34856000000002</v>
      </c>
    </row>
    <row r="46" spans="1:13" ht="15.75" customHeight="1" x14ac:dyDescent="0.25">
      <c r="B46" s="20">
        <v>3</v>
      </c>
      <c r="C46" s="20">
        <f t="shared" si="52"/>
        <v>63.29</v>
      </c>
      <c r="D46" s="20">
        <f t="shared" si="53"/>
        <v>6.9300000000000015</v>
      </c>
      <c r="E46" s="20">
        <f t="shared" si="46"/>
        <v>4.32</v>
      </c>
      <c r="I46" s="20">
        <f t="shared" ref="I46:K46" si="55">C46*10.764</f>
        <v>681.25355999999999</v>
      </c>
      <c r="J46" s="20">
        <f t="shared" si="55"/>
        <v>74.594520000000017</v>
      </c>
      <c r="K46" s="20">
        <f t="shared" si="55"/>
        <v>46.500480000000003</v>
      </c>
      <c r="M46" s="20">
        <f t="shared" si="10"/>
        <v>802.34856000000002</v>
      </c>
    </row>
    <row r="47" spans="1:13" ht="15.75" customHeight="1" x14ac:dyDescent="0.25">
      <c r="B47" s="20">
        <v>4</v>
      </c>
      <c r="C47" s="20">
        <f>61.05</f>
        <v>61.05</v>
      </c>
      <c r="D47" s="20">
        <f>(3.2*0.95)+(3.1*1.1)</f>
        <v>6.4500000000000011</v>
      </c>
      <c r="E47" s="20">
        <f t="shared" si="46"/>
        <v>4.32</v>
      </c>
      <c r="H47" s="20" t="s">
        <v>41</v>
      </c>
      <c r="I47" s="20">
        <f t="shared" ref="I47:K47" si="56">C47*10.764</f>
        <v>657.14219999999989</v>
      </c>
      <c r="J47" s="20">
        <f t="shared" si="56"/>
        <v>69.427800000000005</v>
      </c>
      <c r="K47" s="20">
        <f t="shared" si="56"/>
        <v>46.500480000000003</v>
      </c>
      <c r="M47" s="20">
        <f t="shared" si="10"/>
        <v>773.07047999999998</v>
      </c>
    </row>
    <row r="48" spans="1:13" ht="15.75" customHeight="1" x14ac:dyDescent="0.25">
      <c r="A48" s="20">
        <v>13</v>
      </c>
      <c r="B48" s="20">
        <v>1</v>
      </c>
      <c r="C48" s="20">
        <f>69.84</f>
        <v>69.84</v>
      </c>
      <c r="D48" s="20">
        <f t="shared" ref="D48:D51" si="57">(3.2*1.1)+(3.1*1.1)</f>
        <v>6.9300000000000015</v>
      </c>
      <c r="E48" s="20">
        <f t="shared" si="46"/>
        <v>4.32</v>
      </c>
      <c r="I48" s="20">
        <f t="shared" ref="I48:K48" si="58">C48*10.764</f>
        <v>751.75775999999996</v>
      </c>
      <c r="J48" s="20">
        <f t="shared" si="58"/>
        <v>74.594520000000017</v>
      </c>
      <c r="K48" s="20">
        <f t="shared" si="58"/>
        <v>46.500480000000003</v>
      </c>
      <c r="M48" s="20">
        <f t="shared" si="10"/>
        <v>872.85275999999999</v>
      </c>
    </row>
    <row r="49" spans="1:13" ht="15.75" customHeight="1" x14ac:dyDescent="0.25">
      <c r="B49" s="20">
        <v>2</v>
      </c>
      <c r="C49" s="20">
        <f t="shared" ref="C49:C50" si="59">63.29</f>
        <v>63.29</v>
      </c>
      <c r="D49" s="20">
        <f t="shared" si="57"/>
        <v>6.9300000000000015</v>
      </c>
      <c r="E49" s="20">
        <f t="shared" si="46"/>
        <v>4.32</v>
      </c>
      <c r="I49" s="20">
        <f t="shared" ref="I49:K49" si="60">C49*10.764</f>
        <v>681.25355999999999</v>
      </c>
      <c r="J49" s="20">
        <f t="shared" si="60"/>
        <v>74.594520000000017</v>
      </c>
      <c r="K49" s="20">
        <f t="shared" si="60"/>
        <v>46.500480000000003</v>
      </c>
      <c r="M49" s="20">
        <f t="shared" si="10"/>
        <v>802.34856000000002</v>
      </c>
    </row>
    <row r="50" spans="1:13" ht="15.75" customHeight="1" x14ac:dyDescent="0.25">
      <c r="B50" s="20">
        <v>3</v>
      </c>
      <c r="C50" s="20">
        <f t="shared" si="59"/>
        <v>63.29</v>
      </c>
      <c r="D50" s="20">
        <f t="shared" si="57"/>
        <v>6.9300000000000015</v>
      </c>
      <c r="E50" s="20">
        <f t="shared" si="46"/>
        <v>4.32</v>
      </c>
      <c r="I50" s="20">
        <f t="shared" ref="I50:K50" si="61">C50*10.764</f>
        <v>681.25355999999999</v>
      </c>
      <c r="J50" s="20">
        <f t="shared" si="61"/>
        <v>74.594520000000017</v>
      </c>
      <c r="K50" s="20">
        <f t="shared" si="61"/>
        <v>46.500480000000003</v>
      </c>
      <c r="M50" s="20">
        <f t="shared" si="10"/>
        <v>802.34856000000002</v>
      </c>
    </row>
    <row r="51" spans="1:13" ht="15.75" customHeight="1" x14ac:dyDescent="0.25">
      <c r="B51" s="20">
        <v>4</v>
      </c>
      <c r="C51" s="20">
        <f t="shared" ref="C51:C52" si="62">69.84</f>
        <v>69.84</v>
      </c>
      <c r="D51" s="20">
        <f t="shared" si="57"/>
        <v>6.9300000000000015</v>
      </c>
      <c r="E51" s="20">
        <f t="shared" si="46"/>
        <v>4.32</v>
      </c>
      <c r="I51" s="20">
        <f t="shared" ref="I51:K51" si="63">C51*10.764</f>
        <v>751.75775999999996</v>
      </c>
      <c r="J51" s="20">
        <f t="shared" si="63"/>
        <v>74.594520000000017</v>
      </c>
      <c r="K51" s="20">
        <f t="shared" si="63"/>
        <v>46.500480000000003</v>
      </c>
      <c r="M51" s="20">
        <f t="shared" si="10"/>
        <v>872.85275999999999</v>
      </c>
    </row>
    <row r="52" spans="1:13" ht="15.75" customHeight="1" x14ac:dyDescent="0.25">
      <c r="A52" s="20">
        <v>14</v>
      </c>
      <c r="B52" s="20">
        <v>1</v>
      </c>
      <c r="C52" s="20">
        <f t="shared" si="62"/>
        <v>69.84</v>
      </c>
      <c r="D52" s="20">
        <f>(3.2*1.55)+(3.1*1.1)</f>
        <v>8.370000000000001</v>
      </c>
      <c r="E52" s="20">
        <f t="shared" si="46"/>
        <v>4.32</v>
      </c>
      <c r="I52" s="20">
        <f t="shared" ref="I52:K52" si="64">C52*10.764</f>
        <v>751.75775999999996</v>
      </c>
      <c r="J52" s="20">
        <f t="shared" si="64"/>
        <v>90.094680000000011</v>
      </c>
      <c r="K52" s="20">
        <f t="shared" si="64"/>
        <v>46.500480000000003</v>
      </c>
      <c r="M52" s="20">
        <f t="shared" si="10"/>
        <v>888.35292000000004</v>
      </c>
    </row>
    <row r="53" spans="1:13" ht="15.75" customHeight="1" x14ac:dyDescent="0.25">
      <c r="B53" s="20">
        <v>2</v>
      </c>
      <c r="C53" s="20">
        <f t="shared" ref="C53:C54" si="65">68.4</f>
        <v>68.400000000000006</v>
      </c>
      <c r="D53" s="20">
        <f t="shared" ref="D53:D54" si="66">(3.2*1.1)+(3.1*1.1)</f>
        <v>6.9300000000000015</v>
      </c>
      <c r="E53" s="20">
        <f t="shared" si="46"/>
        <v>4.32</v>
      </c>
      <c r="I53" s="20">
        <f t="shared" ref="I53:K53" si="67">C53*10.764</f>
        <v>736.25760000000002</v>
      </c>
      <c r="J53" s="20">
        <f t="shared" si="67"/>
        <v>74.594520000000017</v>
      </c>
      <c r="K53" s="20">
        <f t="shared" si="67"/>
        <v>46.500480000000003</v>
      </c>
      <c r="M53" s="20">
        <f t="shared" si="10"/>
        <v>857.35260000000005</v>
      </c>
    </row>
    <row r="54" spans="1:13" ht="15.75" customHeight="1" x14ac:dyDescent="0.25">
      <c r="B54" s="20">
        <v>3</v>
      </c>
      <c r="C54" s="20">
        <f t="shared" si="65"/>
        <v>68.400000000000006</v>
      </c>
      <c r="D54" s="20">
        <f t="shared" si="66"/>
        <v>6.9300000000000015</v>
      </c>
      <c r="E54" s="20">
        <f t="shared" si="46"/>
        <v>4.32</v>
      </c>
      <c r="I54" s="20">
        <f t="shared" ref="I54:K54" si="68">C54*10.764</f>
        <v>736.25760000000002</v>
      </c>
      <c r="J54" s="20">
        <f t="shared" si="68"/>
        <v>74.594520000000017</v>
      </c>
      <c r="K54" s="20">
        <f t="shared" si="68"/>
        <v>46.500480000000003</v>
      </c>
      <c r="M54" s="20">
        <f t="shared" si="10"/>
        <v>857.35260000000005</v>
      </c>
    </row>
    <row r="55" spans="1:13" ht="15.75" customHeight="1" x14ac:dyDescent="0.25">
      <c r="B55" s="20">
        <v>4</v>
      </c>
      <c r="C55" s="20">
        <f>69.84</f>
        <v>69.84</v>
      </c>
      <c r="D55" s="20">
        <f>(3.2*1.55)+(3.1*1.1)</f>
        <v>8.370000000000001</v>
      </c>
      <c r="E55" s="20">
        <f t="shared" si="46"/>
        <v>4.32</v>
      </c>
      <c r="I55" s="20">
        <f t="shared" ref="I55:K55" si="69">C55*10.764</f>
        <v>751.75775999999996</v>
      </c>
      <c r="J55" s="20">
        <f t="shared" si="69"/>
        <v>90.094680000000011</v>
      </c>
      <c r="K55" s="20">
        <f t="shared" si="69"/>
        <v>46.500480000000003</v>
      </c>
      <c r="M55" s="20">
        <f t="shared" si="10"/>
        <v>888.35292000000004</v>
      </c>
    </row>
    <row r="56" spans="1:13" ht="15.75" customHeight="1" x14ac:dyDescent="0.25">
      <c r="A56" s="20">
        <v>15</v>
      </c>
      <c r="B56" s="20">
        <v>1</v>
      </c>
      <c r="M56" s="20">
        <f>SUM(M2:M55)</f>
        <v>39526.780409999985</v>
      </c>
    </row>
    <row r="57" spans="1:13" ht="15.75" customHeight="1" x14ac:dyDescent="0.25">
      <c r="B57" s="20">
        <v>2</v>
      </c>
    </row>
    <row r="58" spans="1:13" ht="15.75" customHeight="1" x14ac:dyDescent="0.25">
      <c r="B58" s="20">
        <v>3</v>
      </c>
    </row>
    <row r="59" spans="1:13" ht="15.75" customHeight="1" x14ac:dyDescent="0.25">
      <c r="B59" s="20">
        <v>4</v>
      </c>
    </row>
    <row r="60" spans="1:13" ht="15.75" customHeight="1" x14ac:dyDescent="0.25">
      <c r="A60" s="20">
        <v>16</v>
      </c>
      <c r="B60" s="20">
        <v>1</v>
      </c>
    </row>
    <row r="61" spans="1:13" ht="15.75" customHeight="1" x14ac:dyDescent="0.25">
      <c r="B61" s="20">
        <v>2</v>
      </c>
    </row>
    <row r="62" spans="1:13" ht="15.75" customHeight="1" x14ac:dyDescent="0.25">
      <c r="B62" s="20">
        <v>3</v>
      </c>
    </row>
    <row r="63" spans="1:13" ht="15.75" customHeight="1" x14ac:dyDescent="0.25">
      <c r="B63" s="20">
        <v>4</v>
      </c>
    </row>
    <row r="64" spans="1:13" ht="15.75" customHeight="1" x14ac:dyDescent="0.25">
      <c r="B64" s="20">
        <v>1</v>
      </c>
    </row>
    <row r="65" spans="2:2" ht="15.75" customHeight="1" x14ac:dyDescent="0.25">
      <c r="B65" s="20">
        <v>2</v>
      </c>
    </row>
    <row r="66" spans="2:2" ht="15.75" customHeight="1" x14ac:dyDescent="0.25">
      <c r="B66" s="20">
        <v>3</v>
      </c>
    </row>
    <row r="67" spans="2:2" ht="15.75" customHeight="1" x14ac:dyDescent="0.25">
      <c r="B67" s="20">
        <v>4</v>
      </c>
    </row>
    <row r="68" spans="2:2" ht="15.75" customHeight="1" x14ac:dyDescent="0.25">
      <c r="B68" s="20">
        <v>1</v>
      </c>
    </row>
    <row r="69" spans="2:2" ht="15.75" customHeight="1" x14ac:dyDescent="0.25">
      <c r="B69" s="20">
        <v>2</v>
      </c>
    </row>
    <row r="70" spans="2:2" ht="15.75" customHeight="1" x14ac:dyDescent="0.25">
      <c r="B70" s="20">
        <v>3</v>
      </c>
    </row>
    <row r="71" spans="2:2" ht="15.75" customHeight="1" x14ac:dyDescent="0.25">
      <c r="B71" s="20">
        <v>4</v>
      </c>
    </row>
    <row r="72" spans="2:2" ht="15.75" customHeight="1" x14ac:dyDescent="0.25">
      <c r="B72" s="20">
        <v>1</v>
      </c>
    </row>
    <row r="73" spans="2:2" ht="15.75" customHeight="1" x14ac:dyDescent="0.25">
      <c r="B73" s="20">
        <v>2</v>
      </c>
    </row>
    <row r="74" spans="2:2" ht="15.75" customHeight="1" x14ac:dyDescent="0.25">
      <c r="B74" s="20">
        <v>3</v>
      </c>
    </row>
    <row r="75" spans="2:2" ht="15.75" customHeight="1" x14ac:dyDescent="0.25">
      <c r="B75" s="20">
        <v>4</v>
      </c>
    </row>
    <row r="76" spans="2:2" ht="15.75" customHeight="1" x14ac:dyDescent="0.25">
      <c r="B76" s="20">
        <v>1</v>
      </c>
    </row>
    <row r="77" spans="2:2" ht="15.75" customHeight="1" x14ac:dyDescent="0.25">
      <c r="B77" s="20">
        <v>2</v>
      </c>
    </row>
    <row r="78" spans="2:2" ht="15.75" customHeight="1" x14ac:dyDescent="0.25">
      <c r="B78" s="20">
        <v>3</v>
      </c>
    </row>
    <row r="79" spans="2:2" ht="15.75" customHeight="1" x14ac:dyDescent="0.25">
      <c r="B79" s="20">
        <v>4</v>
      </c>
    </row>
    <row r="80" spans="2:2" ht="15.75" customHeight="1" x14ac:dyDescent="0.25">
      <c r="B80" s="20">
        <v>1</v>
      </c>
    </row>
    <row r="81" spans="2:2" ht="15.75" customHeight="1" x14ac:dyDescent="0.25">
      <c r="B81" s="20">
        <v>2</v>
      </c>
    </row>
    <row r="82" spans="2:2" ht="15.75" customHeight="1" x14ac:dyDescent="0.25">
      <c r="B82" s="20">
        <v>3</v>
      </c>
    </row>
    <row r="83" spans="2:2" ht="15.75" customHeight="1" x14ac:dyDescent="0.25">
      <c r="B83" s="20">
        <v>4</v>
      </c>
    </row>
    <row r="84" spans="2:2" ht="15.75" customHeight="1" x14ac:dyDescent="0.25">
      <c r="B84" s="20">
        <v>1</v>
      </c>
    </row>
    <row r="85" spans="2:2" ht="15.75" customHeight="1" x14ac:dyDescent="0.25">
      <c r="B85" s="20">
        <v>2</v>
      </c>
    </row>
    <row r="86" spans="2:2" ht="15.75" customHeight="1" x14ac:dyDescent="0.25">
      <c r="B86" s="20">
        <v>3</v>
      </c>
    </row>
    <row r="87" spans="2:2" ht="15.75" customHeight="1" x14ac:dyDescent="0.25">
      <c r="B87" s="20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K936"/>
  <sheetViews>
    <sheetView workbookViewId="0">
      <selection activeCell="E19" sqref="E19"/>
    </sheetView>
  </sheetViews>
  <sheetFormatPr defaultColWidth="12.625" defaultRowHeight="16.5" x14ac:dyDescent="0.3"/>
  <cols>
    <col min="1" max="1" width="2.875" style="57" bestFit="1" customWidth="1"/>
    <col min="2" max="2" width="8.875" bestFit="1" customWidth="1"/>
    <col min="3" max="3" width="15.875" style="57" bestFit="1" customWidth="1"/>
    <col min="4" max="4" width="14" style="57" bestFit="1" customWidth="1"/>
    <col min="5" max="5" width="12.75" style="57" bestFit="1" customWidth="1"/>
    <col min="6" max="8" width="12.625" style="57"/>
    <col min="9" max="10" width="12.625" style="56"/>
    <col min="11" max="11" width="12.625" style="54"/>
    <col min="12" max="16384" width="12.625" style="57"/>
  </cols>
  <sheetData>
    <row r="1" spans="1:5" x14ac:dyDescent="0.3">
      <c r="A1" s="81" t="s">
        <v>74</v>
      </c>
      <c r="B1" s="81" t="s">
        <v>71</v>
      </c>
      <c r="C1" s="81" t="s">
        <v>75</v>
      </c>
      <c r="D1" s="81" t="s">
        <v>34</v>
      </c>
      <c r="E1" s="81" t="s">
        <v>81</v>
      </c>
    </row>
    <row r="2" spans="1:5" x14ac:dyDescent="0.3">
      <c r="A2" s="82">
        <v>1</v>
      </c>
      <c r="B2" s="150">
        <v>45022</v>
      </c>
      <c r="C2" s="149" t="s">
        <v>78</v>
      </c>
      <c r="D2" s="82" t="s">
        <v>76</v>
      </c>
      <c r="E2" s="52">
        <v>285660000</v>
      </c>
    </row>
    <row r="3" spans="1:5" x14ac:dyDescent="0.3">
      <c r="A3" s="82">
        <v>2</v>
      </c>
      <c r="B3" s="151"/>
      <c r="C3" s="149"/>
      <c r="D3" s="82" t="s">
        <v>32</v>
      </c>
      <c r="E3" s="52">
        <v>15228600</v>
      </c>
    </row>
    <row r="4" spans="1:5" x14ac:dyDescent="0.3">
      <c r="A4" s="82">
        <v>3</v>
      </c>
      <c r="B4" s="151"/>
      <c r="C4" s="149"/>
      <c r="D4" s="82" t="s">
        <v>33</v>
      </c>
      <c r="E4" s="52">
        <v>33120</v>
      </c>
    </row>
    <row r="5" spans="1:5" x14ac:dyDescent="0.3">
      <c r="A5" s="82">
        <v>4</v>
      </c>
      <c r="B5" s="151"/>
      <c r="C5" s="149"/>
      <c r="D5" s="82" t="s">
        <v>77</v>
      </c>
      <c r="E5" s="52">
        <v>609200</v>
      </c>
    </row>
    <row r="6" spans="1:5" x14ac:dyDescent="0.3">
      <c r="A6" s="82">
        <v>5</v>
      </c>
      <c r="B6" s="150">
        <v>45131</v>
      </c>
      <c r="C6" s="149" t="s">
        <v>79</v>
      </c>
      <c r="D6" s="82" t="s">
        <v>32</v>
      </c>
      <c r="E6" s="52">
        <v>500</v>
      </c>
    </row>
    <row r="7" spans="1:5" x14ac:dyDescent="0.3">
      <c r="A7" s="82">
        <v>6</v>
      </c>
      <c r="B7" s="151"/>
      <c r="C7" s="149"/>
      <c r="D7" s="82" t="s">
        <v>33</v>
      </c>
      <c r="E7" s="52">
        <v>1420</v>
      </c>
    </row>
    <row r="8" spans="1:5" x14ac:dyDescent="0.3">
      <c r="A8" s="152" t="s">
        <v>80</v>
      </c>
      <c r="B8" s="152"/>
      <c r="C8" s="152"/>
      <c r="D8" s="152"/>
      <c r="E8" s="53">
        <f>SUM(E2:E7)</f>
        <v>301532840</v>
      </c>
    </row>
    <row r="9" spans="1:5" x14ac:dyDescent="0.3">
      <c r="B9" s="57"/>
    </row>
    <row r="10" spans="1:5" x14ac:dyDescent="0.3">
      <c r="B10" s="57"/>
    </row>
    <row r="11" spans="1:5" x14ac:dyDescent="0.3">
      <c r="B11" s="57"/>
    </row>
    <row r="12" spans="1:5" x14ac:dyDescent="0.3">
      <c r="B12" s="57"/>
    </row>
    <row r="13" spans="1:5" x14ac:dyDescent="0.3">
      <c r="B13" s="57"/>
    </row>
    <row r="14" spans="1:5" x14ac:dyDescent="0.3">
      <c r="B14" s="57"/>
    </row>
    <row r="15" spans="1:5" x14ac:dyDescent="0.3">
      <c r="B15" s="57"/>
    </row>
    <row r="16" spans="1:5" x14ac:dyDescent="0.3">
      <c r="B16" s="57"/>
    </row>
    <row r="17" spans="2:2" x14ac:dyDescent="0.3">
      <c r="B17" s="57"/>
    </row>
    <row r="18" spans="2:2" x14ac:dyDescent="0.3">
      <c r="B18" s="57"/>
    </row>
    <row r="19" spans="2:2" x14ac:dyDescent="0.3">
      <c r="B19" s="57"/>
    </row>
    <row r="20" spans="2:2" x14ac:dyDescent="0.3">
      <c r="B20" s="57"/>
    </row>
    <row r="21" spans="2:2" x14ac:dyDescent="0.3">
      <c r="B21" s="57"/>
    </row>
    <row r="22" spans="2:2" x14ac:dyDescent="0.3">
      <c r="B22" s="57"/>
    </row>
    <row r="23" spans="2:2" x14ac:dyDescent="0.3">
      <c r="B23" s="57"/>
    </row>
    <row r="24" spans="2:2" x14ac:dyDescent="0.3">
      <c r="B24" s="57"/>
    </row>
    <row r="25" spans="2:2" x14ac:dyDescent="0.3">
      <c r="B25" s="57"/>
    </row>
    <row r="26" spans="2:2" x14ac:dyDescent="0.3">
      <c r="B26" s="57"/>
    </row>
    <row r="27" spans="2:2" x14ac:dyDescent="0.3">
      <c r="B27" s="57"/>
    </row>
    <row r="28" spans="2:2" x14ac:dyDescent="0.3">
      <c r="B28" s="57"/>
    </row>
    <row r="29" spans="2:2" x14ac:dyDescent="0.3">
      <c r="B29" s="57"/>
    </row>
    <row r="30" spans="2:2" x14ac:dyDescent="0.3">
      <c r="B30" s="57"/>
    </row>
    <row r="31" spans="2:2" x14ac:dyDescent="0.3">
      <c r="B31" s="57"/>
    </row>
    <row r="32" spans="2:2" x14ac:dyDescent="0.3">
      <c r="B32" s="57"/>
    </row>
    <row r="33" spans="2:2" x14ac:dyDescent="0.3">
      <c r="B33" s="57"/>
    </row>
    <row r="34" spans="2:2" x14ac:dyDescent="0.3">
      <c r="B34" s="57"/>
    </row>
    <row r="35" spans="2:2" x14ac:dyDescent="0.3">
      <c r="B35" s="57"/>
    </row>
    <row r="36" spans="2:2" x14ac:dyDescent="0.3">
      <c r="B36" s="57"/>
    </row>
    <row r="37" spans="2:2" x14ac:dyDescent="0.3">
      <c r="B37" s="57"/>
    </row>
    <row r="38" spans="2:2" x14ac:dyDescent="0.3">
      <c r="B38" s="57"/>
    </row>
    <row r="39" spans="2:2" x14ac:dyDescent="0.3">
      <c r="B39" s="57"/>
    </row>
    <row r="40" spans="2:2" x14ac:dyDescent="0.3">
      <c r="B40" s="57"/>
    </row>
    <row r="41" spans="2:2" x14ac:dyDescent="0.3">
      <c r="B41" s="57"/>
    </row>
    <row r="42" spans="2:2" x14ac:dyDescent="0.3">
      <c r="B42" s="57"/>
    </row>
    <row r="43" spans="2:2" x14ac:dyDescent="0.3">
      <c r="B43" s="57"/>
    </row>
    <row r="44" spans="2:2" x14ac:dyDescent="0.3">
      <c r="B44" s="57"/>
    </row>
    <row r="45" spans="2:2" x14ac:dyDescent="0.3">
      <c r="B45" s="57"/>
    </row>
    <row r="46" spans="2:2" x14ac:dyDescent="0.3">
      <c r="B46" s="57"/>
    </row>
    <row r="47" spans="2:2" x14ac:dyDescent="0.3">
      <c r="B47" s="57"/>
    </row>
    <row r="48" spans="2:2" x14ac:dyDescent="0.3">
      <c r="B48" s="57"/>
    </row>
    <row r="49" spans="2:2" x14ac:dyDescent="0.3">
      <c r="B49" s="57"/>
    </row>
    <row r="50" spans="2:2" x14ac:dyDescent="0.3">
      <c r="B50" s="57"/>
    </row>
    <row r="51" spans="2:2" x14ac:dyDescent="0.3">
      <c r="B51" s="57"/>
    </row>
    <row r="52" spans="2:2" x14ac:dyDescent="0.3">
      <c r="B52" s="57"/>
    </row>
    <row r="53" spans="2:2" x14ac:dyDescent="0.3">
      <c r="B53" s="57"/>
    </row>
    <row r="54" spans="2:2" x14ac:dyDescent="0.3">
      <c r="B54" s="57"/>
    </row>
    <row r="55" spans="2:2" x14ac:dyDescent="0.3">
      <c r="B55" s="57"/>
    </row>
    <row r="56" spans="2:2" x14ac:dyDescent="0.3">
      <c r="B56" s="57"/>
    </row>
    <row r="57" spans="2:2" x14ac:dyDescent="0.3">
      <c r="B57" s="57"/>
    </row>
    <row r="58" spans="2:2" x14ac:dyDescent="0.3">
      <c r="B58" s="57"/>
    </row>
    <row r="59" spans="2:2" x14ac:dyDescent="0.3">
      <c r="B59" s="57"/>
    </row>
    <row r="60" spans="2:2" x14ac:dyDescent="0.3">
      <c r="B60" s="57"/>
    </row>
    <row r="61" spans="2:2" x14ac:dyDescent="0.3">
      <c r="B61" s="57"/>
    </row>
    <row r="62" spans="2:2" x14ac:dyDescent="0.3">
      <c r="B62" s="57"/>
    </row>
    <row r="63" spans="2:2" x14ac:dyDescent="0.3">
      <c r="B63" s="57"/>
    </row>
    <row r="64" spans="2:2" x14ac:dyDescent="0.3">
      <c r="B64" s="57"/>
    </row>
    <row r="65" spans="2:2" x14ac:dyDescent="0.3">
      <c r="B65" s="57"/>
    </row>
    <row r="66" spans="2:2" x14ac:dyDescent="0.3">
      <c r="B66" s="57"/>
    </row>
    <row r="67" spans="2:2" x14ac:dyDescent="0.3">
      <c r="B67" s="57"/>
    </row>
    <row r="68" spans="2:2" x14ac:dyDescent="0.3">
      <c r="B68" s="57"/>
    </row>
    <row r="69" spans="2:2" x14ac:dyDescent="0.3">
      <c r="B69" s="57"/>
    </row>
    <row r="70" spans="2:2" x14ac:dyDescent="0.3">
      <c r="B70" s="57"/>
    </row>
    <row r="71" spans="2:2" x14ac:dyDescent="0.3">
      <c r="B71" s="57"/>
    </row>
    <row r="72" spans="2:2" x14ac:dyDescent="0.3">
      <c r="B72" s="57"/>
    </row>
    <row r="73" spans="2:2" x14ac:dyDescent="0.3">
      <c r="B73" s="57"/>
    </row>
    <row r="74" spans="2:2" x14ac:dyDescent="0.3">
      <c r="B74" s="57"/>
    </row>
    <row r="75" spans="2:2" x14ac:dyDescent="0.3">
      <c r="B75" s="57"/>
    </row>
    <row r="76" spans="2:2" x14ac:dyDescent="0.3">
      <c r="B76" s="57"/>
    </row>
    <row r="77" spans="2:2" x14ac:dyDescent="0.3">
      <c r="B77" s="57"/>
    </row>
    <row r="78" spans="2:2" x14ac:dyDescent="0.3">
      <c r="B78" s="57"/>
    </row>
    <row r="79" spans="2:2" x14ac:dyDescent="0.3">
      <c r="B79" s="57"/>
    </row>
    <row r="80" spans="2:2" x14ac:dyDescent="0.3">
      <c r="B80" s="57"/>
    </row>
    <row r="81" spans="2:2" x14ac:dyDescent="0.3">
      <c r="B81" s="57"/>
    </row>
    <row r="82" spans="2:2" x14ac:dyDescent="0.3">
      <c r="B82" s="57"/>
    </row>
    <row r="83" spans="2:2" x14ac:dyDescent="0.3">
      <c r="B83" s="57"/>
    </row>
    <row r="84" spans="2:2" x14ac:dyDescent="0.3">
      <c r="B84" s="57"/>
    </row>
    <row r="85" spans="2:2" x14ac:dyDescent="0.3">
      <c r="B85" s="57"/>
    </row>
    <row r="86" spans="2:2" x14ac:dyDescent="0.3">
      <c r="B86" s="57"/>
    </row>
    <row r="87" spans="2:2" x14ac:dyDescent="0.3">
      <c r="B87" s="57"/>
    </row>
    <row r="88" spans="2:2" x14ac:dyDescent="0.3">
      <c r="B88" s="57"/>
    </row>
    <row r="89" spans="2:2" x14ac:dyDescent="0.3">
      <c r="B89" s="57"/>
    </row>
    <row r="90" spans="2:2" x14ac:dyDescent="0.3">
      <c r="B90" s="57"/>
    </row>
    <row r="91" spans="2:2" x14ac:dyDescent="0.3">
      <c r="B91" s="57"/>
    </row>
    <row r="92" spans="2:2" x14ac:dyDescent="0.3">
      <c r="B92" s="57"/>
    </row>
    <row r="93" spans="2:2" x14ac:dyDescent="0.3">
      <c r="B93" s="57"/>
    </row>
    <row r="94" spans="2:2" x14ac:dyDescent="0.3">
      <c r="B94" s="57"/>
    </row>
    <row r="95" spans="2:2" x14ac:dyDescent="0.3">
      <c r="B95" s="57"/>
    </row>
    <row r="96" spans="2:2" x14ac:dyDescent="0.3">
      <c r="B96" s="57"/>
    </row>
    <row r="97" spans="2:2" x14ac:dyDescent="0.3">
      <c r="B97" s="57"/>
    </row>
    <row r="98" spans="2:2" x14ac:dyDescent="0.3">
      <c r="B98" s="57"/>
    </row>
    <row r="99" spans="2:2" x14ac:dyDescent="0.3">
      <c r="B99" s="57"/>
    </row>
    <row r="100" spans="2:2" x14ac:dyDescent="0.3">
      <c r="B100" s="57"/>
    </row>
    <row r="101" spans="2:2" x14ac:dyDescent="0.3">
      <c r="B101" s="57"/>
    </row>
    <row r="102" spans="2:2" x14ac:dyDescent="0.3">
      <c r="B102" s="57"/>
    </row>
    <row r="103" spans="2:2" x14ac:dyDescent="0.3">
      <c r="B103" s="57"/>
    </row>
    <row r="104" spans="2:2" x14ac:dyDescent="0.3">
      <c r="B104" s="57"/>
    </row>
    <row r="105" spans="2:2" x14ac:dyDescent="0.3">
      <c r="B105" s="57"/>
    </row>
    <row r="106" spans="2:2" x14ac:dyDescent="0.3">
      <c r="B106" s="57"/>
    </row>
    <row r="107" spans="2:2" x14ac:dyDescent="0.3">
      <c r="B107" s="57"/>
    </row>
    <row r="108" spans="2:2" x14ac:dyDescent="0.3">
      <c r="B108" s="57"/>
    </row>
    <row r="109" spans="2:2" x14ac:dyDescent="0.3">
      <c r="B109" s="57"/>
    </row>
    <row r="110" spans="2:2" x14ac:dyDescent="0.3">
      <c r="B110" s="57"/>
    </row>
    <row r="111" spans="2:2" x14ac:dyDescent="0.3">
      <c r="B111" s="57"/>
    </row>
    <row r="112" spans="2:2" x14ac:dyDescent="0.3">
      <c r="B112" s="57"/>
    </row>
    <row r="113" spans="2:2" x14ac:dyDescent="0.3">
      <c r="B113" s="57"/>
    </row>
    <row r="114" spans="2:2" x14ac:dyDescent="0.3">
      <c r="B114" s="57"/>
    </row>
    <row r="115" spans="2:2" x14ac:dyDescent="0.3">
      <c r="B115" s="57"/>
    </row>
    <row r="116" spans="2:2" x14ac:dyDescent="0.3">
      <c r="B116" s="57"/>
    </row>
    <row r="117" spans="2:2" x14ac:dyDescent="0.3">
      <c r="B117" s="57"/>
    </row>
    <row r="118" spans="2:2" x14ac:dyDescent="0.3">
      <c r="B118" s="57"/>
    </row>
    <row r="119" spans="2:2" x14ac:dyDescent="0.3">
      <c r="B119" s="57"/>
    </row>
    <row r="120" spans="2:2" x14ac:dyDescent="0.3">
      <c r="B120" s="57"/>
    </row>
    <row r="121" spans="2:2" x14ac:dyDescent="0.3">
      <c r="B121" s="57"/>
    </row>
    <row r="122" spans="2:2" x14ac:dyDescent="0.3">
      <c r="B122" s="57"/>
    </row>
    <row r="123" spans="2:2" x14ac:dyDescent="0.3">
      <c r="B123" s="57"/>
    </row>
    <row r="124" spans="2:2" x14ac:dyDescent="0.3">
      <c r="B124" s="57"/>
    </row>
    <row r="125" spans="2:2" x14ac:dyDescent="0.3">
      <c r="B125" s="57"/>
    </row>
    <row r="126" spans="2:2" x14ac:dyDescent="0.3">
      <c r="B126" s="57"/>
    </row>
    <row r="127" spans="2:2" x14ac:dyDescent="0.3">
      <c r="B127" s="57"/>
    </row>
    <row r="128" spans="2:2" x14ac:dyDescent="0.3">
      <c r="B128" s="57"/>
    </row>
    <row r="129" spans="2:2" x14ac:dyDescent="0.3">
      <c r="B129" s="57"/>
    </row>
    <row r="130" spans="2:2" x14ac:dyDescent="0.3">
      <c r="B130" s="57"/>
    </row>
    <row r="131" spans="2:2" x14ac:dyDescent="0.3">
      <c r="B131" s="57"/>
    </row>
    <row r="132" spans="2:2" x14ac:dyDescent="0.3">
      <c r="B132" s="57"/>
    </row>
    <row r="133" spans="2:2" x14ac:dyDescent="0.3">
      <c r="B133" s="57"/>
    </row>
    <row r="134" spans="2:2" x14ac:dyDescent="0.3">
      <c r="B134" s="57"/>
    </row>
    <row r="135" spans="2:2" x14ac:dyDescent="0.3">
      <c r="B135" s="57"/>
    </row>
    <row r="136" spans="2:2" x14ac:dyDescent="0.3">
      <c r="B136" s="57"/>
    </row>
    <row r="137" spans="2:2" x14ac:dyDescent="0.3">
      <c r="B137" s="57"/>
    </row>
    <row r="138" spans="2:2" x14ac:dyDescent="0.3">
      <c r="B138" s="57"/>
    </row>
    <row r="139" spans="2:2" x14ac:dyDescent="0.3">
      <c r="B139" s="57"/>
    </row>
    <row r="140" spans="2:2" x14ac:dyDescent="0.3">
      <c r="B140" s="57"/>
    </row>
    <row r="141" spans="2:2" x14ac:dyDescent="0.3">
      <c r="B141" s="57"/>
    </row>
    <row r="142" spans="2:2" x14ac:dyDescent="0.3">
      <c r="B142" s="57"/>
    </row>
    <row r="143" spans="2:2" x14ac:dyDescent="0.3">
      <c r="B143" s="57"/>
    </row>
    <row r="144" spans="2:2" x14ac:dyDescent="0.3">
      <c r="B144" s="57"/>
    </row>
    <row r="145" spans="2:2" x14ac:dyDescent="0.3">
      <c r="B145" s="57"/>
    </row>
    <row r="146" spans="2:2" x14ac:dyDescent="0.3">
      <c r="B146" s="57"/>
    </row>
    <row r="147" spans="2:2" x14ac:dyDescent="0.3">
      <c r="B147" s="57"/>
    </row>
    <row r="148" spans="2:2" x14ac:dyDescent="0.3">
      <c r="B148" s="57"/>
    </row>
    <row r="149" spans="2:2" x14ac:dyDescent="0.3">
      <c r="B149" s="57"/>
    </row>
    <row r="150" spans="2:2" x14ac:dyDescent="0.3">
      <c r="B150" s="57"/>
    </row>
    <row r="151" spans="2:2" x14ac:dyDescent="0.3">
      <c r="B151" s="57"/>
    </row>
    <row r="152" spans="2:2" x14ac:dyDescent="0.3">
      <c r="B152" s="57"/>
    </row>
    <row r="153" spans="2:2" x14ac:dyDescent="0.3">
      <c r="B153" s="57"/>
    </row>
    <row r="154" spans="2:2" x14ac:dyDescent="0.3">
      <c r="B154" s="57"/>
    </row>
    <row r="155" spans="2:2" x14ac:dyDescent="0.3">
      <c r="B155" s="57"/>
    </row>
    <row r="156" spans="2:2" x14ac:dyDescent="0.3">
      <c r="B156" s="57"/>
    </row>
    <row r="157" spans="2:2" x14ac:dyDescent="0.3">
      <c r="B157" s="57"/>
    </row>
    <row r="158" spans="2:2" x14ac:dyDescent="0.3">
      <c r="B158" s="57"/>
    </row>
    <row r="159" spans="2:2" x14ac:dyDescent="0.3">
      <c r="B159" s="57"/>
    </row>
    <row r="160" spans="2:2" x14ac:dyDescent="0.3">
      <c r="B160" s="57"/>
    </row>
    <row r="161" spans="2:2" x14ac:dyDescent="0.3">
      <c r="B161" s="57"/>
    </row>
    <row r="162" spans="2:2" x14ac:dyDescent="0.3">
      <c r="B162" s="57"/>
    </row>
    <row r="163" spans="2:2" x14ac:dyDescent="0.3">
      <c r="B163" s="57"/>
    </row>
    <row r="164" spans="2:2" x14ac:dyDescent="0.3">
      <c r="B164" s="57"/>
    </row>
    <row r="165" spans="2:2" x14ac:dyDescent="0.3">
      <c r="B165" s="57"/>
    </row>
    <row r="166" spans="2:2" x14ac:dyDescent="0.3">
      <c r="B166" s="57"/>
    </row>
    <row r="167" spans="2:2" x14ac:dyDescent="0.3">
      <c r="B167" s="57"/>
    </row>
    <row r="168" spans="2:2" x14ac:dyDescent="0.3">
      <c r="B168" s="57"/>
    </row>
    <row r="169" spans="2:2" x14ac:dyDescent="0.3">
      <c r="B169" s="57"/>
    </row>
    <row r="170" spans="2:2" x14ac:dyDescent="0.3">
      <c r="B170" s="57"/>
    </row>
    <row r="171" spans="2:2" x14ac:dyDescent="0.3">
      <c r="B171" s="57"/>
    </row>
    <row r="172" spans="2:2" x14ac:dyDescent="0.3">
      <c r="B172" s="57"/>
    </row>
    <row r="173" spans="2:2" x14ac:dyDescent="0.3">
      <c r="B173" s="57"/>
    </row>
    <row r="174" spans="2:2" x14ac:dyDescent="0.3">
      <c r="B174" s="57"/>
    </row>
    <row r="175" spans="2:2" x14ac:dyDescent="0.3">
      <c r="B175" s="57"/>
    </row>
    <row r="176" spans="2:2" x14ac:dyDescent="0.3">
      <c r="B176" s="57"/>
    </row>
    <row r="177" spans="2:2" x14ac:dyDescent="0.3">
      <c r="B177" s="57"/>
    </row>
    <row r="178" spans="2:2" x14ac:dyDescent="0.3">
      <c r="B178" s="57"/>
    </row>
    <row r="179" spans="2:2" x14ac:dyDescent="0.3">
      <c r="B179" s="57"/>
    </row>
    <row r="180" spans="2:2" x14ac:dyDescent="0.3">
      <c r="B180" s="57"/>
    </row>
    <row r="181" spans="2:2" x14ac:dyDescent="0.3">
      <c r="B181" s="57"/>
    </row>
    <row r="182" spans="2:2" x14ac:dyDescent="0.3">
      <c r="B182" s="57"/>
    </row>
    <row r="183" spans="2:2" x14ac:dyDescent="0.3">
      <c r="B183" s="57"/>
    </row>
    <row r="184" spans="2:2" x14ac:dyDescent="0.3">
      <c r="B184" s="57"/>
    </row>
    <row r="185" spans="2:2" x14ac:dyDescent="0.3">
      <c r="B185" s="57"/>
    </row>
    <row r="186" spans="2:2" x14ac:dyDescent="0.3">
      <c r="B186" s="57"/>
    </row>
    <row r="187" spans="2:2" x14ac:dyDescent="0.3">
      <c r="B187" s="57"/>
    </row>
    <row r="188" spans="2:2" x14ac:dyDescent="0.3">
      <c r="B188" s="57"/>
    </row>
    <row r="189" spans="2:2" x14ac:dyDescent="0.3">
      <c r="B189" s="57"/>
    </row>
    <row r="190" spans="2:2" x14ac:dyDescent="0.3">
      <c r="B190" s="57"/>
    </row>
    <row r="191" spans="2:2" x14ac:dyDescent="0.3">
      <c r="B191" s="57"/>
    </row>
    <row r="192" spans="2:2" x14ac:dyDescent="0.3">
      <c r="B192" s="57"/>
    </row>
    <row r="193" spans="2:2" x14ac:dyDescent="0.3">
      <c r="B193" s="57"/>
    </row>
    <row r="194" spans="2:2" x14ac:dyDescent="0.3">
      <c r="B194" s="57"/>
    </row>
    <row r="195" spans="2:2" x14ac:dyDescent="0.3">
      <c r="B195" s="57"/>
    </row>
    <row r="196" spans="2:2" x14ac:dyDescent="0.3">
      <c r="B196" s="57"/>
    </row>
    <row r="197" spans="2:2" x14ac:dyDescent="0.3">
      <c r="B197" s="57"/>
    </row>
    <row r="198" spans="2:2" x14ac:dyDescent="0.3">
      <c r="B198" s="57"/>
    </row>
    <row r="199" spans="2:2" x14ac:dyDescent="0.3">
      <c r="B199" s="57"/>
    </row>
    <row r="200" spans="2:2" x14ac:dyDescent="0.3">
      <c r="B200" s="57"/>
    </row>
    <row r="201" spans="2:2" x14ac:dyDescent="0.3">
      <c r="B201" s="57"/>
    </row>
    <row r="202" spans="2:2" x14ac:dyDescent="0.3">
      <c r="B202" s="57"/>
    </row>
    <row r="203" spans="2:2" x14ac:dyDescent="0.3">
      <c r="B203" s="57"/>
    </row>
    <row r="204" spans="2:2" x14ac:dyDescent="0.3">
      <c r="B204" s="57"/>
    </row>
    <row r="205" spans="2:2" x14ac:dyDescent="0.3">
      <c r="B205" s="57"/>
    </row>
    <row r="206" spans="2:2" x14ac:dyDescent="0.3">
      <c r="B206" s="57"/>
    </row>
    <row r="207" spans="2:2" x14ac:dyDescent="0.3">
      <c r="B207" s="57"/>
    </row>
    <row r="208" spans="2:2" x14ac:dyDescent="0.3">
      <c r="B208" s="57"/>
    </row>
    <row r="209" spans="2:2" x14ac:dyDescent="0.3">
      <c r="B209" s="57"/>
    </row>
    <row r="210" spans="2:2" x14ac:dyDescent="0.3">
      <c r="B210" s="57"/>
    </row>
    <row r="211" spans="2:2" x14ac:dyDescent="0.3">
      <c r="B211" s="57"/>
    </row>
    <row r="212" spans="2:2" x14ac:dyDescent="0.3">
      <c r="B212" s="57"/>
    </row>
    <row r="213" spans="2:2" x14ac:dyDescent="0.3">
      <c r="B213" s="57"/>
    </row>
    <row r="214" spans="2:2" x14ac:dyDescent="0.3">
      <c r="B214" s="57"/>
    </row>
    <row r="215" spans="2:2" x14ac:dyDescent="0.3">
      <c r="B215" s="57"/>
    </row>
    <row r="216" spans="2:2" x14ac:dyDescent="0.3">
      <c r="B216" s="57"/>
    </row>
    <row r="217" spans="2:2" x14ac:dyDescent="0.3">
      <c r="B217" s="57"/>
    </row>
    <row r="218" spans="2:2" x14ac:dyDescent="0.3">
      <c r="B218" s="57"/>
    </row>
    <row r="219" spans="2:2" x14ac:dyDescent="0.3">
      <c r="B219" s="57"/>
    </row>
    <row r="220" spans="2:2" x14ac:dyDescent="0.3">
      <c r="B220" s="57"/>
    </row>
    <row r="221" spans="2:2" x14ac:dyDescent="0.3">
      <c r="B221" s="57"/>
    </row>
    <row r="222" spans="2:2" x14ac:dyDescent="0.3">
      <c r="B222" s="57"/>
    </row>
    <row r="223" spans="2:2" x14ac:dyDescent="0.3">
      <c r="B223" s="57"/>
    </row>
    <row r="224" spans="2:2" x14ac:dyDescent="0.3">
      <c r="B224" s="57"/>
    </row>
    <row r="225" spans="2:2" x14ac:dyDescent="0.3">
      <c r="B225" s="57"/>
    </row>
    <row r="226" spans="2:2" x14ac:dyDescent="0.3">
      <c r="B226" s="57"/>
    </row>
    <row r="227" spans="2:2" x14ac:dyDescent="0.3">
      <c r="B227" s="57"/>
    </row>
    <row r="228" spans="2:2" x14ac:dyDescent="0.3">
      <c r="B228" s="57"/>
    </row>
    <row r="229" spans="2:2" x14ac:dyDescent="0.3">
      <c r="B229" s="57"/>
    </row>
    <row r="230" spans="2:2" x14ac:dyDescent="0.3">
      <c r="B230" s="57"/>
    </row>
    <row r="231" spans="2:2" x14ac:dyDescent="0.3">
      <c r="B231" s="57"/>
    </row>
    <row r="232" spans="2:2" x14ac:dyDescent="0.3">
      <c r="B232" s="57"/>
    </row>
    <row r="233" spans="2:2" x14ac:dyDescent="0.3">
      <c r="B233" s="57"/>
    </row>
    <row r="234" spans="2:2" x14ac:dyDescent="0.3">
      <c r="B234" s="57"/>
    </row>
    <row r="235" spans="2:2" x14ac:dyDescent="0.3">
      <c r="B235" s="57"/>
    </row>
    <row r="236" spans="2:2" x14ac:dyDescent="0.3">
      <c r="B236" s="57"/>
    </row>
    <row r="237" spans="2:2" x14ac:dyDescent="0.3">
      <c r="B237" s="57"/>
    </row>
    <row r="238" spans="2:2" x14ac:dyDescent="0.3">
      <c r="B238" s="57"/>
    </row>
    <row r="239" spans="2:2" x14ac:dyDescent="0.3">
      <c r="B239" s="57"/>
    </row>
    <row r="240" spans="2:2" x14ac:dyDescent="0.3">
      <c r="B240" s="57"/>
    </row>
    <row r="241" spans="2:2" x14ac:dyDescent="0.3">
      <c r="B241" s="57"/>
    </row>
    <row r="242" spans="2:2" x14ac:dyDescent="0.3">
      <c r="B242" s="57"/>
    </row>
    <row r="243" spans="2:2" x14ac:dyDescent="0.3">
      <c r="B243" s="57"/>
    </row>
    <row r="244" spans="2:2" x14ac:dyDescent="0.3">
      <c r="B244" s="57"/>
    </row>
    <row r="245" spans="2:2" x14ac:dyDescent="0.3">
      <c r="B245" s="57"/>
    </row>
    <row r="246" spans="2:2" x14ac:dyDescent="0.3">
      <c r="B246" s="57"/>
    </row>
    <row r="247" spans="2:2" x14ac:dyDescent="0.3">
      <c r="B247" s="57"/>
    </row>
    <row r="248" spans="2:2" x14ac:dyDescent="0.3">
      <c r="B248" s="57"/>
    </row>
    <row r="249" spans="2:2" x14ac:dyDescent="0.3">
      <c r="B249" s="57"/>
    </row>
    <row r="250" spans="2:2" x14ac:dyDescent="0.3">
      <c r="B250" s="57"/>
    </row>
    <row r="251" spans="2:2" x14ac:dyDescent="0.3">
      <c r="B251" s="57"/>
    </row>
    <row r="252" spans="2:2" x14ac:dyDescent="0.3">
      <c r="B252" s="57"/>
    </row>
    <row r="253" spans="2:2" x14ac:dyDescent="0.3">
      <c r="B253" s="57"/>
    </row>
    <row r="254" spans="2:2" x14ac:dyDescent="0.3">
      <c r="B254" s="57"/>
    </row>
    <row r="255" spans="2:2" x14ac:dyDescent="0.3">
      <c r="B255" s="57"/>
    </row>
    <row r="256" spans="2:2" x14ac:dyDescent="0.3">
      <c r="B256" s="57"/>
    </row>
    <row r="257" spans="2:2" x14ac:dyDescent="0.3">
      <c r="B257" s="57"/>
    </row>
    <row r="258" spans="2:2" x14ac:dyDescent="0.3">
      <c r="B258" s="57"/>
    </row>
    <row r="259" spans="2:2" x14ac:dyDescent="0.3">
      <c r="B259" s="57"/>
    </row>
    <row r="260" spans="2:2" x14ac:dyDescent="0.3">
      <c r="B260" s="57"/>
    </row>
    <row r="261" spans="2:2" x14ac:dyDescent="0.3">
      <c r="B261" s="57"/>
    </row>
    <row r="262" spans="2:2" x14ac:dyDescent="0.3">
      <c r="B262" s="57"/>
    </row>
    <row r="263" spans="2:2" x14ac:dyDescent="0.3">
      <c r="B263" s="57"/>
    </row>
    <row r="264" spans="2:2" x14ac:dyDescent="0.3">
      <c r="B264" s="57"/>
    </row>
    <row r="265" spans="2:2" x14ac:dyDescent="0.3">
      <c r="B265" s="57"/>
    </row>
    <row r="266" spans="2:2" x14ac:dyDescent="0.3">
      <c r="B266" s="57"/>
    </row>
    <row r="267" spans="2:2" x14ac:dyDescent="0.3">
      <c r="B267" s="57"/>
    </row>
    <row r="268" spans="2:2" x14ac:dyDescent="0.3">
      <c r="B268" s="57"/>
    </row>
    <row r="269" spans="2:2" x14ac:dyDescent="0.3">
      <c r="B269" s="57"/>
    </row>
    <row r="270" spans="2:2" x14ac:dyDescent="0.3">
      <c r="B270" s="57"/>
    </row>
    <row r="271" spans="2:2" x14ac:dyDescent="0.3">
      <c r="B271" s="57"/>
    </row>
    <row r="272" spans="2:2" x14ac:dyDescent="0.3">
      <c r="B272" s="57"/>
    </row>
    <row r="273" spans="2:2" x14ac:dyDescent="0.3">
      <c r="B273" s="57"/>
    </row>
    <row r="274" spans="2:2" x14ac:dyDescent="0.3">
      <c r="B274" s="57"/>
    </row>
    <row r="275" spans="2:2" x14ac:dyDescent="0.3">
      <c r="B275" s="57"/>
    </row>
    <row r="276" spans="2:2" x14ac:dyDescent="0.3">
      <c r="B276" s="57"/>
    </row>
    <row r="277" spans="2:2" x14ac:dyDescent="0.3">
      <c r="B277" s="57"/>
    </row>
    <row r="278" spans="2:2" x14ac:dyDescent="0.3">
      <c r="B278" s="57"/>
    </row>
    <row r="279" spans="2:2" x14ac:dyDescent="0.3">
      <c r="B279" s="57"/>
    </row>
    <row r="280" spans="2:2" x14ac:dyDescent="0.3">
      <c r="B280" s="57"/>
    </row>
    <row r="281" spans="2:2" x14ac:dyDescent="0.3">
      <c r="B281" s="57"/>
    </row>
    <row r="282" spans="2:2" x14ac:dyDescent="0.3">
      <c r="B282" s="57"/>
    </row>
    <row r="283" spans="2:2" x14ac:dyDescent="0.3">
      <c r="B283" s="57"/>
    </row>
    <row r="284" spans="2:2" x14ac:dyDescent="0.3">
      <c r="B284" s="57"/>
    </row>
    <row r="285" spans="2:2" x14ac:dyDescent="0.3">
      <c r="B285" s="57"/>
    </row>
    <row r="286" spans="2:2" x14ac:dyDescent="0.3">
      <c r="B286" s="57"/>
    </row>
    <row r="287" spans="2:2" x14ac:dyDescent="0.3">
      <c r="B287" s="57"/>
    </row>
    <row r="288" spans="2:2" x14ac:dyDescent="0.3">
      <c r="B288" s="57"/>
    </row>
    <row r="289" spans="2:2" x14ac:dyDescent="0.3">
      <c r="B289" s="57"/>
    </row>
    <row r="290" spans="2:2" x14ac:dyDescent="0.3">
      <c r="B290" s="57"/>
    </row>
    <row r="291" spans="2:2" x14ac:dyDescent="0.3">
      <c r="B291" s="57"/>
    </row>
    <row r="292" spans="2:2" x14ac:dyDescent="0.3">
      <c r="B292" s="57"/>
    </row>
    <row r="293" spans="2:2" x14ac:dyDescent="0.3">
      <c r="B293" s="57"/>
    </row>
    <row r="294" spans="2:2" x14ac:dyDescent="0.3">
      <c r="B294" s="57"/>
    </row>
    <row r="295" spans="2:2" x14ac:dyDescent="0.3">
      <c r="B295" s="57"/>
    </row>
    <row r="296" spans="2:2" x14ac:dyDescent="0.3">
      <c r="B296" s="57"/>
    </row>
    <row r="297" spans="2:2" x14ac:dyDescent="0.3">
      <c r="B297" s="57"/>
    </row>
    <row r="298" spans="2:2" x14ac:dyDescent="0.3">
      <c r="B298" s="57"/>
    </row>
    <row r="299" spans="2:2" x14ac:dyDescent="0.3">
      <c r="B299" s="57"/>
    </row>
    <row r="300" spans="2:2" x14ac:dyDescent="0.3">
      <c r="B300" s="57"/>
    </row>
    <row r="301" spans="2:2" x14ac:dyDescent="0.3">
      <c r="B301" s="57"/>
    </row>
    <row r="302" spans="2:2" x14ac:dyDescent="0.3">
      <c r="B302" s="57"/>
    </row>
    <row r="303" spans="2:2" x14ac:dyDescent="0.3">
      <c r="B303" s="57"/>
    </row>
    <row r="304" spans="2:2" x14ac:dyDescent="0.3">
      <c r="B304" s="57"/>
    </row>
    <row r="305" spans="2:2" x14ac:dyDescent="0.3">
      <c r="B305" s="57"/>
    </row>
    <row r="306" spans="2:2" x14ac:dyDescent="0.3">
      <c r="B306" s="57"/>
    </row>
    <row r="307" spans="2:2" x14ac:dyDescent="0.3">
      <c r="B307" s="57"/>
    </row>
    <row r="308" spans="2:2" x14ac:dyDescent="0.3">
      <c r="B308" s="57"/>
    </row>
    <row r="309" spans="2:2" x14ac:dyDescent="0.3">
      <c r="B309" s="57"/>
    </row>
    <row r="310" spans="2:2" x14ac:dyDescent="0.3">
      <c r="B310" s="57"/>
    </row>
    <row r="311" spans="2:2" x14ac:dyDescent="0.3">
      <c r="B311" s="57"/>
    </row>
    <row r="312" spans="2:2" x14ac:dyDescent="0.3">
      <c r="B312" s="57"/>
    </row>
    <row r="313" spans="2:2" x14ac:dyDescent="0.3">
      <c r="B313" s="57"/>
    </row>
    <row r="314" spans="2:2" x14ac:dyDescent="0.3">
      <c r="B314" s="57"/>
    </row>
    <row r="315" spans="2:2" x14ac:dyDescent="0.3">
      <c r="B315" s="57"/>
    </row>
    <row r="316" spans="2:2" x14ac:dyDescent="0.3">
      <c r="B316" s="57"/>
    </row>
    <row r="317" spans="2:2" x14ac:dyDescent="0.3">
      <c r="B317" s="57"/>
    </row>
    <row r="318" spans="2:2" x14ac:dyDescent="0.3">
      <c r="B318" s="57"/>
    </row>
    <row r="319" spans="2:2" x14ac:dyDescent="0.3">
      <c r="B319" s="57"/>
    </row>
    <row r="320" spans="2:2" x14ac:dyDescent="0.3">
      <c r="B320" s="57"/>
    </row>
    <row r="321" spans="2:2" x14ac:dyDescent="0.3">
      <c r="B321" s="57"/>
    </row>
    <row r="322" spans="2:2" x14ac:dyDescent="0.3">
      <c r="B322" s="57"/>
    </row>
    <row r="323" spans="2:2" x14ac:dyDescent="0.3">
      <c r="B323" s="57"/>
    </row>
    <row r="324" spans="2:2" x14ac:dyDescent="0.3">
      <c r="B324" s="57"/>
    </row>
    <row r="325" spans="2:2" x14ac:dyDescent="0.3">
      <c r="B325" s="57"/>
    </row>
    <row r="326" spans="2:2" x14ac:dyDescent="0.3">
      <c r="B326" s="57"/>
    </row>
    <row r="327" spans="2:2" x14ac:dyDescent="0.3">
      <c r="B327" s="57"/>
    </row>
    <row r="328" spans="2:2" x14ac:dyDescent="0.3">
      <c r="B328" s="57"/>
    </row>
    <row r="329" spans="2:2" x14ac:dyDescent="0.3">
      <c r="B329" s="57"/>
    </row>
    <row r="330" spans="2:2" x14ac:dyDescent="0.3">
      <c r="B330" s="57"/>
    </row>
    <row r="331" spans="2:2" x14ac:dyDescent="0.3">
      <c r="B331" s="57"/>
    </row>
    <row r="332" spans="2:2" x14ac:dyDescent="0.3">
      <c r="B332" s="57"/>
    </row>
    <row r="333" spans="2:2" x14ac:dyDescent="0.3">
      <c r="B333" s="57"/>
    </row>
    <row r="334" spans="2:2" x14ac:dyDescent="0.3">
      <c r="B334" s="57"/>
    </row>
    <row r="335" spans="2:2" x14ac:dyDescent="0.3">
      <c r="B335" s="57"/>
    </row>
    <row r="336" spans="2:2" x14ac:dyDescent="0.3">
      <c r="B336" s="57"/>
    </row>
    <row r="337" spans="2:2" x14ac:dyDescent="0.3">
      <c r="B337" s="57"/>
    </row>
    <row r="338" spans="2:2" x14ac:dyDescent="0.3">
      <c r="B338" s="57"/>
    </row>
    <row r="339" spans="2:2" x14ac:dyDescent="0.3">
      <c r="B339" s="57"/>
    </row>
    <row r="340" spans="2:2" x14ac:dyDescent="0.3">
      <c r="B340" s="57"/>
    </row>
    <row r="341" spans="2:2" x14ac:dyDescent="0.3">
      <c r="B341" s="57"/>
    </row>
    <row r="342" spans="2:2" x14ac:dyDescent="0.3">
      <c r="B342" s="57"/>
    </row>
    <row r="343" spans="2:2" x14ac:dyDescent="0.3">
      <c r="B343" s="57"/>
    </row>
    <row r="344" spans="2:2" x14ac:dyDescent="0.3">
      <c r="B344" s="57"/>
    </row>
    <row r="345" spans="2:2" x14ac:dyDescent="0.3">
      <c r="B345" s="57"/>
    </row>
    <row r="346" spans="2:2" x14ac:dyDescent="0.3">
      <c r="B346" s="57"/>
    </row>
    <row r="347" spans="2:2" x14ac:dyDescent="0.3">
      <c r="B347" s="57"/>
    </row>
    <row r="348" spans="2:2" x14ac:dyDescent="0.3">
      <c r="B348" s="57"/>
    </row>
    <row r="349" spans="2:2" x14ac:dyDescent="0.3">
      <c r="B349" s="57"/>
    </row>
    <row r="350" spans="2:2" x14ac:dyDescent="0.3">
      <c r="B350" s="57"/>
    </row>
    <row r="351" spans="2:2" x14ac:dyDescent="0.3">
      <c r="B351" s="57"/>
    </row>
    <row r="352" spans="2:2" x14ac:dyDescent="0.3">
      <c r="B352" s="57"/>
    </row>
    <row r="353" spans="2:2" x14ac:dyDescent="0.3">
      <c r="B353" s="57"/>
    </row>
    <row r="354" spans="2:2" x14ac:dyDescent="0.3">
      <c r="B354" s="57"/>
    </row>
    <row r="355" spans="2:2" x14ac:dyDescent="0.3">
      <c r="B355" s="57"/>
    </row>
    <row r="356" spans="2:2" x14ac:dyDescent="0.3">
      <c r="B356" s="57"/>
    </row>
    <row r="357" spans="2:2" x14ac:dyDescent="0.3">
      <c r="B357" s="57"/>
    </row>
    <row r="358" spans="2:2" x14ac:dyDescent="0.3">
      <c r="B358" s="57"/>
    </row>
    <row r="359" spans="2:2" x14ac:dyDescent="0.3">
      <c r="B359" s="57"/>
    </row>
    <row r="360" spans="2:2" x14ac:dyDescent="0.3">
      <c r="B360" s="57"/>
    </row>
    <row r="361" spans="2:2" x14ac:dyDescent="0.3">
      <c r="B361" s="57"/>
    </row>
    <row r="362" spans="2:2" x14ac:dyDescent="0.3">
      <c r="B362" s="57"/>
    </row>
    <row r="363" spans="2:2" x14ac:dyDescent="0.3">
      <c r="B363" s="57"/>
    </row>
    <row r="364" spans="2:2" x14ac:dyDescent="0.3">
      <c r="B364" s="57"/>
    </row>
    <row r="365" spans="2:2" x14ac:dyDescent="0.3">
      <c r="B365" s="57"/>
    </row>
    <row r="366" spans="2:2" x14ac:dyDescent="0.3">
      <c r="B366" s="57"/>
    </row>
    <row r="367" spans="2:2" x14ac:dyDescent="0.3">
      <c r="B367" s="57"/>
    </row>
    <row r="368" spans="2:2" x14ac:dyDescent="0.3">
      <c r="B368" s="57"/>
    </row>
    <row r="369" spans="2:2" x14ac:dyDescent="0.3">
      <c r="B369" s="57"/>
    </row>
    <row r="370" spans="2:2" x14ac:dyDescent="0.3">
      <c r="B370" s="57"/>
    </row>
    <row r="371" spans="2:2" x14ac:dyDescent="0.3">
      <c r="B371" s="57"/>
    </row>
    <row r="372" spans="2:2" x14ac:dyDescent="0.3">
      <c r="B372" s="57"/>
    </row>
    <row r="373" spans="2:2" x14ac:dyDescent="0.3">
      <c r="B373" s="57"/>
    </row>
    <row r="374" spans="2:2" x14ac:dyDescent="0.3">
      <c r="B374" s="57"/>
    </row>
    <row r="375" spans="2:2" x14ac:dyDescent="0.3">
      <c r="B375" s="57"/>
    </row>
    <row r="376" spans="2:2" x14ac:dyDescent="0.3">
      <c r="B376" s="57"/>
    </row>
    <row r="377" spans="2:2" x14ac:dyDescent="0.3">
      <c r="B377" s="57"/>
    </row>
    <row r="378" spans="2:2" x14ac:dyDescent="0.3">
      <c r="B378" s="57"/>
    </row>
    <row r="379" spans="2:2" x14ac:dyDescent="0.3">
      <c r="B379" s="57"/>
    </row>
    <row r="380" spans="2:2" x14ac:dyDescent="0.3">
      <c r="B380" s="57"/>
    </row>
    <row r="381" spans="2:2" x14ac:dyDescent="0.3">
      <c r="B381" s="57"/>
    </row>
    <row r="382" spans="2:2" x14ac:dyDescent="0.3">
      <c r="B382" s="57"/>
    </row>
    <row r="383" spans="2:2" x14ac:dyDescent="0.3">
      <c r="B383" s="57"/>
    </row>
    <row r="384" spans="2:2" x14ac:dyDescent="0.3">
      <c r="B384" s="57"/>
    </row>
    <row r="385" spans="2:2" x14ac:dyDescent="0.3">
      <c r="B385" s="57"/>
    </row>
    <row r="386" spans="2:2" x14ac:dyDescent="0.3">
      <c r="B386" s="57"/>
    </row>
    <row r="387" spans="2:2" x14ac:dyDescent="0.3">
      <c r="B387" s="57"/>
    </row>
    <row r="388" spans="2:2" x14ac:dyDescent="0.3">
      <c r="B388" s="57"/>
    </row>
    <row r="389" spans="2:2" x14ac:dyDescent="0.3">
      <c r="B389" s="57"/>
    </row>
    <row r="390" spans="2:2" x14ac:dyDescent="0.3">
      <c r="B390" s="57"/>
    </row>
    <row r="391" spans="2:2" x14ac:dyDescent="0.3">
      <c r="B391" s="57"/>
    </row>
    <row r="392" spans="2:2" x14ac:dyDescent="0.3">
      <c r="B392" s="57"/>
    </row>
    <row r="393" spans="2:2" x14ac:dyDescent="0.3">
      <c r="B393" s="57"/>
    </row>
    <row r="394" spans="2:2" x14ac:dyDescent="0.3">
      <c r="B394" s="57"/>
    </row>
    <row r="395" spans="2:2" x14ac:dyDescent="0.3">
      <c r="B395" s="57"/>
    </row>
    <row r="396" spans="2:2" x14ac:dyDescent="0.3">
      <c r="B396" s="57"/>
    </row>
    <row r="397" spans="2:2" x14ac:dyDescent="0.3">
      <c r="B397" s="57"/>
    </row>
    <row r="398" spans="2:2" x14ac:dyDescent="0.3">
      <c r="B398" s="57"/>
    </row>
    <row r="399" spans="2:2" x14ac:dyDescent="0.3">
      <c r="B399" s="57"/>
    </row>
    <row r="400" spans="2:2" x14ac:dyDescent="0.3">
      <c r="B400" s="57"/>
    </row>
    <row r="401" spans="2:2" x14ac:dyDescent="0.3">
      <c r="B401" s="57"/>
    </row>
    <row r="402" spans="2:2" x14ac:dyDescent="0.3">
      <c r="B402" s="57"/>
    </row>
    <row r="403" spans="2:2" x14ac:dyDescent="0.3">
      <c r="B403" s="57"/>
    </row>
    <row r="404" spans="2:2" x14ac:dyDescent="0.3">
      <c r="B404" s="57"/>
    </row>
    <row r="405" spans="2:2" x14ac:dyDescent="0.3">
      <c r="B405" s="57"/>
    </row>
    <row r="406" spans="2:2" x14ac:dyDescent="0.3">
      <c r="B406" s="57"/>
    </row>
    <row r="407" spans="2:2" x14ac:dyDescent="0.3">
      <c r="B407" s="57"/>
    </row>
    <row r="408" spans="2:2" x14ac:dyDescent="0.3">
      <c r="B408" s="57"/>
    </row>
    <row r="409" spans="2:2" x14ac:dyDescent="0.3">
      <c r="B409" s="57"/>
    </row>
    <row r="410" spans="2:2" x14ac:dyDescent="0.3">
      <c r="B410" s="57"/>
    </row>
    <row r="411" spans="2:2" x14ac:dyDescent="0.3">
      <c r="B411" s="57"/>
    </row>
    <row r="412" spans="2:2" x14ac:dyDescent="0.3">
      <c r="B412" s="57"/>
    </row>
    <row r="413" spans="2:2" x14ac:dyDescent="0.3">
      <c r="B413" s="57"/>
    </row>
    <row r="414" spans="2:2" x14ac:dyDescent="0.3">
      <c r="B414" s="57"/>
    </row>
    <row r="415" spans="2:2" x14ac:dyDescent="0.3">
      <c r="B415" s="57"/>
    </row>
    <row r="416" spans="2:2" x14ac:dyDescent="0.3">
      <c r="B416" s="57"/>
    </row>
    <row r="417" spans="2:2" x14ac:dyDescent="0.3">
      <c r="B417" s="57"/>
    </row>
    <row r="418" spans="2:2" x14ac:dyDescent="0.3">
      <c r="B418" s="57"/>
    </row>
    <row r="419" spans="2:2" x14ac:dyDescent="0.3">
      <c r="B419" s="57"/>
    </row>
    <row r="420" spans="2:2" x14ac:dyDescent="0.3">
      <c r="B420" s="57"/>
    </row>
    <row r="421" spans="2:2" x14ac:dyDescent="0.3">
      <c r="B421" s="57"/>
    </row>
    <row r="422" spans="2:2" x14ac:dyDescent="0.3">
      <c r="B422" s="57"/>
    </row>
    <row r="423" spans="2:2" x14ac:dyDescent="0.3">
      <c r="B423" s="57"/>
    </row>
    <row r="424" spans="2:2" x14ac:dyDescent="0.3">
      <c r="B424" s="57"/>
    </row>
    <row r="425" spans="2:2" x14ac:dyDescent="0.3">
      <c r="B425" s="57"/>
    </row>
    <row r="426" spans="2:2" x14ac:dyDescent="0.3">
      <c r="B426" s="57"/>
    </row>
    <row r="427" spans="2:2" x14ac:dyDescent="0.3">
      <c r="B427" s="57"/>
    </row>
    <row r="428" spans="2:2" x14ac:dyDescent="0.3">
      <c r="B428" s="57"/>
    </row>
    <row r="429" spans="2:2" x14ac:dyDescent="0.3">
      <c r="B429" s="57"/>
    </row>
    <row r="430" spans="2:2" x14ac:dyDescent="0.3">
      <c r="B430" s="57"/>
    </row>
    <row r="431" spans="2:2" x14ac:dyDescent="0.3">
      <c r="B431" s="57"/>
    </row>
    <row r="432" spans="2:2" x14ac:dyDescent="0.3">
      <c r="B432" s="57"/>
    </row>
    <row r="433" spans="2:2" x14ac:dyDescent="0.3">
      <c r="B433" s="57"/>
    </row>
    <row r="434" spans="2:2" x14ac:dyDescent="0.3">
      <c r="B434" s="57"/>
    </row>
    <row r="435" spans="2:2" x14ac:dyDescent="0.3">
      <c r="B435" s="57"/>
    </row>
    <row r="436" spans="2:2" x14ac:dyDescent="0.3">
      <c r="B436" s="57"/>
    </row>
    <row r="437" spans="2:2" x14ac:dyDescent="0.3">
      <c r="B437" s="57"/>
    </row>
    <row r="438" spans="2:2" x14ac:dyDescent="0.3">
      <c r="B438" s="57"/>
    </row>
    <row r="439" spans="2:2" x14ac:dyDescent="0.3">
      <c r="B439" s="57"/>
    </row>
    <row r="440" spans="2:2" x14ac:dyDescent="0.3">
      <c r="B440" s="57"/>
    </row>
    <row r="441" spans="2:2" x14ac:dyDescent="0.3">
      <c r="B441" s="57"/>
    </row>
    <row r="442" spans="2:2" x14ac:dyDescent="0.3">
      <c r="B442" s="57"/>
    </row>
    <row r="443" spans="2:2" x14ac:dyDescent="0.3">
      <c r="B443" s="57"/>
    </row>
    <row r="444" spans="2:2" x14ac:dyDescent="0.3">
      <c r="B444" s="57"/>
    </row>
    <row r="445" spans="2:2" x14ac:dyDescent="0.3">
      <c r="B445" s="57"/>
    </row>
    <row r="446" spans="2:2" x14ac:dyDescent="0.3">
      <c r="B446" s="57"/>
    </row>
    <row r="447" spans="2:2" x14ac:dyDescent="0.3">
      <c r="B447" s="57"/>
    </row>
    <row r="448" spans="2:2" x14ac:dyDescent="0.3">
      <c r="B448" s="57"/>
    </row>
    <row r="449" spans="2:2" x14ac:dyDescent="0.3">
      <c r="B449" s="57"/>
    </row>
    <row r="450" spans="2:2" x14ac:dyDescent="0.3">
      <c r="B450" s="57"/>
    </row>
    <row r="451" spans="2:2" x14ac:dyDescent="0.3">
      <c r="B451" s="57"/>
    </row>
    <row r="452" spans="2:2" x14ac:dyDescent="0.3">
      <c r="B452" s="57"/>
    </row>
    <row r="453" spans="2:2" x14ac:dyDescent="0.3">
      <c r="B453" s="57"/>
    </row>
    <row r="454" spans="2:2" x14ac:dyDescent="0.3">
      <c r="B454" s="57"/>
    </row>
    <row r="455" spans="2:2" x14ac:dyDescent="0.3">
      <c r="B455" s="57"/>
    </row>
    <row r="456" spans="2:2" x14ac:dyDescent="0.3">
      <c r="B456" s="57"/>
    </row>
    <row r="457" spans="2:2" x14ac:dyDescent="0.3">
      <c r="B457" s="57"/>
    </row>
    <row r="458" spans="2:2" x14ac:dyDescent="0.3">
      <c r="B458" s="57"/>
    </row>
    <row r="459" spans="2:2" x14ac:dyDescent="0.3">
      <c r="B459" s="57"/>
    </row>
    <row r="460" spans="2:2" x14ac:dyDescent="0.3">
      <c r="B460" s="57"/>
    </row>
    <row r="461" spans="2:2" x14ac:dyDescent="0.3">
      <c r="B461" s="57"/>
    </row>
    <row r="462" spans="2:2" x14ac:dyDescent="0.3">
      <c r="B462" s="57"/>
    </row>
    <row r="463" spans="2:2" x14ac:dyDescent="0.3">
      <c r="B463" s="57"/>
    </row>
    <row r="464" spans="2:2" x14ac:dyDescent="0.3">
      <c r="B464" s="57"/>
    </row>
    <row r="465" spans="2:2" x14ac:dyDescent="0.3">
      <c r="B465" s="57"/>
    </row>
    <row r="466" spans="2:2" x14ac:dyDescent="0.3">
      <c r="B466" s="57"/>
    </row>
    <row r="467" spans="2:2" x14ac:dyDescent="0.3">
      <c r="B467" s="57"/>
    </row>
    <row r="468" spans="2:2" x14ac:dyDescent="0.3">
      <c r="B468" s="57"/>
    </row>
    <row r="469" spans="2:2" x14ac:dyDescent="0.3">
      <c r="B469" s="57"/>
    </row>
    <row r="470" spans="2:2" x14ac:dyDescent="0.3">
      <c r="B470" s="57"/>
    </row>
    <row r="471" spans="2:2" x14ac:dyDescent="0.3">
      <c r="B471" s="57"/>
    </row>
    <row r="472" spans="2:2" x14ac:dyDescent="0.3">
      <c r="B472" s="57"/>
    </row>
    <row r="473" spans="2:2" x14ac:dyDescent="0.3">
      <c r="B473" s="57"/>
    </row>
    <row r="474" spans="2:2" x14ac:dyDescent="0.3">
      <c r="B474" s="57"/>
    </row>
    <row r="475" spans="2:2" x14ac:dyDescent="0.3">
      <c r="B475" s="57"/>
    </row>
    <row r="476" spans="2:2" x14ac:dyDescent="0.3">
      <c r="B476" s="57"/>
    </row>
    <row r="477" spans="2:2" x14ac:dyDescent="0.3">
      <c r="B477" s="57"/>
    </row>
    <row r="478" spans="2:2" x14ac:dyDescent="0.3">
      <c r="B478" s="57"/>
    </row>
    <row r="479" spans="2:2" x14ac:dyDescent="0.3">
      <c r="B479" s="57"/>
    </row>
    <row r="480" spans="2:2" x14ac:dyDescent="0.3">
      <c r="B480" s="57"/>
    </row>
    <row r="481" spans="2:2" x14ac:dyDescent="0.3">
      <c r="B481" s="57"/>
    </row>
    <row r="482" spans="2:2" x14ac:dyDescent="0.3">
      <c r="B482" s="57"/>
    </row>
    <row r="483" spans="2:2" x14ac:dyDescent="0.3">
      <c r="B483" s="57"/>
    </row>
    <row r="484" spans="2:2" x14ac:dyDescent="0.3">
      <c r="B484" s="57"/>
    </row>
    <row r="485" spans="2:2" x14ac:dyDescent="0.3">
      <c r="B485" s="57"/>
    </row>
    <row r="486" spans="2:2" x14ac:dyDescent="0.3">
      <c r="B486" s="57"/>
    </row>
    <row r="487" spans="2:2" x14ac:dyDescent="0.3">
      <c r="B487" s="57"/>
    </row>
    <row r="488" spans="2:2" x14ac:dyDescent="0.3">
      <c r="B488" s="57"/>
    </row>
    <row r="489" spans="2:2" x14ac:dyDescent="0.3">
      <c r="B489" s="57"/>
    </row>
    <row r="490" spans="2:2" x14ac:dyDescent="0.3">
      <c r="B490" s="57"/>
    </row>
    <row r="491" spans="2:2" x14ac:dyDescent="0.3">
      <c r="B491" s="57"/>
    </row>
    <row r="492" spans="2:2" x14ac:dyDescent="0.3">
      <c r="B492" s="57"/>
    </row>
    <row r="493" spans="2:2" x14ac:dyDescent="0.3">
      <c r="B493" s="57"/>
    </row>
    <row r="494" spans="2:2" x14ac:dyDescent="0.3">
      <c r="B494" s="57"/>
    </row>
    <row r="495" spans="2:2" x14ac:dyDescent="0.3">
      <c r="B495" s="57"/>
    </row>
    <row r="496" spans="2:2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2" x14ac:dyDescent="0.3">
      <c r="B705" s="57"/>
    </row>
    <row r="706" spans="2:2" x14ac:dyDescent="0.3">
      <c r="B706" s="57"/>
    </row>
    <row r="707" spans="2:2" x14ac:dyDescent="0.3">
      <c r="B707" s="57"/>
    </row>
    <row r="708" spans="2:2" x14ac:dyDescent="0.3">
      <c r="B708" s="57"/>
    </row>
    <row r="709" spans="2:2" x14ac:dyDescent="0.3">
      <c r="B709" s="57"/>
    </row>
    <row r="710" spans="2:2" x14ac:dyDescent="0.3">
      <c r="B710" s="57"/>
    </row>
    <row r="711" spans="2:2" x14ac:dyDescent="0.3">
      <c r="B711" s="57"/>
    </row>
    <row r="712" spans="2:2" x14ac:dyDescent="0.3">
      <c r="B712" s="57"/>
    </row>
    <row r="713" spans="2:2" x14ac:dyDescent="0.3">
      <c r="B713" s="57"/>
    </row>
    <row r="714" spans="2:2" x14ac:dyDescent="0.3">
      <c r="B714" s="57"/>
    </row>
    <row r="715" spans="2:2" x14ac:dyDescent="0.3">
      <c r="B715" s="57"/>
    </row>
    <row r="716" spans="2:2" x14ac:dyDescent="0.3">
      <c r="B716" s="57"/>
    </row>
    <row r="717" spans="2:2" x14ac:dyDescent="0.3">
      <c r="B717" s="57"/>
    </row>
    <row r="718" spans="2:2" x14ac:dyDescent="0.3">
      <c r="B718" s="57"/>
    </row>
    <row r="719" spans="2:2" x14ac:dyDescent="0.3">
      <c r="B719" s="57"/>
    </row>
    <row r="720" spans="2:2" x14ac:dyDescent="0.3">
      <c r="B720" s="57"/>
    </row>
    <row r="721" spans="2:2" x14ac:dyDescent="0.3">
      <c r="B721" s="57"/>
    </row>
    <row r="722" spans="2:2" x14ac:dyDescent="0.3">
      <c r="B722" s="57"/>
    </row>
    <row r="723" spans="2:2" x14ac:dyDescent="0.3">
      <c r="B723" s="57"/>
    </row>
    <row r="724" spans="2:2" x14ac:dyDescent="0.3">
      <c r="B724" s="57"/>
    </row>
    <row r="725" spans="2:2" x14ac:dyDescent="0.3">
      <c r="B725" s="57"/>
    </row>
    <row r="726" spans="2:2" x14ac:dyDescent="0.3">
      <c r="B726" s="57"/>
    </row>
    <row r="727" spans="2:2" x14ac:dyDescent="0.3">
      <c r="B727" s="57"/>
    </row>
    <row r="728" spans="2:2" x14ac:dyDescent="0.3">
      <c r="B728" s="57"/>
    </row>
    <row r="729" spans="2:2" x14ac:dyDescent="0.3">
      <c r="B729" s="57"/>
    </row>
    <row r="730" spans="2:2" x14ac:dyDescent="0.3">
      <c r="B730" s="57"/>
    </row>
    <row r="731" spans="2:2" x14ac:dyDescent="0.3">
      <c r="B731" s="57"/>
    </row>
    <row r="732" spans="2:2" x14ac:dyDescent="0.3">
      <c r="B732" s="57"/>
    </row>
    <row r="733" spans="2:2" x14ac:dyDescent="0.3">
      <c r="B733" s="57"/>
    </row>
    <row r="734" spans="2:2" x14ac:dyDescent="0.3">
      <c r="B734" s="57"/>
    </row>
    <row r="735" spans="2:2" x14ac:dyDescent="0.3">
      <c r="B735" s="57"/>
    </row>
    <row r="736" spans="2:2" x14ac:dyDescent="0.3">
      <c r="B736" s="57"/>
    </row>
    <row r="737" spans="2:2" x14ac:dyDescent="0.3">
      <c r="B737" s="57"/>
    </row>
    <row r="738" spans="2:2" x14ac:dyDescent="0.3">
      <c r="B738" s="57"/>
    </row>
    <row r="739" spans="2:2" x14ac:dyDescent="0.3">
      <c r="B739" s="57"/>
    </row>
    <row r="740" spans="2:2" x14ac:dyDescent="0.3">
      <c r="B740" s="57"/>
    </row>
    <row r="741" spans="2:2" x14ac:dyDescent="0.3">
      <c r="B741" s="57"/>
    </row>
    <row r="742" spans="2:2" x14ac:dyDescent="0.3">
      <c r="B742" s="57"/>
    </row>
    <row r="743" spans="2:2" x14ac:dyDescent="0.3">
      <c r="B743" s="57"/>
    </row>
    <row r="744" spans="2:2" x14ac:dyDescent="0.3">
      <c r="B744" s="57"/>
    </row>
    <row r="745" spans="2:2" x14ac:dyDescent="0.3">
      <c r="B745" s="57"/>
    </row>
    <row r="746" spans="2:2" x14ac:dyDescent="0.3">
      <c r="B746" s="57"/>
    </row>
    <row r="747" spans="2:2" x14ac:dyDescent="0.3">
      <c r="B747" s="57"/>
    </row>
    <row r="748" spans="2:2" x14ac:dyDescent="0.3">
      <c r="B748" s="57"/>
    </row>
    <row r="749" spans="2:2" x14ac:dyDescent="0.3">
      <c r="B749" s="57"/>
    </row>
    <row r="750" spans="2:2" x14ac:dyDescent="0.3">
      <c r="B750" s="57"/>
    </row>
    <row r="751" spans="2:2" x14ac:dyDescent="0.3">
      <c r="B751" s="57"/>
    </row>
    <row r="752" spans="2:2" x14ac:dyDescent="0.3">
      <c r="B752" s="57"/>
    </row>
    <row r="753" spans="2:2" x14ac:dyDescent="0.3">
      <c r="B753" s="57"/>
    </row>
    <row r="754" spans="2:2" x14ac:dyDescent="0.3">
      <c r="B754" s="57"/>
    </row>
    <row r="755" spans="2:2" x14ac:dyDescent="0.3">
      <c r="B755" s="57"/>
    </row>
    <row r="756" spans="2:2" x14ac:dyDescent="0.3">
      <c r="B756" s="57"/>
    </row>
    <row r="757" spans="2:2" x14ac:dyDescent="0.3">
      <c r="B757" s="57"/>
    </row>
    <row r="758" spans="2:2" x14ac:dyDescent="0.3">
      <c r="B758" s="57"/>
    </row>
    <row r="759" spans="2:2" x14ac:dyDescent="0.3">
      <c r="B759" s="57"/>
    </row>
    <row r="760" spans="2:2" x14ac:dyDescent="0.3">
      <c r="B760" s="57"/>
    </row>
    <row r="761" spans="2:2" x14ac:dyDescent="0.3">
      <c r="B761" s="57"/>
    </row>
    <row r="762" spans="2:2" x14ac:dyDescent="0.3">
      <c r="B762" s="57"/>
    </row>
    <row r="763" spans="2:2" x14ac:dyDescent="0.3">
      <c r="B763" s="57"/>
    </row>
    <row r="764" spans="2:2" x14ac:dyDescent="0.3">
      <c r="B764" s="57"/>
    </row>
    <row r="765" spans="2:2" x14ac:dyDescent="0.3">
      <c r="B765" s="57"/>
    </row>
    <row r="766" spans="2:2" x14ac:dyDescent="0.3">
      <c r="B766" s="57"/>
    </row>
    <row r="767" spans="2:2" x14ac:dyDescent="0.3">
      <c r="B767" s="57"/>
    </row>
    <row r="768" spans="2:2" x14ac:dyDescent="0.3">
      <c r="B768" s="57"/>
    </row>
    <row r="769" spans="2:2" x14ac:dyDescent="0.3">
      <c r="B769" s="57"/>
    </row>
    <row r="770" spans="2:2" x14ac:dyDescent="0.3">
      <c r="B770" s="57"/>
    </row>
    <row r="771" spans="2:2" x14ac:dyDescent="0.3">
      <c r="B771" s="57"/>
    </row>
    <row r="772" spans="2:2" x14ac:dyDescent="0.3">
      <c r="B772" s="57"/>
    </row>
    <row r="773" spans="2:2" x14ac:dyDescent="0.3">
      <c r="B773" s="57"/>
    </row>
    <row r="774" spans="2:2" x14ac:dyDescent="0.3">
      <c r="B774" s="57"/>
    </row>
    <row r="775" spans="2:2" x14ac:dyDescent="0.3">
      <c r="B775" s="57"/>
    </row>
    <row r="776" spans="2:2" x14ac:dyDescent="0.3">
      <c r="B776" s="57"/>
    </row>
    <row r="777" spans="2:2" x14ac:dyDescent="0.3">
      <c r="B777" s="57"/>
    </row>
    <row r="778" spans="2:2" x14ac:dyDescent="0.3">
      <c r="B778" s="57"/>
    </row>
    <row r="779" spans="2:2" x14ac:dyDescent="0.3">
      <c r="B779" s="57"/>
    </row>
    <row r="780" spans="2:2" x14ac:dyDescent="0.3">
      <c r="B780" s="57"/>
    </row>
    <row r="781" spans="2:2" x14ac:dyDescent="0.3">
      <c r="B781" s="57"/>
    </row>
    <row r="782" spans="2:2" x14ac:dyDescent="0.3">
      <c r="B782" s="57"/>
    </row>
    <row r="783" spans="2:2" x14ac:dyDescent="0.3">
      <c r="B783" s="57"/>
    </row>
    <row r="784" spans="2:2" x14ac:dyDescent="0.3">
      <c r="B784" s="57"/>
    </row>
    <row r="785" spans="2:2" x14ac:dyDescent="0.3">
      <c r="B785" s="57"/>
    </row>
    <row r="786" spans="2:2" x14ac:dyDescent="0.3">
      <c r="B786" s="57"/>
    </row>
    <row r="787" spans="2:2" x14ac:dyDescent="0.3">
      <c r="B787" s="57"/>
    </row>
    <row r="788" spans="2:2" x14ac:dyDescent="0.3">
      <c r="B788" s="57"/>
    </row>
    <row r="789" spans="2:2" x14ac:dyDescent="0.3">
      <c r="B789" s="57"/>
    </row>
    <row r="790" spans="2:2" x14ac:dyDescent="0.3">
      <c r="B790" s="57"/>
    </row>
    <row r="791" spans="2:2" x14ac:dyDescent="0.3">
      <c r="B791" s="57"/>
    </row>
    <row r="792" spans="2:2" x14ac:dyDescent="0.3">
      <c r="B792" s="57"/>
    </row>
    <row r="793" spans="2:2" x14ac:dyDescent="0.3">
      <c r="B793" s="57"/>
    </row>
    <row r="794" spans="2:2" x14ac:dyDescent="0.3">
      <c r="B794" s="57"/>
    </row>
    <row r="795" spans="2:2" x14ac:dyDescent="0.3">
      <c r="B795" s="57"/>
    </row>
    <row r="796" spans="2:2" x14ac:dyDescent="0.3">
      <c r="B796" s="57"/>
    </row>
    <row r="797" spans="2:2" x14ac:dyDescent="0.3">
      <c r="B797" s="57"/>
    </row>
    <row r="798" spans="2:2" x14ac:dyDescent="0.3">
      <c r="B798" s="57"/>
    </row>
    <row r="799" spans="2:2" x14ac:dyDescent="0.3">
      <c r="B799" s="57"/>
    </row>
    <row r="800" spans="2:2" x14ac:dyDescent="0.3">
      <c r="B800" s="57"/>
    </row>
    <row r="801" spans="2:2" x14ac:dyDescent="0.3">
      <c r="B801" s="57"/>
    </row>
    <row r="802" spans="2:2" x14ac:dyDescent="0.3">
      <c r="B802" s="57"/>
    </row>
    <row r="803" spans="2:2" x14ac:dyDescent="0.3">
      <c r="B803" s="57"/>
    </row>
    <row r="804" spans="2:2" x14ac:dyDescent="0.3">
      <c r="B804" s="57"/>
    </row>
    <row r="805" spans="2:2" x14ac:dyDescent="0.3">
      <c r="B805" s="57"/>
    </row>
    <row r="806" spans="2:2" x14ac:dyDescent="0.3">
      <c r="B806" s="57"/>
    </row>
    <row r="807" spans="2:2" x14ac:dyDescent="0.3">
      <c r="B807" s="57"/>
    </row>
    <row r="808" spans="2:2" x14ac:dyDescent="0.3">
      <c r="B808" s="57"/>
    </row>
    <row r="809" spans="2:2" x14ac:dyDescent="0.3">
      <c r="B809" s="57"/>
    </row>
    <row r="810" spans="2:2" x14ac:dyDescent="0.3">
      <c r="B810" s="57"/>
    </row>
    <row r="811" spans="2:2" x14ac:dyDescent="0.3">
      <c r="B811" s="57"/>
    </row>
    <row r="812" spans="2:2" x14ac:dyDescent="0.3">
      <c r="B812" s="57"/>
    </row>
    <row r="813" spans="2:2" x14ac:dyDescent="0.3">
      <c r="B813" s="57"/>
    </row>
    <row r="814" spans="2:2" x14ac:dyDescent="0.3">
      <c r="B814" s="57"/>
    </row>
    <row r="815" spans="2:2" x14ac:dyDescent="0.3">
      <c r="B815" s="57"/>
    </row>
    <row r="816" spans="2:2" x14ac:dyDescent="0.3">
      <c r="B816" s="57"/>
    </row>
    <row r="817" spans="2:2" x14ac:dyDescent="0.3">
      <c r="B817" s="57"/>
    </row>
    <row r="818" spans="2:2" x14ac:dyDescent="0.3">
      <c r="B818" s="57"/>
    </row>
    <row r="819" spans="2:2" x14ac:dyDescent="0.3">
      <c r="B819" s="57"/>
    </row>
    <row r="820" spans="2:2" x14ac:dyDescent="0.3">
      <c r="B820" s="57"/>
    </row>
    <row r="821" spans="2:2" x14ac:dyDescent="0.3">
      <c r="B821" s="57"/>
    </row>
    <row r="822" spans="2:2" x14ac:dyDescent="0.3">
      <c r="B822" s="57"/>
    </row>
    <row r="823" spans="2:2" x14ac:dyDescent="0.3">
      <c r="B823" s="57"/>
    </row>
    <row r="824" spans="2:2" x14ac:dyDescent="0.3">
      <c r="B824" s="57"/>
    </row>
    <row r="825" spans="2:2" x14ac:dyDescent="0.3">
      <c r="B825" s="57"/>
    </row>
    <row r="826" spans="2:2" x14ac:dyDescent="0.3">
      <c r="B826" s="57"/>
    </row>
    <row r="827" spans="2:2" x14ac:dyDescent="0.3">
      <c r="B827" s="57"/>
    </row>
    <row r="828" spans="2:2" x14ac:dyDescent="0.3">
      <c r="B828" s="57"/>
    </row>
    <row r="829" spans="2:2" x14ac:dyDescent="0.3">
      <c r="B829" s="57"/>
    </row>
    <row r="830" spans="2:2" x14ac:dyDescent="0.3">
      <c r="B830" s="57"/>
    </row>
    <row r="831" spans="2:2" x14ac:dyDescent="0.3">
      <c r="B831" s="57"/>
    </row>
    <row r="832" spans="2:2" x14ac:dyDescent="0.3">
      <c r="B832" s="57"/>
    </row>
    <row r="833" spans="2:2" x14ac:dyDescent="0.3">
      <c r="B833" s="57"/>
    </row>
    <row r="834" spans="2:2" x14ac:dyDescent="0.3">
      <c r="B834" s="57"/>
    </row>
    <row r="835" spans="2:2" x14ac:dyDescent="0.3">
      <c r="B835" s="57"/>
    </row>
    <row r="836" spans="2:2" x14ac:dyDescent="0.3">
      <c r="B836" s="57"/>
    </row>
    <row r="837" spans="2:2" x14ac:dyDescent="0.3">
      <c r="B837" s="57"/>
    </row>
    <row r="838" spans="2:2" x14ac:dyDescent="0.3">
      <c r="B838" s="57"/>
    </row>
    <row r="839" spans="2:2" x14ac:dyDescent="0.3">
      <c r="B839" s="57"/>
    </row>
    <row r="840" spans="2:2" x14ac:dyDescent="0.3">
      <c r="B840" s="57"/>
    </row>
    <row r="841" spans="2:2" x14ac:dyDescent="0.3">
      <c r="B841" s="57"/>
    </row>
    <row r="842" spans="2:2" x14ac:dyDescent="0.3">
      <c r="B842" s="57"/>
    </row>
    <row r="843" spans="2:2" x14ac:dyDescent="0.3">
      <c r="B843" s="57"/>
    </row>
    <row r="844" spans="2:2" x14ac:dyDescent="0.3">
      <c r="B844" s="57"/>
    </row>
    <row r="845" spans="2:2" x14ac:dyDescent="0.3">
      <c r="B845" s="57"/>
    </row>
    <row r="846" spans="2:2" x14ac:dyDescent="0.3">
      <c r="B846" s="57"/>
    </row>
    <row r="847" spans="2:2" x14ac:dyDescent="0.3">
      <c r="B847" s="57"/>
    </row>
    <row r="848" spans="2:2" x14ac:dyDescent="0.3">
      <c r="B848" s="57"/>
    </row>
    <row r="849" spans="2:2" x14ac:dyDescent="0.3">
      <c r="B849" s="57"/>
    </row>
    <row r="850" spans="2:2" x14ac:dyDescent="0.3">
      <c r="B850" s="57"/>
    </row>
    <row r="851" spans="2:2" x14ac:dyDescent="0.3">
      <c r="B851" s="57"/>
    </row>
    <row r="852" spans="2:2" x14ac:dyDescent="0.3">
      <c r="B852" s="57"/>
    </row>
    <row r="853" spans="2:2" x14ac:dyDescent="0.3">
      <c r="B853" s="57"/>
    </row>
    <row r="854" spans="2:2" x14ac:dyDescent="0.3">
      <c r="B854" s="57"/>
    </row>
    <row r="855" spans="2:2" x14ac:dyDescent="0.3">
      <c r="B855" s="57"/>
    </row>
    <row r="856" spans="2:2" x14ac:dyDescent="0.3">
      <c r="B856" s="57"/>
    </row>
    <row r="857" spans="2:2" x14ac:dyDescent="0.3">
      <c r="B857" s="57"/>
    </row>
    <row r="858" spans="2:2" x14ac:dyDescent="0.3">
      <c r="B858" s="57"/>
    </row>
    <row r="859" spans="2:2" x14ac:dyDescent="0.3">
      <c r="B859" s="57"/>
    </row>
    <row r="860" spans="2:2" x14ac:dyDescent="0.3">
      <c r="B860" s="57"/>
    </row>
    <row r="861" spans="2:2" x14ac:dyDescent="0.3">
      <c r="B861" s="57"/>
    </row>
    <row r="862" spans="2:2" x14ac:dyDescent="0.3">
      <c r="B862" s="57"/>
    </row>
    <row r="863" spans="2:2" x14ac:dyDescent="0.3">
      <c r="B863" s="57"/>
    </row>
    <row r="864" spans="2:2" x14ac:dyDescent="0.3">
      <c r="B864" s="57"/>
    </row>
    <row r="865" spans="2:2" x14ac:dyDescent="0.3">
      <c r="B865" s="57"/>
    </row>
    <row r="866" spans="2:2" x14ac:dyDescent="0.3">
      <c r="B866" s="57"/>
    </row>
    <row r="867" spans="2:2" x14ac:dyDescent="0.3">
      <c r="B867" s="57"/>
    </row>
    <row r="868" spans="2:2" x14ac:dyDescent="0.3">
      <c r="B868" s="57"/>
    </row>
    <row r="869" spans="2:2" x14ac:dyDescent="0.3">
      <c r="B869" s="57"/>
    </row>
    <row r="870" spans="2:2" x14ac:dyDescent="0.3">
      <c r="B870" s="57"/>
    </row>
    <row r="871" spans="2:2" x14ac:dyDescent="0.3">
      <c r="B871" s="57"/>
    </row>
    <row r="872" spans="2:2" x14ac:dyDescent="0.3">
      <c r="B872" s="57"/>
    </row>
    <row r="873" spans="2:2" x14ac:dyDescent="0.3">
      <c r="B873" s="57"/>
    </row>
    <row r="874" spans="2:2" x14ac:dyDescent="0.3">
      <c r="B874" s="57"/>
    </row>
    <row r="875" spans="2:2" x14ac:dyDescent="0.3">
      <c r="B875" s="57"/>
    </row>
    <row r="876" spans="2:2" x14ac:dyDescent="0.3">
      <c r="B876" s="57"/>
    </row>
    <row r="877" spans="2:2" x14ac:dyDescent="0.3">
      <c r="B877" s="57"/>
    </row>
    <row r="878" spans="2:2" x14ac:dyDescent="0.3">
      <c r="B878" s="57"/>
    </row>
    <row r="879" spans="2:2" x14ac:dyDescent="0.3">
      <c r="B879" s="57"/>
    </row>
    <row r="880" spans="2:2" x14ac:dyDescent="0.3">
      <c r="B880" s="57"/>
    </row>
    <row r="881" spans="2:2" x14ac:dyDescent="0.3">
      <c r="B881" s="57"/>
    </row>
    <row r="882" spans="2:2" x14ac:dyDescent="0.3">
      <c r="B882" s="57"/>
    </row>
    <row r="883" spans="2:2" x14ac:dyDescent="0.3">
      <c r="B883" s="57"/>
    </row>
    <row r="884" spans="2:2" x14ac:dyDescent="0.3">
      <c r="B884" s="57"/>
    </row>
    <row r="885" spans="2:2" x14ac:dyDescent="0.3">
      <c r="B885" s="57"/>
    </row>
    <row r="886" spans="2:2" x14ac:dyDescent="0.3">
      <c r="B886" s="57"/>
    </row>
    <row r="887" spans="2:2" x14ac:dyDescent="0.3">
      <c r="B887" s="57"/>
    </row>
    <row r="888" spans="2:2" x14ac:dyDescent="0.3">
      <c r="B888" s="57"/>
    </row>
    <row r="889" spans="2:2" x14ac:dyDescent="0.3">
      <c r="B889" s="57"/>
    </row>
    <row r="890" spans="2:2" x14ac:dyDescent="0.3">
      <c r="B890" s="57"/>
    </row>
    <row r="891" spans="2:2" x14ac:dyDescent="0.3">
      <c r="B891" s="57"/>
    </row>
    <row r="892" spans="2:2" x14ac:dyDescent="0.3">
      <c r="B892" s="57"/>
    </row>
    <row r="893" spans="2:2" x14ac:dyDescent="0.3">
      <c r="B893" s="57"/>
    </row>
    <row r="894" spans="2:2" x14ac:dyDescent="0.3">
      <c r="B894" s="57"/>
    </row>
    <row r="895" spans="2:2" x14ac:dyDescent="0.3">
      <c r="B895" s="57"/>
    </row>
    <row r="896" spans="2:2" x14ac:dyDescent="0.3">
      <c r="B896" s="57"/>
    </row>
    <row r="897" spans="2:2" x14ac:dyDescent="0.3">
      <c r="B897" s="57"/>
    </row>
    <row r="898" spans="2:2" x14ac:dyDescent="0.3">
      <c r="B898" s="57"/>
    </row>
    <row r="899" spans="2:2" x14ac:dyDescent="0.3">
      <c r="B899" s="57"/>
    </row>
    <row r="900" spans="2:2" x14ac:dyDescent="0.3">
      <c r="B900" s="57"/>
    </row>
    <row r="901" spans="2:2" x14ac:dyDescent="0.3">
      <c r="B901" s="57"/>
    </row>
    <row r="902" spans="2:2" x14ac:dyDescent="0.3">
      <c r="B902" s="57"/>
    </row>
    <row r="903" spans="2:2" x14ac:dyDescent="0.3">
      <c r="B903" s="57"/>
    </row>
    <row r="904" spans="2:2" x14ac:dyDescent="0.3">
      <c r="B904" s="57"/>
    </row>
    <row r="905" spans="2:2" x14ac:dyDescent="0.3">
      <c r="B905" s="57"/>
    </row>
    <row r="906" spans="2:2" x14ac:dyDescent="0.3">
      <c r="B906" s="57"/>
    </row>
    <row r="907" spans="2:2" x14ac:dyDescent="0.3">
      <c r="B907" s="57"/>
    </row>
    <row r="908" spans="2:2" x14ac:dyDescent="0.3">
      <c r="B908" s="57"/>
    </row>
    <row r="909" spans="2:2" x14ac:dyDescent="0.3">
      <c r="B909" s="57"/>
    </row>
    <row r="910" spans="2:2" x14ac:dyDescent="0.3">
      <c r="B910" s="57"/>
    </row>
    <row r="911" spans="2:2" x14ac:dyDescent="0.3">
      <c r="B911" s="57"/>
    </row>
    <row r="912" spans="2:2" x14ac:dyDescent="0.3">
      <c r="B912" s="57"/>
    </row>
    <row r="913" spans="2:2" x14ac:dyDescent="0.3">
      <c r="B913" s="57"/>
    </row>
    <row r="914" spans="2:2" x14ac:dyDescent="0.3">
      <c r="B914" s="57"/>
    </row>
    <row r="915" spans="2:2" x14ac:dyDescent="0.3">
      <c r="B915" s="57"/>
    </row>
    <row r="916" spans="2:2" x14ac:dyDescent="0.3">
      <c r="B916" s="57"/>
    </row>
    <row r="917" spans="2:2" x14ac:dyDescent="0.3">
      <c r="B917" s="57"/>
    </row>
    <row r="918" spans="2:2" x14ac:dyDescent="0.3">
      <c r="B918" s="57"/>
    </row>
    <row r="919" spans="2:2" x14ac:dyDescent="0.3">
      <c r="B919" s="57"/>
    </row>
    <row r="920" spans="2:2" x14ac:dyDescent="0.3">
      <c r="B920" s="57"/>
    </row>
    <row r="921" spans="2:2" x14ac:dyDescent="0.3">
      <c r="B921" s="57"/>
    </row>
    <row r="922" spans="2:2" x14ac:dyDescent="0.3">
      <c r="B922" s="57"/>
    </row>
    <row r="923" spans="2:2" x14ac:dyDescent="0.3">
      <c r="B923" s="57"/>
    </row>
    <row r="924" spans="2:2" x14ac:dyDescent="0.3">
      <c r="B924" s="57"/>
    </row>
    <row r="925" spans="2:2" x14ac:dyDescent="0.3">
      <c r="B925" s="57"/>
    </row>
    <row r="926" spans="2:2" x14ac:dyDescent="0.3">
      <c r="B926" s="57"/>
    </row>
    <row r="927" spans="2:2" x14ac:dyDescent="0.3">
      <c r="B927" s="57"/>
    </row>
    <row r="928" spans="2:2" x14ac:dyDescent="0.3">
      <c r="B928" s="57"/>
    </row>
    <row r="929" spans="2:2" x14ac:dyDescent="0.3">
      <c r="B929" s="57"/>
    </row>
    <row r="930" spans="2:2" x14ac:dyDescent="0.3">
      <c r="B930" s="57"/>
    </row>
    <row r="931" spans="2:2" x14ac:dyDescent="0.3">
      <c r="B931" s="57"/>
    </row>
    <row r="932" spans="2:2" x14ac:dyDescent="0.3">
      <c r="B932" s="57"/>
    </row>
    <row r="933" spans="2:2" x14ac:dyDescent="0.3">
      <c r="B933" s="57"/>
    </row>
    <row r="934" spans="2:2" x14ac:dyDescent="0.3">
      <c r="B934" s="57"/>
    </row>
    <row r="935" spans="2:2" x14ac:dyDescent="0.3">
      <c r="B935" s="57"/>
    </row>
    <row r="936" spans="2:2" x14ac:dyDescent="0.3">
      <c r="B936" s="57"/>
    </row>
  </sheetData>
  <mergeCells count="5">
    <mergeCell ref="C2:C5"/>
    <mergeCell ref="B2:B5"/>
    <mergeCell ref="C6:C7"/>
    <mergeCell ref="B6:B7"/>
    <mergeCell ref="A8:D8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A032-B309-4242-97CF-83AD89201660}">
  <dimension ref="A2:K32"/>
  <sheetViews>
    <sheetView topLeftCell="C1" workbookViewId="0">
      <selection activeCell="J31" sqref="J31"/>
    </sheetView>
  </sheetViews>
  <sheetFormatPr defaultColWidth="12.625" defaultRowHeight="15" customHeight="1" x14ac:dyDescent="0.3"/>
  <cols>
    <col min="1" max="1" width="2.75" style="57" bestFit="1" customWidth="1"/>
    <col min="2" max="2" width="12.25" style="57" bestFit="1" customWidth="1"/>
    <col min="3" max="3" width="10.5" style="57" customWidth="1"/>
    <col min="4" max="4" width="12.625" style="57" customWidth="1"/>
    <col min="5" max="5" width="10" style="57" customWidth="1"/>
    <col min="6" max="6" width="11.75" style="57" customWidth="1"/>
    <col min="7" max="7" width="10.625" style="57" customWidth="1"/>
    <col min="8" max="8" width="11.125" style="57" bestFit="1" customWidth="1"/>
    <col min="9" max="9" width="8.375" style="57" customWidth="1"/>
    <col min="10" max="10" width="14.125" style="57" bestFit="1" customWidth="1"/>
    <col min="11" max="11" width="13.375" style="57" bestFit="1" customWidth="1"/>
    <col min="12" max="16384" width="12.625" style="57"/>
  </cols>
  <sheetData>
    <row r="2" spans="1:11" s="83" customFormat="1" ht="49.5" x14ac:dyDescent="0.2">
      <c r="A2" s="79" t="s">
        <v>74</v>
      </c>
      <c r="B2" s="79" t="s">
        <v>35</v>
      </c>
      <c r="C2" s="79" t="s">
        <v>83</v>
      </c>
      <c r="D2" s="79" t="s">
        <v>84</v>
      </c>
      <c r="E2" s="79" t="s">
        <v>85</v>
      </c>
      <c r="F2" s="79" t="s">
        <v>86</v>
      </c>
      <c r="G2" s="79" t="s">
        <v>87</v>
      </c>
      <c r="H2" s="79" t="s">
        <v>88</v>
      </c>
      <c r="I2" s="79" t="s">
        <v>89</v>
      </c>
      <c r="J2" s="79" t="s">
        <v>23</v>
      </c>
      <c r="K2" s="79" t="s">
        <v>94</v>
      </c>
    </row>
    <row r="3" spans="1:11" ht="15" customHeight="1" x14ac:dyDescent="0.3">
      <c r="A3" s="82">
        <v>1</v>
      </c>
      <c r="B3" s="78" t="s">
        <v>90</v>
      </c>
      <c r="C3" s="60">
        <v>177.51</v>
      </c>
      <c r="D3" s="60">
        <v>106.5</v>
      </c>
      <c r="E3" s="60">
        <v>0</v>
      </c>
      <c r="F3" s="60">
        <v>1023.31</v>
      </c>
      <c r="G3" s="60">
        <v>42.8</v>
      </c>
      <c r="H3" s="60">
        <v>40.049999999999997</v>
      </c>
      <c r="I3" s="60">
        <v>59.28</v>
      </c>
      <c r="J3" s="52">
        <f t="shared" ref="J3:J28" si="0">SUM(C3:I3)</f>
        <v>1449.4499999999998</v>
      </c>
      <c r="K3" s="52">
        <f>J3*10.764</f>
        <v>15601.879799999997</v>
      </c>
    </row>
    <row r="4" spans="1:11" ht="15" customHeight="1" x14ac:dyDescent="0.3">
      <c r="A4" s="82">
        <v>2</v>
      </c>
      <c r="B4" s="78" t="s">
        <v>91</v>
      </c>
      <c r="C4" s="60">
        <v>0</v>
      </c>
      <c r="D4" s="60">
        <v>0</v>
      </c>
      <c r="E4" s="60">
        <v>0</v>
      </c>
      <c r="F4" s="60">
        <v>1357.25</v>
      </c>
      <c r="G4" s="60">
        <v>42.8</v>
      </c>
      <c r="H4" s="60">
        <v>0</v>
      </c>
      <c r="I4" s="60">
        <v>0</v>
      </c>
      <c r="J4" s="52">
        <f t="shared" si="0"/>
        <v>1400.05</v>
      </c>
      <c r="K4" s="52">
        <f t="shared" ref="K4:K28" si="1">J4*10.764</f>
        <v>15070.138199999999</v>
      </c>
    </row>
    <row r="5" spans="1:11" ht="15" customHeight="1" x14ac:dyDescent="0.3">
      <c r="A5" s="82">
        <v>3</v>
      </c>
      <c r="B5" s="78" t="s">
        <v>92</v>
      </c>
      <c r="C5" s="60">
        <v>0</v>
      </c>
      <c r="D5" s="60">
        <v>0</v>
      </c>
      <c r="E5" s="60">
        <v>0</v>
      </c>
      <c r="F5" s="60">
        <v>1357.25</v>
      </c>
      <c r="G5" s="60">
        <v>42.8</v>
      </c>
      <c r="H5" s="60">
        <v>0</v>
      </c>
      <c r="I5" s="60">
        <v>0</v>
      </c>
      <c r="J5" s="52">
        <f t="shared" si="0"/>
        <v>1400.05</v>
      </c>
      <c r="K5" s="52">
        <f t="shared" si="1"/>
        <v>15070.138199999999</v>
      </c>
    </row>
    <row r="6" spans="1:11" ht="15" customHeight="1" x14ac:dyDescent="0.3">
      <c r="A6" s="82">
        <v>4</v>
      </c>
      <c r="B6" s="78" t="s">
        <v>44</v>
      </c>
      <c r="C6" s="60">
        <v>737.89</v>
      </c>
      <c r="D6" s="60">
        <v>442.74</v>
      </c>
      <c r="E6" s="60">
        <v>0</v>
      </c>
      <c r="F6" s="60">
        <v>0</v>
      </c>
      <c r="G6" s="60">
        <v>42.8</v>
      </c>
      <c r="H6" s="60">
        <v>119.95</v>
      </c>
      <c r="I6" s="60">
        <v>72.05</v>
      </c>
      <c r="J6" s="52">
        <f t="shared" si="0"/>
        <v>1415.43</v>
      </c>
      <c r="K6" s="52">
        <f t="shared" si="1"/>
        <v>15235.68852</v>
      </c>
    </row>
    <row r="7" spans="1:11" ht="15" customHeight="1" x14ac:dyDescent="0.3">
      <c r="A7" s="82">
        <v>5</v>
      </c>
      <c r="B7" s="78" t="s">
        <v>45</v>
      </c>
      <c r="C7" s="60">
        <v>737.89</v>
      </c>
      <c r="D7" s="60">
        <v>442.74</v>
      </c>
      <c r="E7" s="60">
        <v>0</v>
      </c>
      <c r="F7" s="60">
        <v>0</v>
      </c>
      <c r="G7" s="60">
        <v>42.8</v>
      </c>
      <c r="H7" s="60">
        <v>0</v>
      </c>
      <c r="I7" s="60">
        <v>144.06</v>
      </c>
      <c r="J7" s="52">
        <f t="shared" si="0"/>
        <v>1367.49</v>
      </c>
      <c r="K7" s="52">
        <f t="shared" si="1"/>
        <v>14719.662359999998</v>
      </c>
    </row>
    <row r="8" spans="1:11" ht="15" customHeight="1" x14ac:dyDescent="0.3">
      <c r="A8" s="82">
        <v>6</v>
      </c>
      <c r="B8" s="78" t="s">
        <v>46</v>
      </c>
      <c r="C8" s="60">
        <v>737.89</v>
      </c>
      <c r="D8" s="60">
        <v>442.74</v>
      </c>
      <c r="E8" s="60">
        <v>0</v>
      </c>
      <c r="F8" s="60">
        <v>0</v>
      </c>
      <c r="G8" s="60">
        <v>42.8</v>
      </c>
      <c r="H8" s="60">
        <v>0</v>
      </c>
      <c r="I8" s="60">
        <v>144.06</v>
      </c>
      <c r="J8" s="52">
        <f t="shared" si="0"/>
        <v>1367.49</v>
      </c>
      <c r="K8" s="52">
        <f t="shared" si="1"/>
        <v>14719.662359999998</v>
      </c>
    </row>
    <row r="9" spans="1:11" ht="15" customHeight="1" x14ac:dyDescent="0.3">
      <c r="A9" s="82">
        <v>7</v>
      </c>
      <c r="B9" s="78" t="s">
        <v>47</v>
      </c>
      <c r="C9" s="60">
        <v>737.89</v>
      </c>
      <c r="D9" s="60">
        <v>442.74</v>
      </c>
      <c r="E9" s="60">
        <v>0</v>
      </c>
      <c r="F9" s="60">
        <v>0</v>
      </c>
      <c r="G9" s="60">
        <v>42.8</v>
      </c>
      <c r="H9" s="60">
        <v>0</v>
      </c>
      <c r="I9" s="60">
        <v>144.06</v>
      </c>
      <c r="J9" s="52">
        <f t="shared" si="0"/>
        <v>1367.49</v>
      </c>
      <c r="K9" s="52">
        <f t="shared" si="1"/>
        <v>14719.662359999998</v>
      </c>
    </row>
    <row r="10" spans="1:11" ht="15" customHeight="1" x14ac:dyDescent="0.3">
      <c r="A10" s="82">
        <v>8</v>
      </c>
      <c r="B10" s="78" t="s">
        <v>48</v>
      </c>
      <c r="C10" s="60">
        <v>702.55</v>
      </c>
      <c r="D10" s="60">
        <v>421.53</v>
      </c>
      <c r="E10" s="60">
        <v>64.290000000000006</v>
      </c>
      <c r="F10" s="60">
        <v>0</v>
      </c>
      <c r="G10" s="60">
        <v>42.8</v>
      </c>
      <c r="H10" s="60">
        <v>0</v>
      </c>
      <c r="I10" s="60">
        <v>135.88</v>
      </c>
      <c r="J10" s="52">
        <f t="shared" si="0"/>
        <v>1367.0499999999997</v>
      </c>
      <c r="K10" s="52">
        <f t="shared" si="1"/>
        <v>14714.926199999996</v>
      </c>
    </row>
    <row r="11" spans="1:11" ht="15" customHeight="1" x14ac:dyDescent="0.3">
      <c r="A11" s="82">
        <v>9</v>
      </c>
      <c r="B11" s="78" t="s">
        <v>49</v>
      </c>
      <c r="C11" s="60">
        <v>737.89</v>
      </c>
      <c r="D11" s="60">
        <v>442.74</v>
      </c>
      <c r="E11" s="60">
        <v>0</v>
      </c>
      <c r="F11" s="60">
        <v>0</v>
      </c>
      <c r="G11" s="60">
        <v>42.8</v>
      </c>
      <c r="H11" s="60">
        <v>0</v>
      </c>
      <c r="I11" s="60">
        <v>144.06</v>
      </c>
      <c r="J11" s="52">
        <f t="shared" si="0"/>
        <v>1367.49</v>
      </c>
      <c r="K11" s="52">
        <f t="shared" si="1"/>
        <v>14719.662359999998</v>
      </c>
    </row>
    <row r="12" spans="1:11" ht="15" customHeight="1" x14ac:dyDescent="0.3">
      <c r="A12" s="82">
        <v>10</v>
      </c>
      <c r="B12" s="78" t="s">
        <v>50</v>
      </c>
      <c r="C12" s="60">
        <v>737.89</v>
      </c>
      <c r="D12" s="60">
        <v>442.74</v>
      </c>
      <c r="E12" s="60">
        <v>0</v>
      </c>
      <c r="F12" s="60">
        <v>0</v>
      </c>
      <c r="G12" s="60">
        <v>42.8</v>
      </c>
      <c r="H12" s="60">
        <v>0</v>
      </c>
      <c r="I12" s="60">
        <v>144.06</v>
      </c>
      <c r="J12" s="52">
        <f t="shared" si="0"/>
        <v>1367.49</v>
      </c>
      <c r="K12" s="52">
        <f t="shared" si="1"/>
        <v>14719.662359999998</v>
      </c>
    </row>
    <row r="13" spans="1:11" ht="15" customHeight="1" x14ac:dyDescent="0.3">
      <c r="A13" s="82">
        <v>11</v>
      </c>
      <c r="B13" s="78" t="s">
        <v>51</v>
      </c>
      <c r="C13" s="60">
        <v>737.89</v>
      </c>
      <c r="D13" s="60">
        <v>442.74</v>
      </c>
      <c r="E13" s="60">
        <v>0</v>
      </c>
      <c r="F13" s="60">
        <v>0</v>
      </c>
      <c r="G13" s="60">
        <v>42.8</v>
      </c>
      <c r="H13" s="60">
        <v>0</v>
      </c>
      <c r="I13" s="60">
        <v>144.06</v>
      </c>
      <c r="J13" s="52">
        <f t="shared" si="0"/>
        <v>1367.49</v>
      </c>
      <c r="K13" s="52">
        <f t="shared" si="1"/>
        <v>14719.662359999998</v>
      </c>
    </row>
    <row r="14" spans="1:11" ht="15" customHeight="1" x14ac:dyDescent="0.3">
      <c r="A14" s="82">
        <v>12</v>
      </c>
      <c r="B14" s="78" t="s">
        <v>52</v>
      </c>
      <c r="C14" s="60">
        <v>737.89</v>
      </c>
      <c r="D14" s="60">
        <v>442.74</v>
      </c>
      <c r="E14" s="60">
        <v>0</v>
      </c>
      <c r="F14" s="60">
        <v>0</v>
      </c>
      <c r="G14" s="60">
        <v>42.8</v>
      </c>
      <c r="H14" s="60">
        <v>0</v>
      </c>
      <c r="I14" s="60">
        <v>144.06</v>
      </c>
      <c r="J14" s="52">
        <f t="shared" si="0"/>
        <v>1367.49</v>
      </c>
      <c r="K14" s="52">
        <f t="shared" si="1"/>
        <v>14719.662359999998</v>
      </c>
    </row>
    <row r="15" spans="1:11" ht="15" customHeight="1" x14ac:dyDescent="0.3">
      <c r="A15" s="82">
        <v>13</v>
      </c>
      <c r="B15" s="78" t="s">
        <v>53</v>
      </c>
      <c r="C15" s="60">
        <v>702.55</v>
      </c>
      <c r="D15" s="60">
        <v>421.53</v>
      </c>
      <c r="E15" s="60">
        <v>64.290000000000006</v>
      </c>
      <c r="F15" s="60">
        <v>0</v>
      </c>
      <c r="G15" s="60">
        <v>42.8</v>
      </c>
      <c r="H15" s="60">
        <v>0</v>
      </c>
      <c r="I15" s="60">
        <v>135.88</v>
      </c>
      <c r="J15" s="52">
        <f t="shared" si="0"/>
        <v>1367.0499999999997</v>
      </c>
      <c r="K15" s="52">
        <f t="shared" si="1"/>
        <v>14714.926199999996</v>
      </c>
    </row>
    <row r="16" spans="1:11" ht="15" customHeight="1" x14ac:dyDescent="0.3">
      <c r="A16" s="82">
        <v>14</v>
      </c>
      <c r="B16" s="78" t="s">
        <v>54</v>
      </c>
      <c r="C16" s="60">
        <v>737.89</v>
      </c>
      <c r="D16" s="60">
        <v>442.74</v>
      </c>
      <c r="E16" s="60">
        <v>0</v>
      </c>
      <c r="F16" s="60">
        <v>0</v>
      </c>
      <c r="G16" s="60">
        <v>42.8</v>
      </c>
      <c r="H16" s="60">
        <v>0</v>
      </c>
      <c r="I16" s="60">
        <v>144.06</v>
      </c>
      <c r="J16" s="52">
        <f t="shared" si="0"/>
        <v>1367.49</v>
      </c>
      <c r="K16" s="52">
        <f t="shared" si="1"/>
        <v>14719.662359999998</v>
      </c>
    </row>
    <row r="17" spans="1:11" ht="15" customHeight="1" x14ac:dyDescent="0.3">
      <c r="A17" s="82">
        <v>15</v>
      </c>
      <c r="B17" s="78" t="s">
        <v>55</v>
      </c>
      <c r="C17" s="60">
        <v>737.89</v>
      </c>
      <c r="D17" s="60">
        <v>442.74</v>
      </c>
      <c r="E17" s="60">
        <v>0</v>
      </c>
      <c r="F17" s="60">
        <v>0</v>
      </c>
      <c r="G17" s="60">
        <v>42.8</v>
      </c>
      <c r="H17" s="60">
        <v>0</v>
      </c>
      <c r="I17" s="60">
        <v>144.06</v>
      </c>
      <c r="J17" s="52">
        <f t="shared" si="0"/>
        <v>1367.49</v>
      </c>
      <c r="K17" s="52">
        <f t="shared" si="1"/>
        <v>14719.662359999998</v>
      </c>
    </row>
    <row r="18" spans="1:11" ht="15" customHeight="1" x14ac:dyDescent="0.3">
      <c r="A18" s="82">
        <v>16</v>
      </c>
      <c r="B18" s="78" t="s">
        <v>56</v>
      </c>
      <c r="C18" s="60">
        <v>737.89</v>
      </c>
      <c r="D18" s="60">
        <v>442.74</v>
      </c>
      <c r="E18" s="60">
        <v>0</v>
      </c>
      <c r="F18" s="60">
        <v>0</v>
      </c>
      <c r="G18" s="60">
        <v>42.8</v>
      </c>
      <c r="H18" s="60">
        <v>0</v>
      </c>
      <c r="I18" s="60">
        <v>144.06</v>
      </c>
      <c r="J18" s="52">
        <f t="shared" si="0"/>
        <v>1367.49</v>
      </c>
      <c r="K18" s="52">
        <f t="shared" si="1"/>
        <v>14719.662359999998</v>
      </c>
    </row>
    <row r="19" spans="1:11" ht="15" customHeight="1" x14ac:dyDescent="0.3">
      <c r="A19" s="82">
        <v>17</v>
      </c>
      <c r="B19" s="78" t="s">
        <v>57</v>
      </c>
      <c r="C19" s="60">
        <v>737.89</v>
      </c>
      <c r="D19" s="60">
        <v>442.74</v>
      </c>
      <c r="E19" s="60">
        <v>0</v>
      </c>
      <c r="F19" s="60">
        <v>0</v>
      </c>
      <c r="G19" s="60">
        <v>42.8</v>
      </c>
      <c r="H19" s="60">
        <v>0</v>
      </c>
      <c r="I19" s="60">
        <v>144.06</v>
      </c>
      <c r="J19" s="52">
        <f t="shared" si="0"/>
        <v>1367.49</v>
      </c>
      <c r="K19" s="52">
        <f t="shared" si="1"/>
        <v>14719.662359999998</v>
      </c>
    </row>
    <row r="20" spans="1:11" ht="15" customHeight="1" x14ac:dyDescent="0.3">
      <c r="A20" s="82">
        <v>18</v>
      </c>
      <c r="B20" s="78" t="s">
        <v>58</v>
      </c>
      <c r="C20" s="60">
        <v>702.55</v>
      </c>
      <c r="D20" s="60">
        <v>421.53</v>
      </c>
      <c r="E20" s="60">
        <v>64.290000000000006</v>
      </c>
      <c r="F20" s="60">
        <v>0</v>
      </c>
      <c r="G20" s="60">
        <v>42.8</v>
      </c>
      <c r="H20" s="60">
        <v>0</v>
      </c>
      <c r="I20" s="60">
        <v>135.88</v>
      </c>
      <c r="J20" s="52">
        <f t="shared" si="0"/>
        <v>1367.0499999999997</v>
      </c>
      <c r="K20" s="52">
        <f t="shared" si="1"/>
        <v>14714.926199999996</v>
      </c>
    </row>
    <row r="21" spans="1:11" ht="15" customHeight="1" x14ac:dyDescent="0.3">
      <c r="A21" s="82">
        <v>19</v>
      </c>
      <c r="B21" s="78" t="s">
        <v>59</v>
      </c>
      <c r="C21" s="60">
        <v>737.89</v>
      </c>
      <c r="D21" s="60">
        <v>442.74</v>
      </c>
      <c r="E21" s="60">
        <v>0</v>
      </c>
      <c r="F21" s="60">
        <v>0</v>
      </c>
      <c r="G21" s="60">
        <v>42.8</v>
      </c>
      <c r="H21" s="60">
        <v>0</v>
      </c>
      <c r="I21" s="60">
        <v>144.06</v>
      </c>
      <c r="J21" s="52">
        <f t="shared" si="0"/>
        <v>1367.49</v>
      </c>
      <c r="K21" s="52">
        <f t="shared" si="1"/>
        <v>14719.662359999998</v>
      </c>
    </row>
    <row r="22" spans="1:11" ht="15" customHeight="1" x14ac:dyDescent="0.3">
      <c r="A22" s="82">
        <v>20</v>
      </c>
      <c r="B22" s="78" t="s">
        <v>60</v>
      </c>
      <c r="C22" s="60">
        <v>737.89</v>
      </c>
      <c r="D22" s="60">
        <v>442.74</v>
      </c>
      <c r="E22" s="60">
        <v>0</v>
      </c>
      <c r="F22" s="60">
        <v>0</v>
      </c>
      <c r="G22" s="60">
        <v>42.8</v>
      </c>
      <c r="H22" s="60">
        <v>0</v>
      </c>
      <c r="I22" s="60">
        <v>144.06</v>
      </c>
      <c r="J22" s="52">
        <f t="shared" si="0"/>
        <v>1367.49</v>
      </c>
      <c r="K22" s="52">
        <f t="shared" si="1"/>
        <v>14719.662359999998</v>
      </c>
    </row>
    <row r="23" spans="1:11" ht="15" customHeight="1" x14ac:dyDescent="0.3">
      <c r="A23" s="82">
        <v>21</v>
      </c>
      <c r="B23" s="78" t="s">
        <v>61</v>
      </c>
      <c r="C23" s="60">
        <v>737.89</v>
      </c>
      <c r="D23" s="60">
        <v>442.74</v>
      </c>
      <c r="E23" s="60">
        <v>0</v>
      </c>
      <c r="F23" s="60">
        <v>0</v>
      </c>
      <c r="G23" s="60">
        <v>42.8</v>
      </c>
      <c r="H23" s="60">
        <v>0</v>
      </c>
      <c r="I23" s="60">
        <v>144.06</v>
      </c>
      <c r="J23" s="52">
        <f t="shared" si="0"/>
        <v>1367.49</v>
      </c>
      <c r="K23" s="52">
        <f t="shared" si="1"/>
        <v>14719.662359999998</v>
      </c>
    </row>
    <row r="24" spans="1:11" ht="15" customHeight="1" x14ac:dyDescent="0.3">
      <c r="A24" s="82">
        <v>22</v>
      </c>
      <c r="B24" s="78" t="s">
        <v>62</v>
      </c>
      <c r="C24" s="60">
        <v>737.89</v>
      </c>
      <c r="D24" s="60">
        <v>442.74</v>
      </c>
      <c r="E24" s="60">
        <v>0</v>
      </c>
      <c r="F24" s="60">
        <v>0</v>
      </c>
      <c r="G24" s="60">
        <v>42.8</v>
      </c>
      <c r="H24" s="60">
        <v>0</v>
      </c>
      <c r="I24" s="60">
        <v>144.06</v>
      </c>
      <c r="J24" s="52">
        <f t="shared" si="0"/>
        <v>1367.49</v>
      </c>
      <c r="K24" s="52">
        <f t="shared" si="1"/>
        <v>14719.662359999998</v>
      </c>
    </row>
    <row r="25" spans="1:11" ht="15" customHeight="1" x14ac:dyDescent="0.3">
      <c r="A25" s="82">
        <v>23</v>
      </c>
      <c r="B25" s="78" t="s">
        <v>63</v>
      </c>
      <c r="C25" s="60">
        <v>702.55</v>
      </c>
      <c r="D25" s="60">
        <v>421.53</v>
      </c>
      <c r="E25" s="60">
        <v>64.290000000000006</v>
      </c>
      <c r="F25" s="60">
        <v>0</v>
      </c>
      <c r="G25" s="60">
        <v>42.8</v>
      </c>
      <c r="H25" s="60">
        <v>0</v>
      </c>
      <c r="I25" s="60">
        <v>135.88</v>
      </c>
      <c r="J25" s="52">
        <f t="shared" si="0"/>
        <v>1367.0499999999997</v>
      </c>
      <c r="K25" s="52">
        <f t="shared" si="1"/>
        <v>14714.926199999996</v>
      </c>
    </row>
    <row r="26" spans="1:11" ht="15" customHeight="1" x14ac:dyDescent="0.3">
      <c r="A26" s="82">
        <v>24</v>
      </c>
      <c r="B26" s="78" t="s">
        <v>64</v>
      </c>
      <c r="C26" s="60">
        <v>737.89</v>
      </c>
      <c r="D26" s="60">
        <v>442.74</v>
      </c>
      <c r="E26" s="60">
        <v>0</v>
      </c>
      <c r="F26" s="60">
        <v>0</v>
      </c>
      <c r="G26" s="60">
        <v>42.8</v>
      </c>
      <c r="H26" s="60">
        <v>0</v>
      </c>
      <c r="I26" s="60">
        <v>144.06</v>
      </c>
      <c r="J26" s="52">
        <f t="shared" si="0"/>
        <v>1367.49</v>
      </c>
      <c r="K26" s="52">
        <f t="shared" si="1"/>
        <v>14719.662359999998</v>
      </c>
    </row>
    <row r="27" spans="1:11" ht="15" customHeight="1" x14ac:dyDescent="0.3">
      <c r="A27" s="82">
        <v>25</v>
      </c>
      <c r="B27" s="78" t="s">
        <v>65</v>
      </c>
      <c r="C27" s="60">
        <v>737.89</v>
      </c>
      <c r="D27" s="60">
        <v>442.74</v>
      </c>
      <c r="E27" s="60">
        <v>0</v>
      </c>
      <c r="F27" s="60">
        <v>0</v>
      </c>
      <c r="G27" s="60">
        <v>42.8</v>
      </c>
      <c r="H27" s="60">
        <v>0</v>
      </c>
      <c r="I27" s="60">
        <v>144.06</v>
      </c>
      <c r="J27" s="52">
        <f t="shared" si="0"/>
        <v>1367.49</v>
      </c>
      <c r="K27" s="52">
        <f t="shared" si="1"/>
        <v>14719.662359999998</v>
      </c>
    </row>
    <row r="28" spans="1:11" ht="33" x14ac:dyDescent="0.3">
      <c r="A28" s="82">
        <v>26</v>
      </c>
      <c r="B28" s="78" t="s">
        <v>93</v>
      </c>
      <c r="C28" s="60">
        <v>0</v>
      </c>
      <c r="D28" s="60">
        <v>442.74</v>
      </c>
      <c r="E28" s="60">
        <v>0</v>
      </c>
      <c r="F28" s="60">
        <v>0</v>
      </c>
      <c r="G28" s="60">
        <v>42.8</v>
      </c>
      <c r="H28" s="60">
        <v>0</v>
      </c>
      <c r="I28" s="60">
        <v>144.06</v>
      </c>
      <c r="J28" s="52">
        <f t="shared" si="0"/>
        <v>629.6</v>
      </c>
      <c r="K28" s="52">
        <f t="shared" si="1"/>
        <v>6777.0144</v>
      </c>
    </row>
    <row r="29" spans="1:11" s="80" customFormat="1" ht="15" customHeight="1" x14ac:dyDescent="0.3">
      <c r="A29" s="153" t="s">
        <v>24</v>
      </c>
      <c r="B29" s="153"/>
      <c r="C29" s="84">
        <f>SUM(C3:C28)</f>
        <v>16269.729999999994</v>
      </c>
      <c r="D29" s="84">
        <f t="shared" ref="D29:K29" si="2">SUM(D3:D28)</f>
        <v>10204.679999999997</v>
      </c>
      <c r="E29" s="84">
        <f t="shared" si="2"/>
        <v>257.16000000000003</v>
      </c>
      <c r="F29" s="84">
        <f t="shared" si="2"/>
        <v>3737.81</v>
      </c>
      <c r="G29" s="84">
        <f t="shared" si="2"/>
        <v>1112.7999999999995</v>
      </c>
      <c r="H29" s="84">
        <f t="shared" si="2"/>
        <v>160</v>
      </c>
      <c r="I29" s="84">
        <f t="shared" si="2"/>
        <v>3267.9299999999994</v>
      </c>
      <c r="J29" s="84">
        <f t="shared" si="2"/>
        <v>35010.110000000008</v>
      </c>
      <c r="K29" s="84">
        <f t="shared" si="2"/>
        <v>376848.82403999998</v>
      </c>
    </row>
    <row r="30" spans="1:11" ht="15" customHeight="1" x14ac:dyDescent="0.3">
      <c r="J30" s="55">
        <f>ROUND(J29*24800,0)</f>
        <v>868250728</v>
      </c>
      <c r="K30" s="55">
        <f>ROUND(K29*2500,0)</f>
        <v>942122060</v>
      </c>
    </row>
    <row r="31" spans="1:11" ht="15" customHeight="1" x14ac:dyDescent="0.3">
      <c r="J31" s="55">
        <f>ROUND(J30*10%,0)</f>
        <v>86825073</v>
      </c>
      <c r="K31" s="55">
        <v>0</v>
      </c>
    </row>
    <row r="32" spans="1:11" ht="15" customHeight="1" x14ac:dyDescent="0.3">
      <c r="J32" s="55">
        <f>J30+J31</f>
        <v>955075801</v>
      </c>
      <c r="K32" s="55">
        <f>K30+K31</f>
        <v>942122060</v>
      </c>
    </row>
  </sheetData>
  <mergeCells count="1">
    <mergeCell ref="A29:B29"/>
  </mergeCells>
  <phoneticPr fontId="24" type="noConversion"/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F745-BE0F-44DD-9446-41DA7821AB31}">
  <dimension ref="A1:L218"/>
  <sheetViews>
    <sheetView topLeftCell="A187" workbookViewId="0">
      <selection sqref="A1:K218"/>
    </sheetView>
  </sheetViews>
  <sheetFormatPr defaultColWidth="9" defaultRowHeight="16.5" x14ac:dyDescent="0.3"/>
  <cols>
    <col min="1" max="1" width="4" style="92" bestFit="1" customWidth="1"/>
    <col min="2" max="2" width="5.125" style="92" bestFit="1" customWidth="1"/>
    <col min="3" max="3" width="8.375" style="92" bestFit="1" customWidth="1"/>
    <col min="4" max="4" width="6.625" style="92" bestFit="1" customWidth="1"/>
    <col min="5" max="5" width="5.75" style="92" bestFit="1" customWidth="1"/>
    <col min="6" max="6" width="11.125" style="91" customWidth="1"/>
    <col min="7" max="7" width="11" style="91" customWidth="1"/>
    <col min="8" max="8" width="12.125" style="91" customWidth="1"/>
    <col min="9" max="9" width="13.75" style="91" customWidth="1"/>
    <col min="10" max="10" width="11.375" style="91" customWidth="1"/>
    <col min="11" max="11" width="12.875" style="91" customWidth="1"/>
    <col min="12" max="16384" width="9" style="91"/>
  </cols>
  <sheetData>
    <row r="1" spans="1:12" ht="49.5" x14ac:dyDescent="0.3">
      <c r="A1" s="86" t="s">
        <v>74</v>
      </c>
      <c r="B1" s="87" t="s">
        <v>122</v>
      </c>
      <c r="C1" s="87" t="s">
        <v>35</v>
      </c>
      <c r="D1" s="87" t="s">
        <v>95</v>
      </c>
      <c r="E1" s="87" t="s">
        <v>116</v>
      </c>
      <c r="F1" s="88" t="s">
        <v>43</v>
      </c>
      <c r="G1" s="88" t="s">
        <v>117</v>
      </c>
      <c r="H1" s="88" t="s">
        <v>118</v>
      </c>
      <c r="I1" s="88" t="s">
        <v>119</v>
      </c>
      <c r="J1" s="88" t="s">
        <v>120</v>
      </c>
      <c r="K1" s="88" t="s">
        <v>121</v>
      </c>
      <c r="L1" s="88" t="s">
        <v>123</v>
      </c>
    </row>
    <row r="2" spans="1:12" x14ac:dyDescent="0.3">
      <c r="A2" s="89">
        <v>1</v>
      </c>
      <c r="B2" s="85" t="s">
        <v>96</v>
      </c>
      <c r="C2" s="85" t="s">
        <v>44</v>
      </c>
      <c r="D2" s="90">
        <v>101</v>
      </c>
      <c r="E2" s="85" t="s">
        <v>68</v>
      </c>
      <c r="F2" s="94">
        <v>28.64</v>
      </c>
      <c r="G2" s="94">
        <f t="shared" ref="G2:G65" si="0">F2*10.764</f>
        <v>308.28095999999999</v>
      </c>
      <c r="H2" s="94">
        <v>7.75</v>
      </c>
      <c r="I2" s="94">
        <v>0</v>
      </c>
      <c r="J2" s="94">
        <f>F2+H2+I2</f>
        <v>36.39</v>
      </c>
      <c r="K2" s="94">
        <f>ROUND(J2*10.764,0)</f>
        <v>392</v>
      </c>
      <c r="L2" s="85" t="s">
        <v>66</v>
      </c>
    </row>
    <row r="3" spans="1:12" x14ac:dyDescent="0.3">
      <c r="A3" s="89">
        <f>+A2+1</f>
        <v>2</v>
      </c>
      <c r="B3" s="85" t="s">
        <v>96</v>
      </c>
      <c r="C3" s="85" t="s">
        <v>44</v>
      </c>
      <c r="D3" s="90">
        <v>102</v>
      </c>
      <c r="E3" s="85" t="s">
        <v>68</v>
      </c>
      <c r="F3" s="94">
        <v>28.64</v>
      </c>
      <c r="G3" s="94">
        <f t="shared" si="0"/>
        <v>308.28095999999999</v>
      </c>
      <c r="H3" s="94">
        <v>7.75</v>
      </c>
      <c r="I3" s="94">
        <v>0</v>
      </c>
      <c r="J3" s="94">
        <f t="shared" ref="J3:J66" si="1">F3+H3+I3</f>
        <v>36.39</v>
      </c>
      <c r="K3" s="94">
        <f t="shared" ref="K3:K66" si="2">ROUND(J3*10.764,0)</f>
        <v>392</v>
      </c>
      <c r="L3" s="85" t="s">
        <v>66</v>
      </c>
    </row>
    <row r="4" spans="1:12" x14ac:dyDescent="0.3">
      <c r="A4" s="89">
        <f t="shared" ref="A4:A67" si="3">+A3+1</f>
        <v>3</v>
      </c>
      <c r="B4" s="85" t="s">
        <v>96</v>
      </c>
      <c r="C4" s="85" t="s">
        <v>44</v>
      </c>
      <c r="D4" s="90">
        <v>103</v>
      </c>
      <c r="E4" s="85" t="s">
        <v>67</v>
      </c>
      <c r="F4" s="94">
        <v>47.82</v>
      </c>
      <c r="G4" s="94">
        <f t="shared" si="0"/>
        <v>514.73447999999996</v>
      </c>
      <c r="H4" s="94">
        <v>2.9</v>
      </c>
      <c r="I4" s="94">
        <v>0.79</v>
      </c>
      <c r="J4" s="94">
        <f t="shared" si="1"/>
        <v>51.51</v>
      </c>
      <c r="K4" s="94">
        <f t="shared" si="2"/>
        <v>554</v>
      </c>
      <c r="L4" s="85" t="s">
        <v>66</v>
      </c>
    </row>
    <row r="5" spans="1:12" x14ac:dyDescent="0.3">
      <c r="A5" s="89">
        <f t="shared" si="3"/>
        <v>4</v>
      </c>
      <c r="B5" s="85" t="s">
        <v>96</v>
      </c>
      <c r="C5" s="85" t="s">
        <v>44</v>
      </c>
      <c r="D5" s="90">
        <v>104</v>
      </c>
      <c r="E5" s="85" t="s">
        <v>67</v>
      </c>
      <c r="F5" s="94">
        <v>48.08</v>
      </c>
      <c r="G5" s="94">
        <f t="shared" si="0"/>
        <v>517.53311999999994</v>
      </c>
      <c r="H5" s="94">
        <v>2.9</v>
      </c>
      <c r="I5" s="94">
        <v>0.79</v>
      </c>
      <c r="J5" s="94">
        <f t="shared" si="1"/>
        <v>51.769999999999996</v>
      </c>
      <c r="K5" s="94">
        <f t="shared" si="2"/>
        <v>557</v>
      </c>
      <c r="L5" s="85" t="s">
        <v>66</v>
      </c>
    </row>
    <row r="6" spans="1:12" x14ac:dyDescent="0.3">
      <c r="A6" s="89">
        <f t="shared" si="3"/>
        <v>5</v>
      </c>
      <c r="B6" s="85" t="s">
        <v>96</v>
      </c>
      <c r="C6" s="85" t="s">
        <v>44</v>
      </c>
      <c r="D6" s="90">
        <v>105</v>
      </c>
      <c r="E6" s="85" t="s">
        <v>68</v>
      </c>
      <c r="F6" s="94">
        <v>28.63</v>
      </c>
      <c r="G6" s="94">
        <f t="shared" si="0"/>
        <v>308.17331999999999</v>
      </c>
      <c r="H6" s="94">
        <v>8.0500000000000007</v>
      </c>
      <c r="I6" s="94">
        <v>0</v>
      </c>
      <c r="J6" s="94">
        <f t="shared" si="1"/>
        <v>36.68</v>
      </c>
      <c r="K6" s="94">
        <f t="shared" si="2"/>
        <v>395</v>
      </c>
      <c r="L6" s="85" t="s">
        <v>66</v>
      </c>
    </row>
    <row r="7" spans="1:12" x14ac:dyDescent="0.3">
      <c r="A7" s="89">
        <f t="shared" si="3"/>
        <v>6</v>
      </c>
      <c r="B7" s="85" t="s">
        <v>96</v>
      </c>
      <c r="C7" s="85" t="s">
        <v>44</v>
      </c>
      <c r="D7" s="90">
        <v>106</v>
      </c>
      <c r="E7" s="85" t="s">
        <v>68</v>
      </c>
      <c r="F7" s="94">
        <v>28.25</v>
      </c>
      <c r="G7" s="94">
        <f t="shared" si="0"/>
        <v>304.08299999999997</v>
      </c>
      <c r="H7" s="94">
        <v>8.0500000000000007</v>
      </c>
      <c r="I7" s="94">
        <v>0</v>
      </c>
      <c r="J7" s="94">
        <f t="shared" si="1"/>
        <v>36.299999999999997</v>
      </c>
      <c r="K7" s="94">
        <f t="shared" si="2"/>
        <v>391</v>
      </c>
      <c r="L7" s="85" t="s">
        <v>66</v>
      </c>
    </row>
    <row r="8" spans="1:12" x14ac:dyDescent="0.3">
      <c r="A8" s="89">
        <f t="shared" si="3"/>
        <v>7</v>
      </c>
      <c r="B8" s="85" t="s">
        <v>96</v>
      </c>
      <c r="C8" s="85" t="s">
        <v>44</v>
      </c>
      <c r="D8" s="90">
        <v>107</v>
      </c>
      <c r="E8" s="85" t="s">
        <v>68</v>
      </c>
      <c r="F8" s="94">
        <v>29.32</v>
      </c>
      <c r="G8" s="94">
        <f t="shared" si="0"/>
        <v>315.60048</v>
      </c>
      <c r="H8" s="94">
        <v>7.01</v>
      </c>
      <c r="I8" s="94">
        <v>0</v>
      </c>
      <c r="J8" s="94">
        <f t="shared" si="1"/>
        <v>36.33</v>
      </c>
      <c r="K8" s="94">
        <f t="shared" si="2"/>
        <v>391</v>
      </c>
      <c r="L8" s="85" t="s">
        <v>66</v>
      </c>
    </row>
    <row r="9" spans="1:12" x14ac:dyDescent="0.3">
      <c r="A9" s="89">
        <f t="shared" si="3"/>
        <v>8</v>
      </c>
      <c r="B9" s="85" t="s">
        <v>96</v>
      </c>
      <c r="C9" s="85" t="s">
        <v>44</v>
      </c>
      <c r="D9" s="90">
        <v>108</v>
      </c>
      <c r="E9" s="85" t="s">
        <v>67</v>
      </c>
      <c r="F9" s="94">
        <v>49.58</v>
      </c>
      <c r="G9" s="94">
        <f t="shared" si="0"/>
        <v>533.6791199999999</v>
      </c>
      <c r="H9" s="94">
        <v>3.01</v>
      </c>
      <c r="I9" s="94">
        <v>0.79</v>
      </c>
      <c r="J9" s="94">
        <f t="shared" si="1"/>
        <v>53.379999999999995</v>
      </c>
      <c r="K9" s="94">
        <f t="shared" si="2"/>
        <v>575</v>
      </c>
      <c r="L9" s="85" t="s">
        <v>66</v>
      </c>
    </row>
    <row r="10" spans="1:12" x14ac:dyDescent="0.3">
      <c r="A10" s="89">
        <f t="shared" si="3"/>
        <v>9</v>
      </c>
      <c r="B10" s="85" t="s">
        <v>96</v>
      </c>
      <c r="C10" s="85" t="s">
        <v>44</v>
      </c>
      <c r="D10" s="90">
        <v>109</v>
      </c>
      <c r="E10" s="85" t="s">
        <v>67</v>
      </c>
      <c r="F10" s="94">
        <v>49.4</v>
      </c>
      <c r="G10" s="94">
        <f t="shared" si="0"/>
        <v>531.74159999999995</v>
      </c>
      <c r="H10" s="94">
        <v>2.9</v>
      </c>
      <c r="I10" s="94">
        <v>0.79</v>
      </c>
      <c r="J10" s="94">
        <f t="shared" si="1"/>
        <v>53.089999999999996</v>
      </c>
      <c r="K10" s="94">
        <f t="shared" si="2"/>
        <v>571</v>
      </c>
      <c r="L10" s="85" t="s">
        <v>66</v>
      </c>
    </row>
    <row r="11" spans="1:12" x14ac:dyDescent="0.3">
      <c r="A11" s="89">
        <f t="shared" si="3"/>
        <v>10</v>
      </c>
      <c r="B11" s="85" t="s">
        <v>96</v>
      </c>
      <c r="C11" s="85" t="s">
        <v>44</v>
      </c>
      <c r="D11" s="90">
        <v>110</v>
      </c>
      <c r="E11" s="85" t="s">
        <v>68</v>
      </c>
      <c r="F11" s="94">
        <v>29.87</v>
      </c>
      <c r="G11" s="94">
        <f t="shared" si="0"/>
        <v>321.52067999999997</v>
      </c>
      <c r="H11" s="94">
        <v>6.47</v>
      </c>
      <c r="I11" s="94">
        <v>0</v>
      </c>
      <c r="J11" s="94">
        <f t="shared" si="1"/>
        <v>36.340000000000003</v>
      </c>
      <c r="K11" s="94">
        <f t="shared" si="2"/>
        <v>391</v>
      </c>
      <c r="L11" s="85" t="s">
        <v>66</v>
      </c>
    </row>
    <row r="12" spans="1:12" x14ac:dyDescent="0.3">
      <c r="A12" s="89">
        <f t="shared" si="3"/>
        <v>11</v>
      </c>
      <c r="B12" s="85" t="s">
        <v>96</v>
      </c>
      <c r="C12" s="85" t="s">
        <v>45</v>
      </c>
      <c r="D12" s="90">
        <v>201</v>
      </c>
      <c r="E12" s="85" t="s">
        <v>68</v>
      </c>
      <c r="F12" s="94">
        <v>28.64</v>
      </c>
      <c r="G12" s="94">
        <f t="shared" si="0"/>
        <v>308.28095999999999</v>
      </c>
      <c r="H12" s="94">
        <v>7.75</v>
      </c>
      <c r="I12" s="94">
        <v>0</v>
      </c>
      <c r="J12" s="94">
        <f t="shared" si="1"/>
        <v>36.39</v>
      </c>
      <c r="K12" s="94">
        <f t="shared" si="2"/>
        <v>392</v>
      </c>
      <c r="L12" s="85" t="s">
        <v>66</v>
      </c>
    </row>
    <row r="13" spans="1:12" x14ac:dyDescent="0.3">
      <c r="A13" s="89">
        <f t="shared" si="3"/>
        <v>12</v>
      </c>
      <c r="B13" s="85" t="s">
        <v>96</v>
      </c>
      <c r="C13" s="85" t="s">
        <v>45</v>
      </c>
      <c r="D13" s="90">
        <v>202</v>
      </c>
      <c r="E13" s="85" t="s">
        <v>68</v>
      </c>
      <c r="F13" s="94">
        <v>28.64</v>
      </c>
      <c r="G13" s="94">
        <f t="shared" si="0"/>
        <v>308.28095999999999</v>
      </c>
      <c r="H13" s="94">
        <v>7.75</v>
      </c>
      <c r="I13" s="94">
        <v>0</v>
      </c>
      <c r="J13" s="94">
        <f t="shared" si="1"/>
        <v>36.39</v>
      </c>
      <c r="K13" s="94">
        <f t="shared" si="2"/>
        <v>392</v>
      </c>
      <c r="L13" s="85" t="s">
        <v>66</v>
      </c>
    </row>
    <row r="14" spans="1:12" x14ac:dyDescent="0.3">
      <c r="A14" s="89">
        <f t="shared" si="3"/>
        <v>13</v>
      </c>
      <c r="B14" s="85" t="s">
        <v>96</v>
      </c>
      <c r="C14" s="85" t="s">
        <v>45</v>
      </c>
      <c r="D14" s="90">
        <v>203</v>
      </c>
      <c r="E14" s="85" t="s">
        <v>67</v>
      </c>
      <c r="F14" s="94">
        <v>47.82</v>
      </c>
      <c r="G14" s="94">
        <f t="shared" si="0"/>
        <v>514.73447999999996</v>
      </c>
      <c r="H14" s="94">
        <v>2.9</v>
      </c>
      <c r="I14" s="94">
        <v>0.79</v>
      </c>
      <c r="J14" s="94">
        <f t="shared" si="1"/>
        <v>51.51</v>
      </c>
      <c r="K14" s="94">
        <f t="shared" si="2"/>
        <v>554</v>
      </c>
      <c r="L14" s="85" t="s">
        <v>66</v>
      </c>
    </row>
    <row r="15" spans="1:12" x14ac:dyDescent="0.3">
      <c r="A15" s="89">
        <f t="shared" si="3"/>
        <v>14</v>
      </c>
      <c r="B15" s="85" t="s">
        <v>96</v>
      </c>
      <c r="C15" s="85" t="s">
        <v>45</v>
      </c>
      <c r="D15" s="90">
        <v>204</v>
      </c>
      <c r="E15" s="85" t="s">
        <v>67</v>
      </c>
      <c r="F15" s="94">
        <v>48.08</v>
      </c>
      <c r="G15" s="94">
        <f t="shared" si="0"/>
        <v>517.53311999999994</v>
      </c>
      <c r="H15" s="94">
        <v>2.9</v>
      </c>
      <c r="I15" s="94">
        <v>0.79</v>
      </c>
      <c r="J15" s="94">
        <f t="shared" si="1"/>
        <v>51.769999999999996</v>
      </c>
      <c r="K15" s="94">
        <f t="shared" si="2"/>
        <v>557</v>
      </c>
      <c r="L15" s="85" t="s">
        <v>66</v>
      </c>
    </row>
    <row r="16" spans="1:12" x14ac:dyDescent="0.3">
      <c r="A16" s="89">
        <f t="shared" si="3"/>
        <v>15</v>
      </c>
      <c r="B16" s="85" t="s">
        <v>96</v>
      </c>
      <c r="C16" s="85" t="s">
        <v>45</v>
      </c>
      <c r="D16" s="90">
        <v>205</v>
      </c>
      <c r="E16" s="85" t="s">
        <v>68</v>
      </c>
      <c r="F16" s="94">
        <v>28.63</v>
      </c>
      <c r="G16" s="94">
        <f t="shared" si="0"/>
        <v>308.17331999999999</v>
      </c>
      <c r="H16" s="94">
        <v>8.0500000000000007</v>
      </c>
      <c r="I16" s="94">
        <v>0</v>
      </c>
      <c r="J16" s="94">
        <f t="shared" si="1"/>
        <v>36.68</v>
      </c>
      <c r="K16" s="94">
        <f t="shared" si="2"/>
        <v>395</v>
      </c>
      <c r="L16" s="85" t="s">
        <v>66</v>
      </c>
    </row>
    <row r="17" spans="1:12" x14ac:dyDescent="0.3">
      <c r="A17" s="89">
        <f t="shared" si="3"/>
        <v>16</v>
      </c>
      <c r="B17" s="85" t="s">
        <v>96</v>
      </c>
      <c r="C17" s="85" t="s">
        <v>45</v>
      </c>
      <c r="D17" s="90">
        <v>206</v>
      </c>
      <c r="E17" s="85" t="s">
        <v>68</v>
      </c>
      <c r="F17" s="94">
        <v>28.25</v>
      </c>
      <c r="G17" s="94">
        <f t="shared" si="0"/>
        <v>304.08299999999997</v>
      </c>
      <c r="H17" s="94">
        <v>8.0500000000000007</v>
      </c>
      <c r="I17" s="94">
        <v>0</v>
      </c>
      <c r="J17" s="94">
        <f t="shared" si="1"/>
        <v>36.299999999999997</v>
      </c>
      <c r="K17" s="94">
        <f t="shared" si="2"/>
        <v>391</v>
      </c>
      <c r="L17" s="85" t="s">
        <v>66</v>
      </c>
    </row>
    <row r="18" spans="1:12" x14ac:dyDescent="0.3">
      <c r="A18" s="89">
        <f t="shared" si="3"/>
        <v>17</v>
      </c>
      <c r="B18" s="85" t="s">
        <v>96</v>
      </c>
      <c r="C18" s="85" t="s">
        <v>45</v>
      </c>
      <c r="D18" s="90">
        <v>207</v>
      </c>
      <c r="E18" s="85" t="s">
        <v>68</v>
      </c>
      <c r="F18" s="94">
        <v>29.32</v>
      </c>
      <c r="G18" s="94">
        <f t="shared" si="0"/>
        <v>315.60048</v>
      </c>
      <c r="H18" s="94">
        <v>7.01</v>
      </c>
      <c r="I18" s="94">
        <v>0</v>
      </c>
      <c r="J18" s="94">
        <f t="shared" si="1"/>
        <v>36.33</v>
      </c>
      <c r="K18" s="94">
        <f t="shared" si="2"/>
        <v>391</v>
      </c>
      <c r="L18" s="85" t="s">
        <v>66</v>
      </c>
    </row>
    <row r="19" spans="1:12" x14ac:dyDescent="0.3">
      <c r="A19" s="89">
        <f t="shared" si="3"/>
        <v>18</v>
      </c>
      <c r="B19" s="85" t="s">
        <v>96</v>
      </c>
      <c r="C19" s="85" t="s">
        <v>45</v>
      </c>
      <c r="D19" s="90">
        <v>208</v>
      </c>
      <c r="E19" s="85" t="s">
        <v>67</v>
      </c>
      <c r="F19" s="94">
        <v>49.58</v>
      </c>
      <c r="G19" s="94">
        <f t="shared" si="0"/>
        <v>533.6791199999999</v>
      </c>
      <c r="H19" s="94">
        <v>3.01</v>
      </c>
      <c r="I19" s="94">
        <v>0.79</v>
      </c>
      <c r="J19" s="94">
        <f t="shared" si="1"/>
        <v>53.379999999999995</v>
      </c>
      <c r="K19" s="94">
        <f t="shared" si="2"/>
        <v>575</v>
      </c>
      <c r="L19" s="85" t="s">
        <v>66</v>
      </c>
    </row>
    <row r="20" spans="1:12" x14ac:dyDescent="0.3">
      <c r="A20" s="89">
        <f t="shared" si="3"/>
        <v>19</v>
      </c>
      <c r="B20" s="85" t="s">
        <v>96</v>
      </c>
      <c r="C20" s="85" t="s">
        <v>45</v>
      </c>
      <c r="D20" s="90">
        <v>209</v>
      </c>
      <c r="E20" s="85" t="s">
        <v>67</v>
      </c>
      <c r="F20" s="94">
        <v>49.4</v>
      </c>
      <c r="G20" s="94">
        <f t="shared" si="0"/>
        <v>531.74159999999995</v>
      </c>
      <c r="H20" s="94">
        <v>2.9</v>
      </c>
      <c r="I20" s="94">
        <v>0.79</v>
      </c>
      <c r="J20" s="94">
        <f t="shared" si="1"/>
        <v>53.089999999999996</v>
      </c>
      <c r="K20" s="94">
        <f t="shared" si="2"/>
        <v>571</v>
      </c>
      <c r="L20" s="85" t="s">
        <v>66</v>
      </c>
    </row>
    <row r="21" spans="1:12" x14ac:dyDescent="0.3">
      <c r="A21" s="89">
        <f t="shared" si="3"/>
        <v>20</v>
      </c>
      <c r="B21" s="85" t="s">
        <v>96</v>
      </c>
      <c r="C21" s="85" t="s">
        <v>45</v>
      </c>
      <c r="D21" s="90">
        <v>210</v>
      </c>
      <c r="E21" s="85" t="s">
        <v>68</v>
      </c>
      <c r="F21" s="94">
        <v>29.87</v>
      </c>
      <c r="G21" s="94">
        <f t="shared" si="0"/>
        <v>321.52067999999997</v>
      </c>
      <c r="H21" s="94">
        <v>6.47</v>
      </c>
      <c r="I21" s="94">
        <v>0</v>
      </c>
      <c r="J21" s="94">
        <f t="shared" si="1"/>
        <v>36.340000000000003</v>
      </c>
      <c r="K21" s="94">
        <f t="shared" si="2"/>
        <v>391</v>
      </c>
      <c r="L21" s="85" t="s">
        <v>66</v>
      </c>
    </row>
    <row r="22" spans="1:12" x14ac:dyDescent="0.3">
      <c r="A22" s="89">
        <f t="shared" si="3"/>
        <v>21</v>
      </c>
      <c r="B22" s="85" t="s">
        <v>96</v>
      </c>
      <c r="C22" s="85" t="s">
        <v>46</v>
      </c>
      <c r="D22" s="90">
        <v>301</v>
      </c>
      <c r="E22" s="85" t="s">
        <v>68</v>
      </c>
      <c r="F22" s="94">
        <v>28.64</v>
      </c>
      <c r="G22" s="94">
        <f t="shared" si="0"/>
        <v>308.28095999999999</v>
      </c>
      <c r="H22" s="94">
        <v>7.75</v>
      </c>
      <c r="I22" s="94">
        <v>0</v>
      </c>
      <c r="J22" s="94">
        <f t="shared" si="1"/>
        <v>36.39</v>
      </c>
      <c r="K22" s="94">
        <f t="shared" si="2"/>
        <v>392</v>
      </c>
      <c r="L22" s="85" t="s">
        <v>66</v>
      </c>
    </row>
    <row r="23" spans="1:12" x14ac:dyDescent="0.3">
      <c r="A23" s="89">
        <f t="shared" si="3"/>
        <v>22</v>
      </c>
      <c r="B23" s="85" t="s">
        <v>96</v>
      </c>
      <c r="C23" s="85" t="s">
        <v>46</v>
      </c>
      <c r="D23" s="90">
        <v>302</v>
      </c>
      <c r="E23" s="85" t="s">
        <v>68</v>
      </c>
      <c r="F23" s="94">
        <v>28.64</v>
      </c>
      <c r="G23" s="94">
        <f t="shared" si="0"/>
        <v>308.28095999999999</v>
      </c>
      <c r="H23" s="94">
        <v>7.75</v>
      </c>
      <c r="I23" s="94">
        <v>0</v>
      </c>
      <c r="J23" s="94">
        <f t="shared" si="1"/>
        <v>36.39</v>
      </c>
      <c r="K23" s="94">
        <f t="shared" si="2"/>
        <v>392</v>
      </c>
      <c r="L23" s="85" t="s">
        <v>66</v>
      </c>
    </row>
    <row r="24" spans="1:12" x14ac:dyDescent="0.3">
      <c r="A24" s="89">
        <f t="shared" si="3"/>
        <v>23</v>
      </c>
      <c r="B24" s="85" t="s">
        <v>96</v>
      </c>
      <c r="C24" s="85" t="s">
        <v>46</v>
      </c>
      <c r="D24" s="90">
        <v>303</v>
      </c>
      <c r="E24" s="85" t="s">
        <v>67</v>
      </c>
      <c r="F24" s="94">
        <v>47.82</v>
      </c>
      <c r="G24" s="94">
        <f t="shared" si="0"/>
        <v>514.73447999999996</v>
      </c>
      <c r="H24" s="94">
        <v>2.9</v>
      </c>
      <c r="I24" s="94">
        <v>0.79</v>
      </c>
      <c r="J24" s="94">
        <f t="shared" si="1"/>
        <v>51.51</v>
      </c>
      <c r="K24" s="94">
        <f t="shared" si="2"/>
        <v>554</v>
      </c>
      <c r="L24" s="85" t="s">
        <v>66</v>
      </c>
    </row>
    <row r="25" spans="1:12" x14ac:dyDescent="0.3">
      <c r="A25" s="89">
        <f t="shared" si="3"/>
        <v>24</v>
      </c>
      <c r="B25" s="85" t="s">
        <v>96</v>
      </c>
      <c r="C25" s="85" t="s">
        <v>46</v>
      </c>
      <c r="D25" s="90">
        <v>304</v>
      </c>
      <c r="E25" s="85" t="s">
        <v>67</v>
      </c>
      <c r="F25" s="94">
        <v>48.08</v>
      </c>
      <c r="G25" s="94">
        <f t="shared" si="0"/>
        <v>517.53311999999994</v>
      </c>
      <c r="H25" s="94">
        <v>2.9</v>
      </c>
      <c r="I25" s="94">
        <v>0.79</v>
      </c>
      <c r="J25" s="94">
        <f t="shared" si="1"/>
        <v>51.769999999999996</v>
      </c>
      <c r="K25" s="94">
        <f t="shared" si="2"/>
        <v>557</v>
      </c>
      <c r="L25" s="85" t="s">
        <v>66</v>
      </c>
    </row>
    <row r="26" spans="1:12" x14ac:dyDescent="0.3">
      <c r="A26" s="89">
        <f t="shared" si="3"/>
        <v>25</v>
      </c>
      <c r="B26" s="85" t="s">
        <v>96</v>
      </c>
      <c r="C26" s="85" t="s">
        <v>46</v>
      </c>
      <c r="D26" s="90">
        <v>305</v>
      </c>
      <c r="E26" s="85" t="s">
        <v>68</v>
      </c>
      <c r="F26" s="94">
        <v>28.63</v>
      </c>
      <c r="G26" s="94">
        <f t="shared" si="0"/>
        <v>308.17331999999999</v>
      </c>
      <c r="H26" s="94">
        <v>8.0500000000000007</v>
      </c>
      <c r="I26" s="94">
        <v>0</v>
      </c>
      <c r="J26" s="94">
        <f t="shared" si="1"/>
        <v>36.68</v>
      </c>
      <c r="K26" s="94">
        <f t="shared" si="2"/>
        <v>395</v>
      </c>
      <c r="L26" s="85" t="s">
        <v>66</v>
      </c>
    </row>
    <row r="27" spans="1:12" x14ac:dyDescent="0.3">
      <c r="A27" s="89">
        <f t="shared" si="3"/>
        <v>26</v>
      </c>
      <c r="B27" s="85" t="s">
        <v>96</v>
      </c>
      <c r="C27" s="85" t="s">
        <v>46</v>
      </c>
      <c r="D27" s="90">
        <v>306</v>
      </c>
      <c r="E27" s="85" t="s">
        <v>68</v>
      </c>
      <c r="F27" s="94">
        <v>28.25</v>
      </c>
      <c r="G27" s="94">
        <f t="shared" si="0"/>
        <v>304.08299999999997</v>
      </c>
      <c r="H27" s="94">
        <v>8.0500000000000007</v>
      </c>
      <c r="I27" s="94">
        <v>0</v>
      </c>
      <c r="J27" s="94">
        <f t="shared" si="1"/>
        <v>36.299999999999997</v>
      </c>
      <c r="K27" s="94">
        <f t="shared" si="2"/>
        <v>391</v>
      </c>
      <c r="L27" s="85" t="s">
        <v>66</v>
      </c>
    </row>
    <row r="28" spans="1:12" x14ac:dyDescent="0.3">
      <c r="A28" s="89">
        <f t="shared" si="3"/>
        <v>27</v>
      </c>
      <c r="B28" s="85" t="s">
        <v>96</v>
      </c>
      <c r="C28" s="85" t="s">
        <v>46</v>
      </c>
      <c r="D28" s="90">
        <v>307</v>
      </c>
      <c r="E28" s="85" t="s">
        <v>68</v>
      </c>
      <c r="F28" s="94">
        <v>29.32</v>
      </c>
      <c r="G28" s="94">
        <f t="shared" si="0"/>
        <v>315.60048</v>
      </c>
      <c r="H28" s="94">
        <v>7.01</v>
      </c>
      <c r="I28" s="94">
        <v>0</v>
      </c>
      <c r="J28" s="94">
        <f t="shared" si="1"/>
        <v>36.33</v>
      </c>
      <c r="K28" s="94">
        <f t="shared" si="2"/>
        <v>391</v>
      </c>
      <c r="L28" s="85" t="s">
        <v>66</v>
      </c>
    </row>
    <row r="29" spans="1:12" x14ac:dyDescent="0.3">
      <c r="A29" s="89">
        <f t="shared" si="3"/>
        <v>28</v>
      </c>
      <c r="B29" s="85" t="s">
        <v>96</v>
      </c>
      <c r="C29" s="85" t="s">
        <v>46</v>
      </c>
      <c r="D29" s="90">
        <v>308</v>
      </c>
      <c r="E29" s="85" t="s">
        <v>67</v>
      </c>
      <c r="F29" s="94">
        <v>49.58</v>
      </c>
      <c r="G29" s="94">
        <f t="shared" si="0"/>
        <v>533.6791199999999</v>
      </c>
      <c r="H29" s="94">
        <v>3.01</v>
      </c>
      <c r="I29" s="94">
        <v>0.79</v>
      </c>
      <c r="J29" s="94">
        <f t="shared" si="1"/>
        <v>53.379999999999995</v>
      </c>
      <c r="K29" s="94">
        <f t="shared" si="2"/>
        <v>575</v>
      </c>
      <c r="L29" s="85" t="s">
        <v>66</v>
      </c>
    </row>
    <row r="30" spans="1:12" x14ac:dyDescent="0.3">
      <c r="A30" s="89">
        <f t="shared" si="3"/>
        <v>29</v>
      </c>
      <c r="B30" s="85" t="s">
        <v>96</v>
      </c>
      <c r="C30" s="85" t="s">
        <v>46</v>
      </c>
      <c r="D30" s="90">
        <v>309</v>
      </c>
      <c r="E30" s="85" t="s">
        <v>67</v>
      </c>
      <c r="F30" s="94">
        <v>49.4</v>
      </c>
      <c r="G30" s="94">
        <f t="shared" si="0"/>
        <v>531.74159999999995</v>
      </c>
      <c r="H30" s="94">
        <v>2.9</v>
      </c>
      <c r="I30" s="94">
        <v>0.79</v>
      </c>
      <c r="J30" s="94">
        <f t="shared" si="1"/>
        <v>53.089999999999996</v>
      </c>
      <c r="K30" s="94">
        <f t="shared" si="2"/>
        <v>571</v>
      </c>
      <c r="L30" s="85" t="s">
        <v>66</v>
      </c>
    </row>
    <row r="31" spans="1:12" x14ac:dyDescent="0.3">
      <c r="A31" s="89">
        <f t="shared" si="3"/>
        <v>30</v>
      </c>
      <c r="B31" s="85" t="s">
        <v>96</v>
      </c>
      <c r="C31" s="85" t="s">
        <v>46</v>
      </c>
      <c r="D31" s="90">
        <v>310</v>
      </c>
      <c r="E31" s="85" t="s">
        <v>68</v>
      </c>
      <c r="F31" s="94">
        <v>29.87</v>
      </c>
      <c r="G31" s="94">
        <f t="shared" si="0"/>
        <v>321.52067999999997</v>
      </c>
      <c r="H31" s="94">
        <v>6.47</v>
      </c>
      <c r="I31" s="94">
        <v>0</v>
      </c>
      <c r="J31" s="94">
        <f t="shared" si="1"/>
        <v>36.340000000000003</v>
      </c>
      <c r="K31" s="94">
        <f t="shared" si="2"/>
        <v>391</v>
      </c>
      <c r="L31" s="85" t="s">
        <v>66</v>
      </c>
    </row>
    <row r="32" spans="1:12" x14ac:dyDescent="0.3">
      <c r="A32" s="89">
        <f t="shared" si="3"/>
        <v>31</v>
      </c>
      <c r="B32" s="85" t="s">
        <v>96</v>
      </c>
      <c r="C32" s="85" t="s">
        <v>47</v>
      </c>
      <c r="D32" s="90">
        <v>401</v>
      </c>
      <c r="E32" s="85" t="s">
        <v>68</v>
      </c>
      <c r="F32" s="94">
        <v>28.64</v>
      </c>
      <c r="G32" s="94">
        <f t="shared" si="0"/>
        <v>308.28095999999999</v>
      </c>
      <c r="H32" s="94">
        <v>7.75</v>
      </c>
      <c r="I32" s="94">
        <v>0</v>
      </c>
      <c r="J32" s="94">
        <f t="shared" si="1"/>
        <v>36.39</v>
      </c>
      <c r="K32" s="94">
        <f t="shared" si="2"/>
        <v>392</v>
      </c>
      <c r="L32" s="85" t="s">
        <v>66</v>
      </c>
    </row>
    <row r="33" spans="1:12" x14ac:dyDescent="0.3">
      <c r="A33" s="89">
        <f t="shared" si="3"/>
        <v>32</v>
      </c>
      <c r="B33" s="85" t="s">
        <v>96</v>
      </c>
      <c r="C33" s="85" t="s">
        <v>47</v>
      </c>
      <c r="D33" s="90">
        <v>402</v>
      </c>
      <c r="E33" s="85" t="s">
        <v>68</v>
      </c>
      <c r="F33" s="94">
        <v>28.64</v>
      </c>
      <c r="G33" s="94">
        <f t="shared" si="0"/>
        <v>308.28095999999999</v>
      </c>
      <c r="H33" s="94">
        <v>7.75</v>
      </c>
      <c r="I33" s="94">
        <v>0</v>
      </c>
      <c r="J33" s="94">
        <f t="shared" si="1"/>
        <v>36.39</v>
      </c>
      <c r="K33" s="94">
        <f t="shared" si="2"/>
        <v>392</v>
      </c>
      <c r="L33" s="85" t="s">
        <v>66</v>
      </c>
    </row>
    <row r="34" spans="1:12" x14ac:dyDescent="0.3">
      <c r="A34" s="89">
        <f t="shared" si="3"/>
        <v>33</v>
      </c>
      <c r="B34" s="85" t="s">
        <v>96</v>
      </c>
      <c r="C34" s="85" t="s">
        <v>47</v>
      </c>
      <c r="D34" s="90">
        <v>403</v>
      </c>
      <c r="E34" s="85" t="s">
        <v>67</v>
      </c>
      <c r="F34" s="94">
        <v>47.82</v>
      </c>
      <c r="G34" s="94">
        <f t="shared" si="0"/>
        <v>514.73447999999996</v>
      </c>
      <c r="H34" s="94">
        <v>2.9</v>
      </c>
      <c r="I34" s="94">
        <v>0.79</v>
      </c>
      <c r="J34" s="94">
        <f t="shared" si="1"/>
        <v>51.51</v>
      </c>
      <c r="K34" s="94">
        <f t="shared" si="2"/>
        <v>554</v>
      </c>
      <c r="L34" s="85" t="s">
        <v>66</v>
      </c>
    </row>
    <row r="35" spans="1:12" x14ac:dyDescent="0.3">
      <c r="A35" s="89">
        <f t="shared" si="3"/>
        <v>34</v>
      </c>
      <c r="B35" s="85" t="s">
        <v>96</v>
      </c>
      <c r="C35" s="85" t="s">
        <v>47</v>
      </c>
      <c r="D35" s="90">
        <v>404</v>
      </c>
      <c r="E35" s="85" t="s">
        <v>67</v>
      </c>
      <c r="F35" s="94">
        <v>48.08</v>
      </c>
      <c r="G35" s="94">
        <f t="shared" si="0"/>
        <v>517.53311999999994</v>
      </c>
      <c r="H35" s="94">
        <v>2.9</v>
      </c>
      <c r="I35" s="94">
        <v>0.79</v>
      </c>
      <c r="J35" s="94">
        <f t="shared" si="1"/>
        <v>51.769999999999996</v>
      </c>
      <c r="K35" s="94">
        <f t="shared" si="2"/>
        <v>557</v>
      </c>
      <c r="L35" s="85" t="s">
        <v>66</v>
      </c>
    </row>
    <row r="36" spans="1:12" x14ac:dyDescent="0.3">
      <c r="A36" s="89">
        <f t="shared" si="3"/>
        <v>35</v>
      </c>
      <c r="B36" s="85" t="s">
        <v>96</v>
      </c>
      <c r="C36" s="85" t="s">
        <v>47</v>
      </c>
      <c r="D36" s="90">
        <v>405</v>
      </c>
      <c r="E36" s="85" t="s">
        <v>68</v>
      </c>
      <c r="F36" s="94">
        <v>28.63</v>
      </c>
      <c r="G36" s="94">
        <f t="shared" si="0"/>
        <v>308.17331999999999</v>
      </c>
      <c r="H36" s="94">
        <v>8.0500000000000007</v>
      </c>
      <c r="I36" s="94">
        <v>0</v>
      </c>
      <c r="J36" s="94">
        <f t="shared" si="1"/>
        <v>36.68</v>
      </c>
      <c r="K36" s="94">
        <f t="shared" si="2"/>
        <v>395</v>
      </c>
      <c r="L36" s="85" t="s">
        <v>66</v>
      </c>
    </row>
    <row r="37" spans="1:12" x14ac:dyDescent="0.3">
      <c r="A37" s="89">
        <f t="shared" si="3"/>
        <v>36</v>
      </c>
      <c r="B37" s="85" t="s">
        <v>96</v>
      </c>
      <c r="C37" s="85" t="s">
        <v>47</v>
      </c>
      <c r="D37" s="90">
        <v>406</v>
      </c>
      <c r="E37" s="85" t="s">
        <v>68</v>
      </c>
      <c r="F37" s="94">
        <v>28.25</v>
      </c>
      <c r="G37" s="94">
        <f t="shared" si="0"/>
        <v>304.08299999999997</v>
      </c>
      <c r="H37" s="94">
        <v>8.0500000000000007</v>
      </c>
      <c r="I37" s="94">
        <v>0</v>
      </c>
      <c r="J37" s="94">
        <f t="shared" si="1"/>
        <v>36.299999999999997</v>
      </c>
      <c r="K37" s="94">
        <f t="shared" si="2"/>
        <v>391</v>
      </c>
      <c r="L37" s="85" t="s">
        <v>66</v>
      </c>
    </row>
    <row r="38" spans="1:12" x14ac:dyDescent="0.3">
      <c r="A38" s="89">
        <f t="shared" si="3"/>
        <v>37</v>
      </c>
      <c r="B38" s="85" t="s">
        <v>96</v>
      </c>
      <c r="C38" s="85" t="s">
        <v>47</v>
      </c>
      <c r="D38" s="90">
        <v>407</v>
      </c>
      <c r="E38" s="85" t="s">
        <v>68</v>
      </c>
      <c r="F38" s="94">
        <v>29.32</v>
      </c>
      <c r="G38" s="94">
        <f t="shared" si="0"/>
        <v>315.60048</v>
      </c>
      <c r="H38" s="94">
        <v>7.01</v>
      </c>
      <c r="I38" s="94">
        <v>0</v>
      </c>
      <c r="J38" s="94">
        <f t="shared" si="1"/>
        <v>36.33</v>
      </c>
      <c r="K38" s="94">
        <f t="shared" si="2"/>
        <v>391</v>
      </c>
      <c r="L38" s="85" t="s">
        <v>66</v>
      </c>
    </row>
    <row r="39" spans="1:12" x14ac:dyDescent="0.3">
      <c r="A39" s="89">
        <f t="shared" si="3"/>
        <v>38</v>
      </c>
      <c r="B39" s="85" t="s">
        <v>96</v>
      </c>
      <c r="C39" s="85" t="s">
        <v>47</v>
      </c>
      <c r="D39" s="90">
        <v>408</v>
      </c>
      <c r="E39" s="85" t="s">
        <v>67</v>
      </c>
      <c r="F39" s="94">
        <v>49.58</v>
      </c>
      <c r="G39" s="94">
        <f t="shared" si="0"/>
        <v>533.6791199999999</v>
      </c>
      <c r="H39" s="94">
        <v>3.01</v>
      </c>
      <c r="I39" s="94">
        <v>0.79</v>
      </c>
      <c r="J39" s="94">
        <f t="shared" si="1"/>
        <v>53.379999999999995</v>
      </c>
      <c r="K39" s="94">
        <f t="shared" si="2"/>
        <v>575</v>
      </c>
      <c r="L39" s="85" t="s">
        <v>66</v>
      </c>
    </row>
    <row r="40" spans="1:12" x14ac:dyDescent="0.3">
      <c r="A40" s="89">
        <f t="shared" si="3"/>
        <v>39</v>
      </c>
      <c r="B40" s="85" t="s">
        <v>96</v>
      </c>
      <c r="C40" s="85" t="s">
        <v>47</v>
      </c>
      <c r="D40" s="90">
        <v>409</v>
      </c>
      <c r="E40" s="85" t="s">
        <v>67</v>
      </c>
      <c r="F40" s="94">
        <v>49.4</v>
      </c>
      <c r="G40" s="94">
        <f t="shared" si="0"/>
        <v>531.74159999999995</v>
      </c>
      <c r="H40" s="94">
        <v>2.9</v>
      </c>
      <c r="I40" s="94">
        <v>0.79</v>
      </c>
      <c r="J40" s="94">
        <f t="shared" si="1"/>
        <v>53.089999999999996</v>
      </c>
      <c r="K40" s="94">
        <f t="shared" si="2"/>
        <v>571</v>
      </c>
      <c r="L40" s="85" t="s">
        <v>66</v>
      </c>
    </row>
    <row r="41" spans="1:12" x14ac:dyDescent="0.3">
      <c r="A41" s="89">
        <f t="shared" si="3"/>
        <v>40</v>
      </c>
      <c r="B41" s="85" t="s">
        <v>96</v>
      </c>
      <c r="C41" s="85" t="s">
        <v>47</v>
      </c>
      <c r="D41" s="90">
        <v>410</v>
      </c>
      <c r="E41" s="85" t="s">
        <v>68</v>
      </c>
      <c r="F41" s="94">
        <v>29.87</v>
      </c>
      <c r="G41" s="94">
        <f t="shared" si="0"/>
        <v>321.52067999999997</v>
      </c>
      <c r="H41" s="94">
        <v>6.47</v>
      </c>
      <c r="I41" s="94">
        <v>0</v>
      </c>
      <c r="J41" s="94">
        <f t="shared" si="1"/>
        <v>36.340000000000003</v>
      </c>
      <c r="K41" s="94">
        <f t="shared" si="2"/>
        <v>391</v>
      </c>
      <c r="L41" s="85" t="s">
        <v>66</v>
      </c>
    </row>
    <row r="42" spans="1:12" x14ac:dyDescent="0.3">
      <c r="A42" s="89">
        <f t="shared" si="3"/>
        <v>41</v>
      </c>
      <c r="B42" s="85" t="s">
        <v>96</v>
      </c>
      <c r="C42" s="85" t="s">
        <v>48</v>
      </c>
      <c r="D42" s="90">
        <v>501</v>
      </c>
      <c r="E42" s="85" t="s">
        <v>68</v>
      </c>
      <c r="F42" s="94">
        <v>28.64</v>
      </c>
      <c r="G42" s="94">
        <f t="shared" si="0"/>
        <v>308.28095999999999</v>
      </c>
      <c r="H42" s="94">
        <v>7.75</v>
      </c>
      <c r="I42" s="94">
        <v>0</v>
      </c>
      <c r="J42" s="94">
        <f t="shared" si="1"/>
        <v>36.39</v>
      </c>
      <c r="K42" s="94">
        <f t="shared" si="2"/>
        <v>392</v>
      </c>
      <c r="L42" s="85" t="s">
        <v>66</v>
      </c>
    </row>
    <row r="43" spans="1:12" x14ac:dyDescent="0.3">
      <c r="A43" s="89">
        <f t="shared" si="3"/>
        <v>42</v>
      </c>
      <c r="B43" s="85" t="s">
        <v>96</v>
      </c>
      <c r="C43" s="85" t="s">
        <v>48</v>
      </c>
      <c r="D43" s="90">
        <v>502</v>
      </c>
      <c r="E43" s="85" t="s">
        <v>68</v>
      </c>
      <c r="F43" s="94">
        <v>28.64</v>
      </c>
      <c r="G43" s="94">
        <f t="shared" si="0"/>
        <v>308.28095999999999</v>
      </c>
      <c r="H43" s="94">
        <v>7.75</v>
      </c>
      <c r="I43" s="94">
        <v>0</v>
      </c>
      <c r="J43" s="94">
        <f t="shared" si="1"/>
        <v>36.39</v>
      </c>
      <c r="K43" s="94">
        <f t="shared" si="2"/>
        <v>392</v>
      </c>
      <c r="L43" s="85" t="s">
        <v>66</v>
      </c>
    </row>
    <row r="44" spans="1:12" x14ac:dyDescent="0.3">
      <c r="A44" s="89">
        <f t="shared" si="3"/>
        <v>43</v>
      </c>
      <c r="B44" s="85" t="s">
        <v>96</v>
      </c>
      <c r="C44" s="85" t="s">
        <v>48</v>
      </c>
      <c r="D44" s="90">
        <v>503</v>
      </c>
      <c r="E44" s="85" t="s">
        <v>67</v>
      </c>
      <c r="F44" s="94">
        <v>47.82</v>
      </c>
      <c r="G44" s="94">
        <f t="shared" si="0"/>
        <v>514.73447999999996</v>
      </c>
      <c r="H44" s="94">
        <v>2.9</v>
      </c>
      <c r="I44" s="94">
        <v>0.79</v>
      </c>
      <c r="J44" s="94">
        <f t="shared" si="1"/>
        <v>51.51</v>
      </c>
      <c r="K44" s="94">
        <f t="shared" si="2"/>
        <v>554</v>
      </c>
      <c r="L44" s="85" t="s">
        <v>66</v>
      </c>
    </row>
    <row r="45" spans="1:12" x14ac:dyDescent="0.3">
      <c r="A45" s="89">
        <f t="shared" si="3"/>
        <v>44</v>
      </c>
      <c r="B45" s="85" t="s">
        <v>96</v>
      </c>
      <c r="C45" s="85" t="s">
        <v>48</v>
      </c>
      <c r="D45" s="90">
        <v>504</v>
      </c>
      <c r="E45" s="85" t="s">
        <v>67</v>
      </c>
      <c r="F45" s="94">
        <v>48.08</v>
      </c>
      <c r="G45" s="94">
        <f t="shared" si="0"/>
        <v>517.53311999999994</v>
      </c>
      <c r="H45" s="94">
        <v>2.9</v>
      </c>
      <c r="I45" s="94">
        <v>0.79</v>
      </c>
      <c r="J45" s="94">
        <f t="shared" si="1"/>
        <v>51.769999999999996</v>
      </c>
      <c r="K45" s="94">
        <f t="shared" si="2"/>
        <v>557</v>
      </c>
      <c r="L45" s="85" t="s">
        <v>66</v>
      </c>
    </row>
    <row r="46" spans="1:12" x14ac:dyDescent="0.3">
      <c r="A46" s="89">
        <f t="shared" si="3"/>
        <v>45</v>
      </c>
      <c r="B46" s="85" t="s">
        <v>96</v>
      </c>
      <c r="C46" s="85" t="s">
        <v>48</v>
      </c>
      <c r="D46" s="90">
        <v>506</v>
      </c>
      <c r="E46" s="85" t="s">
        <v>67</v>
      </c>
      <c r="F46" s="95">
        <v>37.39</v>
      </c>
      <c r="G46" s="94">
        <f t="shared" si="0"/>
        <v>402.46596</v>
      </c>
      <c r="H46" s="94">
        <v>8.0500000000000007</v>
      </c>
      <c r="I46" s="94">
        <v>0</v>
      </c>
      <c r="J46" s="94">
        <f t="shared" si="1"/>
        <v>45.44</v>
      </c>
      <c r="K46" s="94">
        <f t="shared" si="2"/>
        <v>489</v>
      </c>
      <c r="L46" s="85" t="s">
        <v>66</v>
      </c>
    </row>
    <row r="47" spans="1:12" x14ac:dyDescent="0.3">
      <c r="A47" s="89">
        <f t="shared" si="3"/>
        <v>46</v>
      </c>
      <c r="B47" s="85" t="s">
        <v>96</v>
      </c>
      <c r="C47" s="85" t="s">
        <v>48</v>
      </c>
      <c r="D47" s="90">
        <v>507</v>
      </c>
      <c r="E47" s="85" t="s">
        <v>68</v>
      </c>
      <c r="F47" s="94">
        <v>29.32</v>
      </c>
      <c r="G47" s="94">
        <f t="shared" si="0"/>
        <v>315.60048</v>
      </c>
      <c r="H47" s="94">
        <v>7.01</v>
      </c>
      <c r="I47" s="94">
        <v>0</v>
      </c>
      <c r="J47" s="94">
        <f t="shared" si="1"/>
        <v>36.33</v>
      </c>
      <c r="K47" s="94">
        <f t="shared" si="2"/>
        <v>391</v>
      </c>
      <c r="L47" s="85" t="s">
        <v>66</v>
      </c>
    </row>
    <row r="48" spans="1:12" x14ac:dyDescent="0.3">
      <c r="A48" s="89">
        <f t="shared" si="3"/>
        <v>47</v>
      </c>
      <c r="B48" s="85" t="s">
        <v>96</v>
      </c>
      <c r="C48" s="85" t="s">
        <v>48</v>
      </c>
      <c r="D48" s="90">
        <v>508</v>
      </c>
      <c r="E48" s="85" t="s">
        <v>67</v>
      </c>
      <c r="F48" s="94">
        <v>49.58</v>
      </c>
      <c r="G48" s="94">
        <f t="shared" si="0"/>
        <v>533.6791199999999</v>
      </c>
      <c r="H48" s="94">
        <v>3.01</v>
      </c>
      <c r="I48" s="94">
        <v>0.79</v>
      </c>
      <c r="J48" s="94">
        <f t="shared" si="1"/>
        <v>53.379999999999995</v>
      </c>
      <c r="K48" s="94">
        <f t="shared" si="2"/>
        <v>575</v>
      </c>
      <c r="L48" s="85" t="s">
        <v>66</v>
      </c>
    </row>
    <row r="49" spans="1:12" x14ac:dyDescent="0.3">
      <c r="A49" s="89">
        <f t="shared" si="3"/>
        <v>48</v>
      </c>
      <c r="B49" s="85" t="s">
        <v>96</v>
      </c>
      <c r="C49" s="85" t="s">
        <v>48</v>
      </c>
      <c r="D49" s="90">
        <v>509</v>
      </c>
      <c r="E49" s="85" t="s">
        <v>67</v>
      </c>
      <c r="F49" s="94">
        <v>49.4</v>
      </c>
      <c r="G49" s="94">
        <f t="shared" si="0"/>
        <v>531.74159999999995</v>
      </c>
      <c r="H49" s="94">
        <v>2.9</v>
      </c>
      <c r="I49" s="94">
        <v>0.79</v>
      </c>
      <c r="J49" s="94">
        <f t="shared" si="1"/>
        <v>53.089999999999996</v>
      </c>
      <c r="K49" s="94">
        <f t="shared" si="2"/>
        <v>571</v>
      </c>
      <c r="L49" s="85" t="s">
        <v>66</v>
      </c>
    </row>
    <row r="50" spans="1:12" x14ac:dyDescent="0.3">
      <c r="A50" s="89">
        <f t="shared" si="3"/>
        <v>49</v>
      </c>
      <c r="B50" s="85" t="s">
        <v>96</v>
      </c>
      <c r="C50" s="85" t="s">
        <v>48</v>
      </c>
      <c r="D50" s="90">
        <v>510</v>
      </c>
      <c r="E50" s="85" t="s">
        <v>68</v>
      </c>
      <c r="F50" s="94">
        <v>29.87</v>
      </c>
      <c r="G50" s="94">
        <f t="shared" si="0"/>
        <v>321.52067999999997</v>
      </c>
      <c r="H50" s="94">
        <v>6.47</v>
      </c>
      <c r="I50" s="94">
        <v>0</v>
      </c>
      <c r="J50" s="94">
        <f t="shared" si="1"/>
        <v>36.340000000000003</v>
      </c>
      <c r="K50" s="94">
        <f t="shared" si="2"/>
        <v>391</v>
      </c>
      <c r="L50" s="85" t="s">
        <v>66</v>
      </c>
    </row>
    <row r="51" spans="1:12" x14ac:dyDescent="0.3">
      <c r="A51" s="89">
        <f t="shared" si="3"/>
        <v>50</v>
      </c>
      <c r="B51" s="85" t="s">
        <v>96</v>
      </c>
      <c r="C51" s="85" t="s">
        <v>49</v>
      </c>
      <c r="D51" s="90">
        <v>601</v>
      </c>
      <c r="E51" s="85" t="s">
        <v>68</v>
      </c>
      <c r="F51" s="94">
        <v>28.64</v>
      </c>
      <c r="G51" s="94">
        <f t="shared" si="0"/>
        <v>308.28095999999999</v>
      </c>
      <c r="H51" s="94">
        <v>7.75</v>
      </c>
      <c r="I51" s="94">
        <v>0</v>
      </c>
      <c r="J51" s="94">
        <f t="shared" si="1"/>
        <v>36.39</v>
      </c>
      <c r="K51" s="94">
        <f t="shared" si="2"/>
        <v>392</v>
      </c>
      <c r="L51" s="85" t="s">
        <v>66</v>
      </c>
    </row>
    <row r="52" spans="1:12" x14ac:dyDescent="0.3">
      <c r="A52" s="89">
        <f t="shared" si="3"/>
        <v>51</v>
      </c>
      <c r="B52" s="85" t="s">
        <v>96</v>
      </c>
      <c r="C52" s="85" t="s">
        <v>49</v>
      </c>
      <c r="D52" s="90">
        <v>602</v>
      </c>
      <c r="E52" s="85" t="s">
        <v>68</v>
      </c>
      <c r="F52" s="94">
        <v>28.64</v>
      </c>
      <c r="G52" s="94">
        <f t="shared" si="0"/>
        <v>308.28095999999999</v>
      </c>
      <c r="H52" s="94">
        <v>7.75</v>
      </c>
      <c r="I52" s="94">
        <v>0</v>
      </c>
      <c r="J52" s="94">
        <f t="shared" si="1"/>
        <v>36.39</v>
      </c>
      <c r="K52" s="94">
        <f t="shared" si="2"/>
        <v>392</v>
      </c>
      <c r="L52" s="85" t="s">
        <v>66</v>
      </c>
    </row>
    <row r="53" spans="1:12" x14ac:dyDescent="0.3">
      <c r="A53" s="89">
        <f t="shared" si="3"/>
        <v>52</v>
      </c>
      <c r="B53" s="85" t="s">
        <v>96</v>
      </c>
      <c r="C53" s="85" t="s">
        <v>49</v>
      </c>
      <c r="D53" s="90">
        <v>603</v>
      </c>
      <c r="E53" s="85" t="s">
        <v>67</v>
      </c>
      <c r="F53" s="94">
        <v>47.82</v>
      </c>
      <c r="G53" s="94">
        <f t="shared" si="0"/>
        <v>514.73447999999996</v>
      </c>
      <c r="H53" s="94">
        <v>2.9</v>
      </c>
      <c r="I53" s="94">
        <v>0.79</v>
      </c>
      <c r="J53" s="94">
        <f t="shared" si="1"/>
        <v>51.51</v>
      </c>
      <c r="K53" s="94">
        <f t="shared" si="2"/>
        <v>554</v>
      </c>
      <c r="L53" s="85" t="s">
        <v>66</v>
      </c>
    </row>
    <row r="54" spans="1:12" x14ac:dyDescent="0.3">
      <c r="A54" s="89">
        <f t="shared" si="3"/>
        <v>53</v>
      </c>
      <c r="B54" s="85" t="s">
        <v>96</v>
      </c>
      <c r="C54" s="85" t="s">
        <v>49</v>
      </c>
      <c r="D54" s="90">
        <v>604</v>
      </c>
      <c r="E54" s="85" t="s">
        <v>67</v>
      </c>
      <c r="F54" s="94">
        <v>48.08</v>
      </c>
      <c r="G54" s="94">
        <f t="shared" si="0"/>
        <v>517.53311999999994</v>
      </c>
      <c r="H54" s="94">
        <v>2.9</v>
      </c>
      <c r="I54" s="94">
        <v>0.79</v>
      </c>
      <c r="J54" s="94">
        <f t="shared" si="1"/>
        <v>51.769999999999996</v>
      </c>
      <c r="K54" s="94">
        <f t="shared" si="2"/>
        <v>557</v>
      </c>
      <c r="L54" s="85" t="s">
        <v>66</v>
      </c>
    </row>
    <row r="55" spans="1:12" x14ac:dyDescent="0.3">
      <c r="A55" s="89">
        <f t="shared" si="3"/>
        <v>54</v>
      </c>
      <c r="B55" s="85" t="s">
        <v>96</v>
      </c>
      <c r="C55" s="85" t="s">
        <v>49</v>
      </c>
      <c r="D55" s="90">
        <v>605</v>
      </c>
      <c r="E55" s="85" t="s">
        <v>68</v>
      </c>
      <c r="F55" s="94">
        <v>28.63</v>
      </c>
      <c r="G55" s="94">
        <f t="shared" si="0"/>
        <v>308.17331999999999</v>
      </c>
      <c r="H55" s="94">
        <v>8.0500000000000007</v>
      </c>
      <c r="I55" s="94">
        <v>0</v>
      </c>
      <c r="J55" s="94">
        <f t="shared" si="1"/>
        <v>36.68</v>
      </c>
      <c r="K55" s="94">
        <f t="shared" si="2"/>
        <v>395</v>
      </c>
      <c r="L55" s="85" t="s">
        <v>66</v>
      </c>
    </row>
    <row r="56" spans="1:12" x14ac:dyDescent="0.3">
      <c r="A56" s="89">
        <f t="shared" si="3"/>
        <v>55</v>
      </c>
      <c r="B56" s="85" t="s">
        <v>96</v>
      </c>
      <c r="C56" s="85" t="s">
        <v>49</v>
      </c>
      <c r="D56" s="90">
        <v>606</v>
      </c>
      <c r="E56" s="85" t="s">
        <v>68</v>
      </c>
      <c r="F56" s="94">
        <v>28.25</v>
      </c>
      <c r="G56" s="94">
        <f t="shared" si="0"/>
        <v>304.08299999999997</v>
      </c>
      <c r="H56" s="94">
        <v>8.0500000000000007</v>
      </c>
      <c r="I56" s="94">
        <v>0</v>
      </c>
      <c r="J56" s="94">
        <f t="shared" si="1"/>
        <v>36.299999999999997</v>
      </c>
      <c r="K56" s="94">
        <f t="shared" si="2"/>
        <v>391</v>
      </c>
      <c r="L56" s="85" t="s">
        <v>66</v>
      </c>
    </row>
    <row r="57" spans="1:12" x14ac:dyDescent="0.3">
      <c r="A57" s="89">
        <f t="shared" si="3"/>
        <v>56</v>
      </c>
      <c r="B57" s="85" t="s">
        <v>96</v>
      </c>
      <c r="C57" s="85" t="s">
        <v>49</v>
      </c>
      <c r="D57" s="90">
        <v>607</v>
      </c>
      <c r="E57" s="85" t="s">
        <v>68</v>
      </c>
      <c r="F57" s="94">
        <v>29.32</v>
      </c>
      <c r="G57" s="94">
        <f t="shared" si="0"/>
        <v>315.60048</v>
      </c>
      <c r="H57" s="94">
        <v>7.01</v>
      </c>
      <c r="I57" s="94">
        <v>0</v>
      </c>
      <c r="J57" s="94">
        <f t="shared" si="1"/>
        <v>36.33</v>
      </c>
      <c r="K57" s="94">
        <f t="shared" si="2"/>
        <v>391</v>
      </c>
      <c r="L57" s="85" t="s">
        <v>66</v>
      </c>
    </row>
    <row r="58" spans="1:12" x14ac:dyDescent="0.3">
      <c r="A58" s="89">
        <f t="shared" si="3"/>
        <v>57</v>
      </c>
      <c r="B58" s="85" t="s">
        <v>96</v>
      </c>
      <c r="C58" s="85" t="s">
        <v>49</v>
      </c>
      <c r="D58" s="90">
        <v>608</v>
      </c>
      <c r="E58" s="85" t="s">
        <v>67</v>
      </c>
      <c r="F58" s="94">
        <v>49.58</v>
      </c>
      <c r="G58" s="94">
        <f t="shared" si="0"/>
        <v>533.6791199999999</v>
      </c>
      <c r="H58" s="94">
        <v>3.01</v>
      </c>
      <c r="I58" s="94">
        <v>0.79</v>
      </c>
      <c r="J58" s="94">
        <f t="shared" si="1"/>
        <v>53.379999999999995</v>
      </c>
      <c r="K58" s="94">
        <f t="shared" si="2"/>
        <v>575</v>
      </c>
      <c r="L58" s="85" t="s">
        <v>66</v>
      </c>
    </row>
    <row r="59" spans="1:12" x14ac:dyDescent="0.3">
      <c r="A59" s="89">
        <f t="shared" si="3"/>
        <v>58</v>
      </c>
      <c r="B59" s="85" t="s">
        <v>96</v>
      </c>
      <c r="C59" s="85" t="s">
        <v>49</v>
      </c>
      <c r="D59" s="90">
        <v>609</v>
      </c>
      <c r="E59" s="85" t="s">
        <v>67</v>
      </c>
      <c r="F59" s="94">
        <v>49.4</v>
      </c>
      <c r="G59" s="94">
        <f t="shared" si="0"/>
        <v>531.74159999999995</v>
      </c>
      <c r="H59" s="94">
        <v>2.9</v>
      </c>
      <c r="I59" s="94">
        <v>0.79</v>
      </c>
      <c r="J59" s="94">
        <f t="shared" si="1"/>
        <v>53.089999999999996</v>
      </c>
      <c r="K59" s="94">
        <f t="shared" si="2"/>
        <v>571</v>
      </c>
      <c r="L59" s="85" t="s">
        <v>66</v>
      </c>
    </row>
    <row r="60" spans="1:12" x14ac:dyDescent="0.3">
      <c r="A60" s="89">
        <f t="shared" si="3"/>
        <v>59</v>
      </c>
      <c r="B60" s="85" t="s">
        <v>96</v>
      </c>
      <c r="C60" s="85" t="s">
        <v>49</v>
      </c>
      <c r="D60" s="90">
        <v>610</v>
      </c>
      <c r="E60" s="85" t="s">
        <v>68</v>
      </c>
      <c r="F60" s="94">
        <v>29.87</v>
      </c>
      <c r="G60" s="94">
        <f t="shared" si="0"/>
        <v>321.52067999999997</v>
      </c>
      <c r="H60" s="94">
        <v>6.47</v>
      </c>
      <c r="I60" s="94">
        <v>0</v>
      </c>
      <c r="J60" s="94">
        <f t="shared" si="1"/>
        <v>36.340000000000003</v>
      </c>
      <c r="K60" s="94">
        <f t="shared" si="2"/>
        <v>391</v>
      </c>
      <c r="L60" s="85" t="s">
        <v>66</v>
      </c>
    </row>
    <row r="61" spans="1:12" x14ac:dyDescent="0.3">
      <c r="A61" s="89">
        <f t="shared" si="3"/>
        <v>60</v>
      </c>
      <c r="B61" s="85" t="s">
        <v>96</v>
      </c>
      <c r="C61" s="85" t="s">
        <v>50</v>
      </c>
      <c r="D61" s="90">
        <v>701</v>
      </c>
      <c r="E61" s="85" t="s">
        <v>68</v>
      </c>
      <c r="F61" s="94">
        <v>28.64</v>
      </c>
      <c r="G61" s="94">
        <f t="shared" si="0"/>
        <v>308.28095999999999</v>
      </c>
      <c r="H61" s="94">
        <v>7.75</v>
      </c>
      <c r="I61" s="94">
        <v>0</v>
      </c>
      <c r="J61" s="94">
        <f t="shared" si="1"/>
        <v>36.39</v>
      </c>
      <c r="K61" s="94">
        <f t="shared" si="2"/>
        <v>392</v>
      </c>
      <c r="L61" s="85" t="s">
        <v>66</v>
      </c>
    </row>
    <row r="62" spans="1:12" x14ac:dyDescent="0.3">
      <c r="A62" s="89">
        <f t="shared" si="3"/>
        <v>61</v>
      </c>
      <c r="B62" s="85" t="s">
        <v>96</v>
      </c>
      <c r="C62" s="85" t="s">
        <v>50</v>
      </c>
      <c r="D62" s="90">
        <v>702</v>
      </c>
      <c r="E62" s="85" t="s">
        <v>68</v>
      </c>
      <c r="F62" s="94">
        <v>28.64</v>
      </c>
      <c r="G62" s="94">
        <f t="shared" si="0"/>
        <v>308.28095999999999</v>
      </c>
      <c r="H62" s="94">
        <v>7.75</v>
      </c>
      <c r="I62" s="94">
        <v>0</v>
      </c>
      <c r="J62" s="94">
        <f t="shared" si="1"/>
        <v>36.39</v>
      </c>
      <c r="K62" s="94">
        <f t="shared" si="2"/>
        <v>392</v>
      </c>
      <c r="L62" s="85" t="s">
        <v>66</v>
      </c>
    </row>
    <row r="63" spans="1:12" x14ac:dyDescent="0.3">
      <c r="A63" s="89">
        <f t="shared" si="3"/>
        <v>62</v>
      </c>
      <c r="B63" s="85" t="s">
        <v>96</v>
      </c>
      <c r="C63" s="85" t="s">
        <v>50</v>
      </c>
      <c r="D63" s="90">
        <v>703</v>
      </c>
      <c r="E63" s="85" t="s">
        <v>67</v>
      </c>
      <c r="F63" s="94">
        <v>47.82</v>
      </c>
      <c r="G63" s="94">
        <f t="shared" si="0"/>
        <v>514.73447999999996</v>
      </c>
      <c r="H63" s="94">
        <v>2.9</v>
      </c>
      <c r="I63" s="94">
        <v>0.79</v>
      </c>
      <c r="J63" s="94">
        <f t="shared" si="1"/>
        <v>51.51</v>
      </c>
      <c r="K63" s="94">
        <f t="shared" si="2"/>
        <v>554</v>
      </c>
      <c r="L63" s="85" t="s">
        <v>66</v>
      </c>
    </row>
    <row r="64" spans="1:12" x14ac:dyDescent="0.3">
      <c r="A64" s="89">
        <f t="shared" si="3"/>
        <v>63</v>
      </c>
      <c r="B64" s="85" t="s">
        <v>96</v>
      </c>
      <c r="C64" s="85" t="s">
        <v>50</v>
      </c>
      <c r="D64" s="90">
        <v>704</v>
      </c>
      <c r="E64" s="85" t="s">
        <v>67</v>
      </c>
      <c r="F64" s="94">
        <v>48.08</v>
      </c>
      <c r="G64" s="94">
        <f t="shared" si="0"/>
        <v>517.53311999999994</v>
      </c>
      <c r="H64" s="94">
        <v>2.9</v>
      </c>
      <c r="I64" s="94">
        <v>0.79</v>
      </c>
      <c r="J64" s="94">
        <f t="shared" si="1"/>
        <v>51.769999999999996</v>
      </c>
      <c r="K64" s="94">
        <f t="shared" si="2"/>
        <v>557</v>
      </c>
      <c r="L64" s="85" t="s">
        <v>66</v>
      </c>
    </row>
    <row r="65" spans="1:12" x14ac:dyDescent="0.3">
      <c r="A65" s="89">
        <f t="shared" si="3"/>
        <v>64</v>
      </c>
      <c r="B65" s="85" t="s">
        <v>96</v>
      </c>
      <c r="C65" s="85" t="s">
        <v>50</v>
      </c>
      <c r="D65" s="90">
        <v>705</v>
      </c>
      <c r="E65" s="85" t="s">
        <v>68</v>
      </c>
      <c r="F65" s="94">
        <v>28.63</v>
      </c>
      <c r="G65" s="94">
        <f t="shared" si="0"/>
        <v>308.17331999999999</v>
      </c>
      <c r="H65" s="94">
        <v>8.0500000000000007</v>
      </c>
      <c r="I65" s="94">
        <v>0</v>
      </c>
      <c r="J65" s="94">
        <f t="shared" si="1"/>
        <v>36.68</v>
      </c>
      <c r="K65" s="94">
        <f t="shared" si="2"/>
        <v>395</v>
      </c>
      <c r="L65" s="85" t="s">
        <v>66</v>
      </c>
    </row>
    <row r="66" spans="1:12" x14ac:dyDescent="0.3">
      <c r="A66" s="89">
        <f t="shared" si="3"/>
        <v>65</v>
      </c>
      <c r="B66" s="85" t="s">
        <v>96</v>
      </c>
      <c r="C66" s="85" t="s">
        <v>50</v>
      </c>
      <c r="D66" s="90">
        <v>706</v>
      </c>
      <c r="E66" s="85" t="s">
        <v>68</v>
      </c>
      <c r="F66" s="94">
        <v>28.25</v>
      </c>
      <c r="G66" s="94">
        <f t="shared" ref="G66:G129" si="4">F66*10.764</f>
        <v>304.08299999999997</v>
      </c>
      <c r="H66" s="94">
        <v>8.0500000000000007</v>
      </c>
      <c r="I66" s="94">
        <v>0</v>
      </c>
      <c r="J66" s="94">
        <f t="shared" si="1"/>
        <v>36.299999999999997</v>
      </c>
      <c r="K66" s="94">
        <f t="shared" si="2"/>
        <v>391</v>
      </c>
      <c r="L66" s="85" t="s">
        <v>66</v>
      </c>
    </row>
    <row r="67" spans="1:12" x14ac:dyDescent="0.3">
      <c r="A67" s="89">
        <f t="shared" si="3"/>
        <v>66</v>
      </c>
      <c r="B67" s="85" t="s">
        <v>96</v>
      </c>
      <c r="C67" s="85" t="s">
        <v>50</v>
      </c>
      <c r="D67" s="90">
        <v>707</v>
      </c>
      <c r="E67" s="85" t="s">
        <v>68</v>
      </c>
      <c r="F67" s="94">
        <v>29.32</v>
      </c>
      <c r="G67" s="94">
        <f t="shared" si="4"/>
        <v>315.60048</v>
      </c>
      <c r="H67" s="94">
        <v>7.01</v>
      </c>
      <c r="I67" s="94">
        <v>0</v>
      </c>
      <c r="J67" s="94">
        <f t="shared" ref="J67:J130" si="5">F67+H67+I67</f>
        <v>36.33</v>
      </c>
      <c r="K67" s="94">
        <f t="shared" ref="K67:K130" si="6">ROUND(J67*10.764,0)</f>
        <v>391</v>
      </c>
      <c r="L67" s="85" t="s">
        <v>66</v>
      </c>
    </row>
    <row r="68" spans="1:12" x14ac:dyDescent="0.3">
      <c r="A68" s="89">
        <f t="shared" ref="A68:A131" si="7">+A67+1</f>
        <v>67</v>
      </c>
      <c r="B68" s="85" t="s">
        <v>96</v>
      </c>
      <c r="C68" s="85" t="s">
        <v>50</v>
      </c>
      <c r="D68" s="90">
        <v>708</v>
      </c>
      <c r="E68" s="85" t="s">
        <v>67</v>
      </c>
      <c r="F68" s="94">
        <v>49.58</v>
      </c>
      <c r="G68" s="94">
        <f t="shared" si="4"/>
        <v>533.6791199999999</v>
      </c>
      <c r="H68" s="94">
        <v>3.01</v>
      </c>
      <c r="I68" s="94">
        <v>0.79</v>
      </c>
      <c r="J68" s="94">
        <f t="shared" si="5"/>
        <v>53.379999999999995</v>
      </c>
      <c r="K68" s="94">
        <f t="shared" si="6"/>
        <v>575</v>
      </c>
      <c r="L68" s="85" t="s">
        <v>66</v>
      </c>
    </row>
    <row r="69" spans="1:12" x14ac:dyDescent="0.3">
      <c r="A69" s="89">
        <f t="shared" si="7"/>
        <v>68</v>
      </c>
      <c r="B69" s="85" t="s">
        <v>96</v>
      </c>
      <c r="C69" s="85" t="s">
        <v>50</v>
      </c>
      <c r="D69" s="90">
        <v>709</v>
      </c>
      <c r="E69" s="85" t="s">
        <v>67</v>
      </c>
      <c r="F69" s="94">
        <v>49.4</v>
      </c>
      <c r="G69" s="94">
        <f t="shared" si="4"/>
        <v>531.74159999999995</v>
      </c>
      <c r="H69" s="94">
        <v>2.9</v>
      </c>
      <c r="I69" s="94">
        <v>0.79</v>
      </c>
      <c r="J69" s="94">
        <f t="shared" si="5"/>
        <v>53.089999999999996</v>
      </c>
      <c r="K69" s="94">
        <f t="shared" si="6"/>
        <v>571</v>
      </c>
      <c r="L69" s="85" t="s">
        <v>66</v>
      </c>
    </row>
    <row r="70" spans="1:12" x14ac:dyDescent="0.3">
      <c r="A70" s="89">
        <f t="shared" si="7"/>
        <v>69</v>
      </c>
      <c r="B70" s="85" t="s">
        <v>96</v>
      </c>
      <c r="C70" s="85" t="s">
        <v>50</v>
      </c>
      <c r="D70" s="90">
        <v>710</v>
      </c>
      <c r="E70" s="85" t="s">
        <v>68</v>
      </c>
      <c r="F70" s="94">
        <v>29.87</v>
      </c>
      <c r="G70" s="94">
        <f t="shared" si="4"/>
        <v>321.52067999999997</v>
      </c>
      <c r="H70" s="94">
        <v>6.47</v>
      </c>
      <c r="I70" s="94">
        <v>0</v>
      </c>
      <c r="J70" s="94">
        <f t="shared" si="5"/>
        <v>36.340000000000003</v>
      </c>
      <c r="K70" s="94">
        <f t="shared" si="6"/>
        <v>391</v>
      </c>
      <c r="L70" s="85" t="s">
        <v>66</v>
      </c>
    </row>
    <row r="71" spans="1:12" x14ac:dyDescent="0.3">
      <c r="A71" s="89">
        <f t="shared" si="7"/>
        <v>70</v>
      </c>
      <c r="B71" s="85" t="s">
        <v>96</v>
      </c>
      <c r="C71" s="85" t="s">
        <v>51</v>
      </c>
      <c r="D71" s="90">
        <v>801</v>
      </c>
      <c r="E71" s="85" t="s">
        <v>68</v>
      </c>
      <c r="F71" s="94">
        <v>28.64</v>
      </c>
      <c r="G71" s="94">
        <f t="shared" si="4"/>
        <v>308.28095999999999</v>
      </c>
      <c r="H71" s="94">
        <v>7.75</v>
      </c>
      <c r="I71" s="94">
        <v>0</v>
      </c>
      <c r="J71" s="94">
        <f t="shared" si="5"/>
        <v>36.39</v>
      </c>
      <c r="K71" s="94">
        <f t="shared" si="6"/>
        <v>392</v>
      </c>
      <c r="L71" s="85" t="s">
        <v>66</v>
      </c>
    </row>
    <row r="72" spans="1:12" x14ac:dyDescent="0.3">
      <c r="A72" s="89">
        <f t="shared" si="7"/>
        <v>71</v>
      </c>
      <c r="B72" s="85" t="s">
        <v>96</v>
      </c>
      <c r="C72" s="85" t="s">
        <v>51</v>
      </c>
      <c r="D72" s="90">
        <v>802</v>
      </c>
      <c r="E72" s="85" t="s">
        <v>68</v>
      </c>
      <c r="F72" s="94">
        <v>28.64</v>
      </c>
      <c r="G72" s="94">
        <f t="shared" si="4"/>
        <v>308.28095999999999</v>
      </c>
      <c r="H72" s="94">
        <v>7.75</v>
      </c>
      <c r="I72" s="94">
        <v>0</v>
      </c>
      <c r="J72" s="94">
        <f t="shared" si="5"/>
        <v>36.39</v>
      </c>
      <c r="K72" s="94">
        <f t="shared" si="6"/>
        <v>392</v>
      </c>
      <c r="L72" s="85" t="s">
        <v>66</v>
      </c>
    </row>
    <row r="73" spans="1:12" x14ac:dyDescent="0.3">
      <c r="A73" s="89">
        <f t="shared" si="7"/>
        <v>72</v>
      </c>
      <c r="B73" s="85" t="s">
        <v>96</v>
      </c>
      <c r="C73" s="85" t="s">
        <v>51</v>
      </c>
      <c r="D73" s="90">
        <v>803</v>
      </c>
      <c r="E73" s="85" t="s">
        <v>67</v>
      </c>
      <c r="F73" s="94">
        <v>47.82</v>
      </c>
      <c r="G73" s="94">
        <f t="shared" si="4"/>
        <v>514.73447999999996</v>
      </c>
      <c r="H73" s="94">
        <v>2.9</v>
      </c>
      <c r="I73" s="94">
        <v>0.79</v>
      </c>
      <c r="J73" s="94">
        <f t="shared" si="5"/>
        <v>51.51</v>
      </c>
      <c r="K73" s="94">
        <f t="shared" si="6"/>
        <v>554</v>
      </c>
      <c r="L73" s="85" t="s">
        <v>66</v>
      </c>
    </row>
    <row r="74" spans="1:12" x14ac:dyDescent="0.3">
      <c r="A74" s="89">
        <f t="shared" si="7"/>
        <v>73</v>
      </c>
      <c r="B74" s="85" t="s">
        <v>96</v>
      </c>
      <c r="C74" s="85" t="s">
        <v>51</v>
      </c>
      <c r="D74" s="90">
        <v>804</v>
      </c>
      <c r="E74" s="85" t="s">
        <v>67</v>
      </c>
      <c r="F74" s="94">
        <v>48.08</v>
      </c>
      <c r="G74" s="94">
        <f t="shared" si="4"/>
        <v>517.53311999999994</v>
      </c>
      <c r="H74" s="94">
        <v>2.9</v>
      </c>
      <c r="I74" s="94">
        <v>0.79</v>
      </c>
      <c r="J74" s="94">
        <f t="shared" si="5"/>
        <v>51.769999999999996</v>
      </c>
      <c r="K74" s="94">
        <f t="shared" si="6"/>
        <v>557</v>
      </c>
      <c r="L74" s="85" t="s">
        <v>66</v>
      </c>
    </row>
    <row r="75" spans="1:12" x14ac:dyDescent="0.3">
      <c r="A75" s="89">
        <f t="shared" si="7"/>
        <v>74</v>
      </c>
      <c r="B75" s="85" t="s">
        <v>96</v>
      </c>
      <c r="C75" s="85" t="s">
        <v>51</v>
      </c>
      <c r="D75" s="90">
        <v>805</v>
      </c>
      <c r="E75" s="85" t="s">
        <v>68</v>
      </c>
      <c r="F75" s="94">
        <v>28.63</v>
      </c>
      <c r="G75" s="94">
        <f t="shared" si="4"/>
        <v>308.17331999999999</v>
      </c>
      <c r="H75" s="94">
        <v>8.0500000000000007</v>
      </c>
      <c r="I75" s="94">
        <v>0</v>
      </c>
      <c r="J75" s="94">
        <f t="shared" si="5"/>
        <v>36.68</v>
      </c>
      <c r="K75" s="94">
        <f t="shared" si="6"/>
        <v>395</v>
      </c>
      <c r="L75" s="85" t="s">
        <v>66</v>
      </c>
    </row>
    <row r="76" spans="1:12" x14ac:dyDescent="0.3">
      <c r="A76" s="89">
        <f t="shared" si="7"/>
        <v>75</v>
      </c>
      <c r="B76" s="85" t="s">
        <v>96</v>
      </c>
      <c r="C76" s="85" t="s">
        <v>51</v>
      </c>
      <c r="D76" s="90">
        <v>806</v>
      </c>
      <c r="E76" s="85" t="s">
        <v>68</v>
      </c>
      <c r="F76" s="94">
        <v>28.25</v>
      </c>
      <c r="G76" s="94">
        <f t="shared" si="4"/>
        <v>304.08299999999997</v>
      </c>
      <c r="H76" s="94">
        <v>8.0500000000000007</v>
      </c>
      <c r="I76" s="94">
        <v>0</v>
      </c>
      <c r="J76" s="94">
        <f t="shared" si="5"/>
        <v>36.299999999999997</v>
      </c>
      <c r="K76" s="94">
        <f t="shared" si="6"/>
        <v>391</v>
      </c>
      <c r="L76" s="85" t="s">
        <v>66</v>
      </c>
    </row>
    <row r="77" spans="1:12" x14ac:dyDescent="0.3">
      <c r="A77" s="89">
        <f t="shared" si="7"/>
        <v>76</v>
      </c>
      <c r="B77" s="85" t="s">
        <v>96</v>
      </c>
      <c r="C77" s="85" t="s">
        <v>51</v>
      </c>
      <c r="D77" s="90">
        <v>807</v>
      </c>
      <c r="E77" s="85" t="s">
        <v>68</v>
      </c>
      <c r="F77" s="94">
        <v>29.32</v>
      </c>
      <c r="G77" s="94">
        <f t="shared" si="4"/>
        <v>315.60048</v>
      </c>
      <c r="H77" s="94">
        <v>7.01</v>
      </c>
      <c r="I77" s="94">
        <v>0</v>
      </c>
      <c r="J77" s="94">
        <f t="shared" si="5"/>
        <v>36.33</v>
      </c>
      <c r="K77" s="94">
        <f t="shared" si="6"/>
        <v>391</v>
      </c>
      <c r="L77" s="85" t="s">
        <v>66</v>
      </c>
    </row>
    <row r="78" spans="1:12" x14ac:dyDescent="0.3">
      <c r="A78" s="89">
        <f t="shared" si="7"/>
        <v>77</v>
      </c>
      <c r="B78" s="85" t="s">
        <v>96</v>
      </c>
      <c r="C78" s="85" t="s">
        <v>51</v>
      </c>
      <c r="D78" s="90">
        <v>808</v>
      </c>
      <c r="E78" s="85" t="s">
        <v>67</v>
      </c>
      <c r="F78" s="94">
        <v>49.58</v>
      </c>
      <c r="G78" s="94">
        <f t="shared" si="4"/>
        <v>533.6791199999999</v>
      </c>
      <c r="H78" s="94">
        <v>3.01</v>
      </c>
      <c r="I78" s="94">
        <v>0.79</v>
      </c>
      <c r="J78" s="94">
        <f t="shared" si="5"/>
        <v>53.379999999999995</v>
      </c>
      <c r="K78" s="94">
        <f t="shared" si="6"/>
        <v>575</v>
      </c>
      <c r="L78" s="85" t="s">
        <v>66</v>
      </c>
    </row>
    <row r="79" spans="1:12" x14ac:dyDescent="0.3">
      <c r="A79" s="89">
        <f t="shared" si="7"/>
        <v>78</v>
      </c>
      <c r="B79" s="85" t="s">
        <v>96</v>
      </c>
      <c r="C79" s="85" t="s">
        <v>51</v>
      </c>
      <c r="D79" s="90">
        <v>809</v>
      </c>
      <c r="E79" s="85" t="s">
        <v>67</v>
      </c>
      <c r="F79" s="94">
        <v>49.4</v>
      </c>
      <c r="G79" s="94">
        <f t="shared" si="4"/>
        <v>531.74159999999995</v>
      </c>
      <c r="H79" s="94">
        <v>2.9</v>
      </c>
      <c r="I79" s="94">
        <v>0.79</v>
      </c>
      <c r="J79" s="94">
        <f t="shared" si="5"/>
        <v>53.089999999999996</v>
      </c>
      <c r="K79" s="94">
        <f t="shared" si="6"/>
        <v>571</v>
      </c>
      <c r="L79" s="85" t="s">
        <v>66</v>
      </c>
    </row>
    <row r="80" spans="1:12" x14ac:dyDescent="0.3">
      <c r="A80" s="89">
        <f t="shared" si="7"/>
        <v>79</v>
      </c>
      <c r="B80" s="85" t="s">
        <v>96</v>
      </c>
      <c r="C80" s="85" t="s">
        <v>51</v>
      </c>
      <c r="D80" s="90">
        <v>810</v>
      </c>
      <c r="E80" s="85" t="s">
        <v>68</v>
      </c>
      <c r="F80" s="94">
        <v>29.87</v>
      </c>
      <c r="G80" s="94">
        <f t="shared" si="4"/>
        <v>321.52067999999997</v>
      </c>
      <c r="H80" s="94">
        <v>6.47</v>
      </c>
      <c r="I80" s="94">
        <v>0</v>
      </c>
      <c r="J80" s="94">
        <f t="shared" si="5"/>
        <v>36.340000000000003</v>
      </c>
      <c r="K80" s="94">
        <f t="shared" si="6"/>
        <v>391</v>
      </c>
      <c r="L80" s="85" t="s">
        <v>66</v>
      </c>
    </row>
    <row r="81" spans="1:12" x14ac:dyDescent="0.3">
      <c r="A81" s="89">
        <f t="shared" si="7"/>
        <v>80</v>
      </c>
      <c r="B81" s="85" t="s">
        <v>96</v>
      </c>
      <c r="C81" s="85" t="s">
        <v>52</v>
      </c>
      <c r="D81" s="90">
        <v>901</v>
      </c>
      <c r="E81" s="85" t="s">
        <v>68</v>
      </c>
      <c r="F81" s="94">
        <v>28.64</v>
      </c>
      <c r="G81" s="94">
        <f t="shared" si="4"/>
        <v>308.28095999999999</v>
      </c>
      <c r="H81" s="94">
        <v>7.75</v>
      </c>
      <c r="I81" s="94">
        <v>0</v>
      </c>
      <c r="J81" s="94">
        <f t="shared" si="5"/>
        <v>36.39</v>
      </c>
      <c r="K81" s="94">
        <f t="shared" si="6"/>
        <v>392</v>
      </c>
      <c r="L81" s="85" t="s">
        <v>66</v>
      </c>
    </row>
    <row r="82" spans="1:12" x14ac:dyDescent="0.3">
      <c r="A82" s="89">
        <f t="shared" si="7"/>
        <v>81</v>
      </c>
      <c r="B82" s="85" t="s">
        <v>96</v>
      </c>
      <c r="C82" s="85" t="s">
        <v>52</v>
      </c>
      <c r="D82" s="90">
        <v>902</v>
      </c>
      <c r="E82" s="85" t="s">
        <v>68</v>
      </c>
      <c r="F82" s="94">
        <v>28.64</v>
      </c>
      <c r="G82" s="94">
        <f t="shared" si="4"/>
        <v>308.28095999999999</v>
      </c>
      <c r="H82" s="94">
        <v>7.75</v>
      </c>
      <c r="I82" s="94">
        <v>0</v>
      </c>
      <c r="J82" s="94">
        <f t="shared" si="5"/>
        <v>36.39</v>
      </c>
      <c r="K82" s="94">
        <f t="shared" si="6"/>
        <v>392</v>
      </c>
      <c r="L82" s="85" t="s">
        <v>66</v>
      </c>
    </row>
    <row r="83" spans="1:12" x14ac:dyDescent="0.3">
      <c r="A83" s="89">
        <f t="shared" si="7"/>
        <v>82</v>
      </c>
      <c r="B83" s="85" t="s">
        <v>96</v>
      </c>
      <c r="C83" s="85" t="s">
        <v>52</v>
      </c>
      <c r="D83" s="90">
        <v>903</v>
      </c>
      <c r="E83" s="85" t="s">
        <v>67</v>
      </c>
      <c r="F83" s="94">
        <v>47.82</v>
      </c>
      <c r="G83" s="94">
        <f t="shared" si="4"/>
        <v>514.73447999999996</v>
      </c>
      <c r="H83" s="94">
        <v>2.9</v>
      </c>
      <c r="I83" s="94">
        <v>0.79</v>
      </c>
      <c r="J83" s="94">
        <f t="shared" si="5"/>
        <v>51.51</v>
      </c>
      <c r="K83" s="94">
        <f t="shared" si="6"/>
        <v>554</v>
      </c>
      <c r="L83" s="85" t="s">
        <v>66</v>
      </c>
    </row>
    <row r="84" spans="1:12" x14ac:dyDescent="0.3">
      <c r="A84" s="89">
        <f t="shared" si="7"/>
        <v>83</v>
      </c>
      <c r="B84" s="85" t="s">
        <v>96</v>
      </c>
      <c r="C84" s="85" t="s">
        <v>52</v>
      </c>
      <c r="D84" s="90">
        <v>904</v>
      </c>
      <c r="E84" s="85" t="s">
        <v>67</v>
      </c>
      <c r="F84" s="94">
        <v>48.08</v>
      </c>
      <c r="G84" s="94">
        <f t="shared" si="4"/>
        <v>517.53311999999994</v>
      </c>
      <c r="H84" s="94">
        <v>2.9</v>
      </c>
      <c r="I84" s="94">
        <v>0.79</v>
      </c>
      <c r="J84" s="94">
        <f t="shared" si="5"/>
        <v>51.769999999999996</v>
      </c>
      <c r="K84" s="94">
        <f t="shared" si="6"/>
        <v>557</v>
      </c>
      <c r="L84" s="85" t="s">
        <v>66</v>
      </c>
    </row>
    <row r="85" spans="1:12" x14ac:dyDescent="0.3">
      <c r="A85" s="89">
        <f t="shared" si="7"/>
        <v>84</v>
      </c>
      <c r="B85" s="85" t="s">
        <v>96</v>
      </c>
      <c r="C85" s="85" t="s">
        <v>52</v>
      </c>
      <c r="D85" s="90">
        <v>905</v>
      </c>
      <c r="E85" s="85" t="s">
        <v>68</v>
      </c>
      <c r="F85" s="94">
        <v>28.63</v>
      </c>
      <c r="G85" s="94">
        <f t="shared" si="4"/>
        <v>308.17331999999999</v>
      </c>
      <c r="H85" s="94">
        <v>8.0500000000000007</v>
      </c>
      <c r="I85" s="94">
        <v>0</v>
      </c>
      <c r="J85" s="94">
        <f t="shared" si="5"/>
        <v>36.68</v>
      </c>
      <c r="K85" s="94">
        <f t="shared" si="6"/>
        <v>395</v>
      </c>
      <c r="L85" s="85" t="s">
        <v>66</v>
      </c>
    </row>
    <row r="86" spans="1:12" x14ac:dyDescent="0.3">
      <c r="A86" s="89">
        <f t="shared" si="7"/>
        <v>85</v>
      </c>
      <c r="B86" s="85" t="s">
        <v>96</v>
      </c>
      <c r="C86" s="85" t="s">
        <v>52</v>
      </c>
      <c r="D86" s="90">
        <v>906</v>
      </c>
      <c r="E86" s="85" t="s">
        <v>68</v>
      </c>
      <c r="F86" s="94">
        <v>28.25</v>
      </c>
      <c r="G86" s="94">
        <f t="shared" si="4"/>
        <v>304.08299999999997</v>
      </c>
      <c r="H86" s="94">
        <v>8.0500000000000007</v>
      </c>
      <c r="I86" s="94">
        <v>0</v>
      </c>
      <c r="J86" s="94">
        <f t="shared" si="5"/>
        <v>36.299999999999997</v>
      </c>
      <c r="K86" s="94">
        <f t="shared" si="6"/>
        <v>391</v>
      </c>
      <c r="L86" s="85" t="s">
        <v>66</v>
      </c>
    </row>
    <row r="87" spans="1:12" x14ac:dyDescent="0.3">
      <c r="A87" s="89">
        <f t="shared" si="7"/>
        <v>86</v>
      </c>
      <c r="B87" s="85" t="s">
        <v>96</v>
      </c>
      <c r="C87" s="85" t="s">
        <v>52</v>
      </c>
      <c r="D87" s="90">
        <v>907</v>
      </c>
      <c r="E87" s="85" t="s">
        <v>68</v>
      </c>
      <c r="F87" s="94">
        <v>29.32</v>
      </c>
      <c r="G87" s="94">
        <f t="shared" si="4"/>
        <v>315.60048</v>
      </c>
      <c r="H87" s="94">
        <v>7.01</v>
      </c>
      <c r="I87" s="94">
        <v>0</v>
      </c>
      <c r="J87" s="94">
        <f t="shared" si="5"/>
        <v>36.33</v>
      </c>
      <c r="K87" s="94">
        <f t="shared" si="6"/>
        <v>391</v>
      </c>
      <c r="L87" s="85" t="s">
        <v>66</v>
      </c>
    </row>
    <row r="88" spans="1:12" x14ac:dyDescent="0.3">
      <c r="A88" s="89">
        <f t="shared" si="7"/>
        <v>87</v>
      </c>
      <c r="B88" s="85" t="s">
        <v>96</v>
      </c>
      <c r="C88" s="85" t="s">
        <v>52</v>
      </c>
      <c r="D88" s="90">
        <v>908</v>
      </c>
      <c r="E88" s="85" t="s">
        <v>67</v>
      </c>
      <c r="F88" s="94">
        <v>49.58</v>
      </c>
      <c r="G88" s="94">
        <f t="shared" si="4"/>
        <v>533.6791199999999</v>
      </c>
      <c r="H88" s="94">
        <v>3.01</v>
      </c>
      <c r="I88" s="94">
        <v>0.79</v>
      </c>
      <c r="J88" s="94">
        <f t="shared" si="5"/>
        <v>53.379999999999995</v>
      </c>
      <c r="K88" s="94">
        <f t="shared" si="6"/>
        <v>575</v>
      </c>
      <c r="L88" s="85" t="s">
        <v>66</v>
      </c>
    </row>
    <row r="89" spans="1:12" x14ac:dyDescent="0.3">
      <c r="A89" s="89">
        <f t="shared" si="7"/>
        <v>88</v>
      </c>
      <c r="B89" s="85" t="s">
        <v>96</v>
      </c>
      <c r="C89" s="85" t="s">
        <v>52</v>
      </c>
      <c r="D89" s="90">
        <v>909</v>
      </c>
      <c r="E89" s="85" t="s">
        <v>67</v>
      </c>
      <c r="F89" s="94">
        <v>49.4</v>
      </c>
      <c r="G89" s="94">
        <f t="shared" si="4"/>
        <v>531.74159999999995</v>
      </c>
      <c r="H89" s="94">
        <v>2.9</v>
      </c>
      <c r="I89" s="94">
        <v>0.79</v>
      </c>
      <c r="J89" s="94">
        <f t="shared" si="5"/>
        <v>53.089999999999996</v>
      </c>
      <c r="K89" s="94">
        <f t="shared" si="6"/>
        <v>571</v>
      </c>
      <c r="L89" s="85" t="s">
        <v>66</v>
      </c>
    </row>
    <row r="90" spans="1:12" x14ac:dyDescent="0.3">
      <c r="A90" s="89">
        <f t="shared" si="7"/>
        <v>89</v>
      </c>
      <c r="B90" s="85" t="s">
        <v>96</v>
      </c>
      <c r="C90" s="85" t="s">
        <v>52</v>
      </c>
      <c r="D90" s="90">
        <v>910</v>
      </c>
      <c r="E90" s="85" t="s">
        <v>68</v>
      </c>
      <c r="F90" s="94">
        <v>29.87</v>
      </c>
      <c r="G90" s="94">
        <f t="shared" si="4"/>
        <v>321.52067999999997</v>
      </c>
      <c r="H90" s="94">
        <v>6.47</v>
      </c>
      <c r="I90" s="94">
        <v>0</v>
      </c>
      <c r="J90" s="94">
        <f t="shared" si="5"/>
        <v>36.340000000000003</v>
      </c>
      <c r="K90" s="94">
        <f t="shared" si="6"/>
        <v>391</v>
      </c>
      <c r="L90" s="85" t="s">
        <v>66</v>
      </c>
    </row>
    <row r="91" spans="1:12" x14ac:dyDescent="0.3">
      <c r="A91" s="89">
        <f t="shared" si="7"/>
        <v>90</v>
      </c>
      <c r="B91" s="85" t="s">
        <v>96</v>
      </c>
      <c r="C91" s="85" t="s">
        <v>53</v>
      </c>
      <c r="D91" s="90">
        <v>1001</v>
      </c>
      <c r="E91" s="85" t="s">
        <v>68</v>
      </c>
      <c r="F91" s="94">
        <v>28.64</v>
      </c>
      <c r="G91" s="94">
        <f t="shared" si="4"/>
        <v>308.28095999999999</v>
      </c>
      <c r="H91" s="94">
        <v>7.75</v>
      </c>
      <c r="I91" s="94">
        <v>0</v>
      </c>
      <c r="J91" s="94">
        <f t="shared" si="5"/>
        <v>36.39</v>
      </c>
      <c r="K91" s="94">
        <f t="shared" si="6"/>
        <v>392</v>
      </c>
      <c r="L91" s="85" t="s">
        <v>66</v>
      </c>
    </row>
    <row r="92" spans="1:12" x14ac:dyDescent="0.3">
      <c r="A92" s="89">
        <f t="shared" si="7"/>
        <v>91</v>
      </c>
      <c r="B92" s="85" t="s">
        <v>96</v>
      </c>
      <c r="C92" s="85" t="s">
        <v>53</v>
      </c>
      <c r="D92" s="90">
        <v>1002</v>
      </c>
      <c r="E92" s="85" t="s">
        <v>68</v>
      </c>
      <c r="F92" s="94">
        <v>28.64</v>
      </c>
      <c r="G92" s="94">
        <f t="shared" si="4"/>
        <v>308.28095999999999</v>
      </c>
      <c r="H92" s="94">
        <v>7.75</v>
      </c>
      <c r="I92" s="94">
        <v>0</v>
      </c>
      <c r="J92" s="94">
        <f t="shared" si="5"/>
        <v>36.39</v>
      </c>
      <c r="K92" s="94">
        <f t="shared" si="6"/>
        <v>392</v>
      </c>
      <c r="L92" s="85" t="s">
        <v>66</v>
      </c>
    </row>
    <row r="93" spans="1:12" x14ac:dyDescent="0.3">
      <c r="A93" s="89">
        <f t="shared" si="7"/>
        <v>92</v>
      </c>
      <c r="B93" s="85" t="s">
        <v>96</v>
      </c>
      <c r="C93" s="85" t="s">
        <v>53</v>
      </c>
      <c r="D93" s="90">
        <v>1003</v>
      </c>
      <c r="E93" s="85" t="s">
        <v>67</v>
      </c>
      <c r="F93" s="94">
        <v>47.82</v>
      </c>
      <c r="G93" s="94">
        <f t="shared" si="4"/>
        <v>514.73447999999996</v>
      </c>
      <c r="H93" s="94">
        <v>2.9</v>
      </c>
      <c r="I93" s="94">
        <v>0.79</v>
      </c>
      <c r="J93" s="94">
        <f t="shared" si="5"/>
        <v>51.51</v>
      </c>
      <c r="K93" s="94">
        <f t="shared" si="6"/>
        <v>554</v>
      </c>
      <c r="L93" s="85" t="s">
        <v>66</v>
      </c>
    </row>
    <row r="94" spans="1:12" x14ac:dyDescent="0.3">
      <c r="A94" s="89">
        <f t="shared" si="7"/>
        <v>93</v>
      </c>
      <c r="B94" s="85" t="s">
        <v>96</v>
      </c>
      <c r="C94" s="85" t="s">
        <v>53</v>
      </c>
      <c r="D94" s="90">
        <v>1004</v>
      </c>
      <c r="E94" s="85" t="s">
        <v>67</v>
      </c>
      <c r="F94" s="94">
        <v>48.08</v>
      </c>
      <c r="G94" s="94">
        <f t="shared" si="4"/>
        <v>517.53311999999994</v>
      </c>
      <c r="H94" s="94">
        <v>2.9</v>
      </c>
      <c r="I94" s="94">
        <v>0.79</v>
      </c>
      <c r="J94" s="94">
        <f t="shared" si="5"/>
        <v>51.769999999999996</v>
      </c>
      <c r="K94" s="94">
        <f t="shared" si="6"/>
        <v>557</v>
      </c>
      <c r="L94" s="85" t="s">
        <v>66</v>
      </c>
    </row>
    <row r="95" spans="1:12" x14ac:dyDescent="0.3">
      <c r="A95" s="89">
        <f t="shared" si="7"/>
        <v>94</v>
      </c>
      <c r="B95" s="85" t="s">
        <v>96</v>
      </c>
      <c r="C95" s="85" t="s">
        <v>53</v>
      </c>
      <c r="D95" s="90">
        <v>1006</v>
      </c>
      <c r="E95" s="85" t="s">
        <v>67</v>
      </c>
      <c r="F95" s="95">
        <v>37.39</v>
      </c>
      <c r="G95" s="94">
        <f t="shared" si="4"/>
        <v>402.46596</v>
      </c>
      <c r="H95" s="94">
        <v>8.0500000000000007</v>
      </c>
      <c r="I95" s="94">
        <v>0</v>
      </c>
      <c r="J95" s="94">
        <f t="shared" si="5"/>
        <v>45.44</v>
      </c>
      <c r="K95" s="94">
        <f t="shared" si="6"/>
        <v>489</v>
      </c>
      <c r="L95" s="85" t="s">
        <v>66</v>
      </c>
    </row>
    <row r="96" spans="1:12" x14ac:dyDescent="0.3">
      <c r="A96" s="89">
        <f t="shared" si="7"/>
        <v>95</v>
      </c>
      <c r="B96" s="85" t="s">
        <v>96</v>
      </c>
      <c r="C96" s="85" t="s">
        <v>53</v>
      </c>
      <c r="D96" s="90">
        <v>1007</v>
      </c>
      <c r="E96" s="85" t="s">
        <v>68</v>
      </c>
      <c r="F96" s="94">
        <v>29.32</v>
      </c>
      <c r="G96" s="94">
        <f t="shared" si="4"/>
        <v>315.60048</v>
      </c>
      <c r="H96" s="94">
        <v>7.01</v>
      </c>
      <c r="I96" s="94">
        <v>0</v>
      </c>
      <c r="J96" s="94">
        <f t="shared" si="5"/>
        <v>36.33</v>
      </c>
      <c r="K96" s="94">
        <f t="shared" si="6"/>
        <v>391</v>
      </c>
      <c r="L96" s="85" t="s">
        <v>66</v>
      </c>
    </row>
    <row r="97" spans="1:12" x14ac:dyDescent="0.3">
      <c r="A97" s="89">
        <f t="shared" si="7"/>
        <v>96</v>
      </c>
      <c r="B97" s="85" t="s">
        <v>96</v>
      </c>
      <c r="C97" s="85" t="s">
        <v>53</v>
      </c>
      <c r="D97" s="90">
        <v>1008</v>
      </c>
      <c r="E97" s="85" t="s">
        <v>67</v>
      </c>
      <c r="F97" s="94">
        <v>49.58</v>
      </c>
      <c r="G97" s="94">
        <f t="shared" si="4"/>
        <v>533.6791199999999</v>
      </c>
      <c r="H97" s="94">
        <v>3.01</v>
      </c>
      <c r="I97" s="94">
        <v>0.79</v>
      </c>
      <c r="J97" s="94">
        <f t="shared" si="5"/>
        <v>53.379999999999995</v>
      </c>
      <c r="K97" s="94">
        <f t="shared" si="6"/>
        <v>575</v>
      </c>
      <c r="L97" s="85" t="s">
        <v>66</v>
      </c>
    </row>
    <row r="98" spans="1:12" x14ac:dyDescent="0.3">
      <c r="A98" s="89">
        <f t="shared" si="7"/>
        <v>97</v>
      </c>
      <c r="B98" s="85" t="s">
        <v>96</v>
      </c>
      <c r="C98" s="85" t="s">
        <v>53</v>
      </c>
      <c r="D98" s="90">
        <v>1009</v>
      </c>
      <c r="E98" s="85" t="s">
        <v>67</v>
      </c>
      <c r="F98" s="94">
        <v>49.4</v>
      </c>
      <c r="G98" s="94">
        <f t="shared" si="4"/>
        <v>531.74159999999995</v>
      </c>
      <c r="H98" s="94">
        <v>2.9</v>
      </c>
      <c r="I98" s="94">
        <v>0.79</v>
      </c>
      <c r="J98" s="94">
        <f t="shared" si="5"/>
        <v>53.089999999999996</v>
      </c>
      <c r="K98" s="94">
        <f t="shared" si="6"/>
        <v>571</v>
      </c>
      <c r="L98" s="85" t="s">
        <v>66</v>
      </c>
    </row>
    <row r="99" spans="1:12" x14ac:dyDescent="0.3">
      <c r="A99" s="89">
        <f t="shared" si="7"/>
        <v>98</v>
      </c>
      <c r="B99" s="85" t="s">
        <v>96</v>
      </c>
      <c r="C99" s="85" t="s">
        <v>53</v>
      </c>
      <c r="D99" s="90">
        <v>1010</v>
      </c>
      <c r="E99" s="85" t="s">
        <v>68</v>
      </c>
      <c r="F99" s="94">
        <v>29.87</v>
      </c>
      <c r="G99" s="94">
        <f t="shared" si="4"/>
        <v>321.52067999999997</v>
      </c>
      <c r="H99" s="94">
        <v>6.47</v>
      </c>
      <c r="I99" s="94">
        <v>0</v>
      </c>
      <c r="J99" s="94">
        <f t="shared" si="5"/>
        <v>36.340000000000003</v>
      </c>
      <c r="K99" s="94">
        <f t="shared" si="6"/>
        <v>391</v>
      </c>
      <c r="L99" s="85" t="s">
        <v>66</v>
      </c>
    </row>
    <row r="100" spans="1:12" x14ac:dyDescent="0.3">
      <c r="A100" s="89">
        <f t="shared" si="7"/>
        <v>99</v>
      </c>
      <c r="B100" s="85" t="s">
        <v>96</v>
      </c>
      <c r="C100" s="85" t="s">
        <v>54</v>
      </c>
      <c r="D100" s="90">
        <v>1101</v>
      </c>
      <c r="E100" s="85" t="s">
        <v>68</v>
      </c>
      <c r="F100" s="94">
        <v>28.64</v>
      </c>
      <c r="G100" s="94">
        <f t="shared" si="4"/>
        <v>308.28095999999999</v>
      </c>
      <c r="H100" s="94">
        <v>7.75</v>
      </c>
      <c r="I100" s="94">
        <v>0</v>
      </c>
      <c r="J100" s="94">
        <f t="shared" si="5"/>
        <v>36.39</v>
      </c>
      <c r="K100" s="94">
        <f t="shared" si="6"/>
        <v>392</v>
      </c>
      <c r="L100" s="85" t="s">
        <v>66</v>
      </c>
    </row>
    <row r="101" spans="1:12" x14ac:dyDescent="0.3">
      <c r="A101" s="89">
        <f t="shared" si="7"/>
        <v>100</v>
      </c>
      <c r="B101" s="85" t="s">
        <v>96</v>
      </c>
      <c r="C101" s="85" t="s">
        <v>54</v>
      </c>
      <c r="D101" s="90">
        <v>1102</v>
      </c>
      <c r="E101" s="85" t="s">
        <v>68</v>
      </c>
      <c r="F101" s="94">
        <v>28.64</v>
      </c>
      <c r="G101" s="94">
        <f t="shared" si="4"/>
        <v>308.28095999999999</v>
      </c>
      <c r="H101" s="94">
        <v>7.75</v>
      </c>
      <c r="I101" s="94">
        <v>0</v>
      </c>
      <c r="J101" s="94">
        <f t="shared" si="5"/>
        <v>36.39</v>
      </c>
      <c r="K101" s="94">
        <f t="shared" si="6"/>
        <v>392</v>
      </c>
      <c r="L101" s="85" t="s">
        <v>66</v>
      </c>
    </row>
    <row r="102" spans="1:12" x14ac:dyDescent="0.3">
      <c r="A102" s="89">
        <f t="shared" si="7"/>
        <v>101</v>
      </c>
      <c r="B102" s="85" t="s">
        <v>96</v>
      </c>
      <c r="C102" s="85" t="s">
        <v>54</v>
      </c>
      <c r="D102" s="90">
        <v>1103</v>
      </c>
      <c r="E102" s="85" t="s">
        <v>67</v>
      </c>
      <c r="F102" s="94">
        <v>47.82</v>
      </c>
      <c r="G102" s="94">
        <f t="shared" si="4"/>
        <v>514.73447999999996</v>
      </c>
      <c r="H102" s="94">
        <v>2.9</v>
      </c>
      <c r="I102" s="94">
        <v>0.79</v>
      </c>
      <c r="J102" s="94">
        <f t="shared" si="5"/>
        <v>51.51</v>
      </c>
      <c r="K102" s="94">
        <f t="shared" si="6"/>
        <v>554</v>
      </c>
      <c r="L102" s="85" t="s">
        <v>66</v>
      </c>
    </row>
    <row r="103" spans="1:12" x14ac:dyDescent="0.3">
      <c r="A103" s="89">
        <f t="shared" si="7"/>
        <v>102</v>
      </c>
      <c r="B103" s="85" t="s">
        <v>96</v>
      </c>
      <c r="C103" s="85" t="s">
        <v>54</v>
      </c>
      <c r="D103" s="90">
        <v>1104</v>
      </c>
      <c r="E103" s="85" t="s">
        <v>67</v>
      </c>
      <c r="F103" s="94">
        <v>48.08</v>
      </c>
      <c r="G103" s="94">
        <f t="shared" si="4"/>
        <v>517.53311999999994</v>
      </c>
      <c r="H103" s="94">
        <v>2.9</v>
      </c>
      <c r="I103" s="94">
        <v>0.79</v>
      </c>
      <c r="J103" s="94">
        <f t="shared" si="5"/>
        <v>51.769999999999996</v>
      </c>
      <c r="K103" s="94">
        <f t="shared" si="6"/>
        <v>557</v>
      </c>
      <c r="L103" s="85" t="s">
        <v>66</v>
      </c>
    </row>
    <row r="104" spans="1:12" x14ac:dyDescent="0.3">
      <c r="A104" s="89">
        <f t="shared" si="7"/>
        <v>103</v>
      </c>
      <c r="B104" s="85" t="s">
        <v>96</v>
      </c>
      <c r="C104" s="85" t="s">
        <v>54</v>
      </c>
      <c r="D104" s="90">
        <v>1105</v>
      </c>
      <c r="E104" s="85" t="s">
        <v>68</v>
      </c>
      <c r="F104" s="94">
        <v>28.63</v>
      </c>
      <c r="G104" s="94">
        <f t="shared" si="4"/>
        <v>308.17331999999999</v>
      </c>
      <c r="H104" s="94">
        <v>8.0500000000000007</v>
      </c>
      <c r="I104" s="94">
        <v>0</v>
      </c>
      <c r="J104" s="94">
        <f t="shared" si="5"/>
        <v>36.68</v>
      </c>
      <c r="K104" s="94">
        <f t="shared" si="6"/>
        <v>395</v>
      </c>
      <c r="L104" s="85" t="s">
        <v>66</v>
      </c>
    </row>
    <row r="105" spans="1:12" x14ac:dyDescent="0.3">
      <c r="A105" s="89">
        <f t="shared" si="7"/>
        <v>104</v>
      </c>
      <c r="B105" s="85" t="s">
        <v>96</v>
      </c>
      <c r="C105" s="85" t="s">
        <v>54</v>
      </c>
      <c r="D105" s="90">
        <v>1106</v>
      </c>
      <c r="E105" s="85" t="s">
        <v>68</v>
      </c>
      <c r="F105" s="94">
        <v>28.25</v>
      </c>
      <c r="G105" s="94">
        <f t="shared" si="4"/>
        <v>304.08299999999997</v>
      </c>
      <c r="H105" s="94">
        <v>8.0500000000000007</v>
      </c>
      <c r="I105" s="94">
        <v>0</v>
      </c>
      <c r="J105" s="94">
        <f t="shared" si="5"/>
        <v>36.299999999999997</v>
      </c>
      <c r="K105" s="94">
        <f t="shared" si="6"/>
        <v>391</v>
      </c>
      <c r="L105" s="85" t="s">
        <v>66</v>
      </c>
    </row>
    <row r="106" spans="1:12" x14ac:dyDescent="0.3">
      <c r="A106" s="89">
        <f t="shared" si="7"/>
        <v>105</v>
      </c>
      <c r="B106" s="85" t="s">
        <v>96</v>
      </c>
      <c r="C106" s="85" t="s">
        <v>54</v>
      </c>
      <c r="D106" s="90">
        <v>1107</v>
      </c>
      <c r="E106" s="85" t="s">
        <v>68</v>
      </c>
      <c r="F106" s="94">
        <v>29.32</v>
      </c>
      <c r="G106" s="94">
        <f t="shared" si="4"/>
        <v>315.60048</v>
      </c>
      <c r="H106" s="94">
        <v>7.01</v>
      </c>
      <c r="I106" s="94">
        <v>0</v>
      </c>
      <c r="J106" s="94">
        <f t="shared" si="5"/>
        <v>36.33</v>
      </c>
      <c r="K106" s="94">
        <f t="shared" si="6"/>
        <v>391</v>
      </c>
      <c r="L106" s="85" t="s">
        <v>66</v>
      </c>
    </row>
    <row r="107" spans="1:12" x14ac:dyDescent="0.3">
      <c r="A107" s="89">
        <f t="shared" si="7"/>
        <v>106</v>
      </c>
      <c r="B107" s="85" t="s">
        <v>96</v>
      </c>
      <c r="C107" s="85" t="s">
        <v>54</v>
      </c>
      <c r="D107" s="90">
        <v>1108</v>
      </c>
      <c r="E107" s="85" t="s">
        <v>67</v>
      </c>
      <c r="F107" s="94">
        <v>49.58</v>
      </c>
      <c r="G107" s="94">
        <f t="shared" si="4"/>
        <v>533.6791199999999</v>
      </c>
      <c r="H107" s="94">
        <v>3.01</v>
      </c>
      <c r="I107" s="94">
        <v>0.79</v>
      </c>
      <c r="J107" s="94">
        <f t="shared" si="5"/>
        <v>53.379999999999995</v>
      </c>
      <c r="K107" s="94">
        <f t="shared" si="6"/>
        <v>575</v>
      </c>
      <c r="L107" s="85" t="s">
        <v>66</v>
      </c>
    </row>
    <row r="108" spans="1:12" x14ac:dyDescent="0.3">
      <c r="A108" s="89">
        <f t="shared" si="7"/>
        <v>107</v>
      </c>
      <c r="B108" s="85" t="s">
        <v>96</v>
      </c>
      <c r="C108" s="85" t="s">
        <v>54</v>
      </c>
      <c r="D108" s="90">
        <v>1109</v>
      </c>
      <c r="E108" s="85" t="s">
        <v>67</v>
      </c>
      <c r="F108" s="94">
        <v>49.4</v>
      </c>
      <c r="G108" s="94">
        <f t="shared" si="4"/>
        <v>531.74159999999995</v>
      </c>
      <c r="H108" s="94">
        <v>2.9</v>
      </c>
      <c r="I108" s="94">
        <v>0.79</v>
      </c>
      <c r="J108" s="94">
        <f t="shared" si="5"/>
        <v>53.089999999999996</v>
      </c>
      <c r="K108" s="94">
        <f t="shared" si="6"/>
        <v>571</v>
      </c>
      <c r="L108" s="85" t="s">
        <v>66</v>
      </c>
    </row>
    <row r="109" spans="1:12" x14ac:dyDescent="0.3">
      <c r="A109" s="89">
        <f t="shared" si="7"/>
        <v>108</v>
      </c>
      <c r="B109" s="85" t="s">
        <v>96</v>
      </c>
      <c r="C109" s="85" t="s">
        <v>54</v>
      </c>
      <c r="D109" s="90">
        <v>1110</v>
      </c>
      <c r="E109" s="85" t="s">
        <v>68</v>
      </c>
      <c r="F109" s="94">
        <v>29.87</v>
      </c>
      <c r="G109" s="94">
        <f t="shared" si="4"/>
        <v>321.52067999999997</v>
      </c>
      <c r="H109" s="94">
        <v>6.47</v>
      </c>
      <c r="I109" s="94">
        <v>0</v>
      </c>
      <c r="J109" s="94">
        <f t="shared" si="5"/>
        <v>36.340000000000003</v>
      </c>
      <c r="K109" s="94">
        <f t="shared" si="6"/>
        <v>391</v>
      </c>
      <c r="L109" s="85" t="s">
        <v>66</v>
      </c>
    </row>
    <row r="110" spans="1:12" x14ac:dyDescent="0.3">
      <c r="A110" s="89">
        <f t="shared" si="7"/>
        <v>109</v>
      </c>
      <c r="B110" s="85" t="s">
        <v>96</v>
      </c>
      <c r="C110" s="85" t="s">
        <v>55</v>
      </c>
      <c r="D110" s="90">
        <v>1201</v>
      </c>
      <c r="E110" s="85" t="s">
        <v>68</v>
      </c>
      <c r="F110" s="94">
        <v>28.64</v>
      </c>
      <c r="G110" s="94">
        <f t="shared" si="4"/>
        <v>308.28095999999999</v>
      </c>
      <c r="H110" s="94">
        <v>7.75</v>
      </c>
      <c r="I110" s="94">
        <v>0</v>
      </c>
      <c r="J110" s="94">
        <f t="shared" si="5"/>
        <v>36.39</v>
      </c>
      <c r="K110" s="94">
        <f t="shared" si="6"/>
        <v>392</v>
      </c>
      <c r="L110" s="85" t="s">
        <v>66</v>
      </c>
    </row>
    <row r="111" spans="1:12" x14ac:dyDescent="0.3">
      <c r="A111" s="89">
        <f t="shared" si="7"/>
        <v>110</v>
      </c>
      <c r="B111" s="85" t="s">
        <v>96</v>
      </c>
      <c r="C111" s="85" t="s">
        <v>55</v>
      </c>
      <c r="D111" s="90">
        <v>1202</v>
      </c>
      <c r="E111" s="85" t="s">
        <v>68</v>
      </c>
      <c r="F111" s="94">
        <v>28.64</v>
      </c>
      <c r="G111" s="94">
        <f t="shared" si="4"/>
        <v>308.28095999999999</v>
      </c>
      <c r="H111" s="94">
        <v>7.75</v>
      </c>
      <c r="I111" s="94">
        <v>0</v>
      </c>
      <c r="J111" s="94">
        <f t="shared" si="5"/>
        <v>36.39</v>
      </c>
      <c r="K111" s="94">
        <f t="shared" si="6"/>
        <v>392</v>
      </c>
      <c r="L111" s="85" t="s">
        <v>66</v>
      </c>
    </row>
    <row r="112" spans="1:12" x14ac:dyDescent="0.3">
      <c r="A112" s="89">
        <f t="shared" si="7"/>
        <v>111</v>
      </c>
      <c r="B112" s="85" t="s">
        <v>96</v>
      </c>
      <c r="C112" s="85" t="s">
        <v>55</v>
      </c>
      <c r="D112" s="90">
        <v>1203</v>
      </c>
      <c r="E112" s="85" t="s">
        <v>67</v>
      </c>
      <c r="F112" s="94">
        <v>47.82</v>
      </c>
      <c r="G112" s="94">
        <f t="shared" si="4"/>
        <v>514.73447999999996</v>
      </c>
      <c r="H112" s="94">
        <v>2.9</v>
      </c>
      <c r="I112" s="94">
        <v>0.79</v>
      </c>
      <c r="J112" s="94">
        <f t="shared" si="5"/>
        <v>51.51</v>
      </c>
      <c r="K112" s="94">
        <f t="shared" si="6"/>
        <v>554</v>
      </c>
      <c r="L112" s="85" t="s">
        <v>66</v>
      </c>
    </row>
    <row r="113" spans="1:12" x14ac:dyDescent="0.3">
      <c r="A113" s="89">
        <f t="shared" si="7"/>
        <v>112</v>
      </c>
      <c r="B113" s="85" t="s">
        <v>96</v>
      </c>
      <c r="C113" s="85" t="s">
        <v>55</v>
      </c>
      <c r="D113" s="90">
        <v>1204</v>
      </c>
      <c r="E113" s="85" t="s">
        <v>67</v>
      </c>
      <c r="F113" s="94">
        <v>48.08</v>
      </c>
      <c r="G113" s="94">
        <f t="shared" si="4"/>
        <v>517.53311999999994</v>
      </c>
      <c r="H113" s="94">
        <v>2.9</v>
      </c>
      <c r="I113" s="94">
        <v>0.79</v>
      </c>
      <c r="J113" s="94">
        <f t="shared" si="5"/>
        <v>51.769999999999996</v>
      </c>
      <c r="K113" s="94">
        <f t="shared" si="6"/>
        <v>557</v>
      </c>
      <c r="L113" s="85" t="s">
        <v>66</v>
      </c>
    </row>
    <row r="114" spans="1:12" x14ac:dyDescent="0.3">
      <c r="A114" s="89">
        <f t="shared" si="7"/>
        <v>113</v>
      </c>
      <c r="B114" s="85" t="s">
        <v>96</v>
      </c>
      <c r="C114" s="85" t="s">
        <v>55</v>
      </c>
      <c r="D114" s="90">
        <v>1205</v>
      </c>
      <c r="E114" s="85" t="s">
        <v>68</v>
      </c>
      <c r="F114" s="94">
        <v>28.63</v>
      </c>
      <c r="G114" s="94">
        <f t="shared" si="4"/>
        <v>308.17331999999999</v>
      </c>
      <c r="H114" s="94">
        <v>8.0500000000000007</v>
      </c>
      <c r="I114" s="94">
        <v>0</v>
      </c>
      <c r="J114" s="94">
        <f t="shared" si="5"/>
        <v>36.68</v>
      </c>
      <c r="K114" s="94">
        <f t="shared" si="6"/>
        <v>395</v>
      </c>
      <c r="L114" s="85" t="s">
        <v>66</v>
      </c>
    </row>
    <row r="115" spans="1:12" x14ac:dyDescent="0.3">
      <c r="A115" s="89">
        <f t="shared" si="7"/>
        <v>114</v>
      </c>
      <c r="B115" s="85" t="s">
        <v>96</v>
      </c>
      <c r="C115" s="85" t="s">
        <v>55</v>
      </c>
      <c r="D115" s="90">
        <v>1206</v>
      </c>
      <c r="E115" s="85" t="s">
        <v>68</v>
      </c>
      <c r="F115" s="94">
        <v>28.25</v>
      </c>
      <c r="G115" s="94">
        <f t="shared" si="4"/>
        <v>304.08299999999997</v>
      </c>
      <c r="H115" s="94">
        <v>8.0500000000000007</v>
      </c>
      <c r="I115" s="94">
        <v>0</v>
      </c>
      <c r="J115" s="94">
        <f t="shared" si="5"/>
        <v>36.299999999999997</v>
      </c>
      <c r="K115" s="94">
        <f t="shared" si="6"/>
        <v>391</v>
      </c>
      <c r="L115" s="85" t="s">
        <v>66</v>
      </c>
    </row>
    <row r="116" spans="1:12" x14ac:dyDescent="0.3">
      <c r="A116" s="89">
        <f t="shared" si="7"/>
        <v>115</v>
      </c>
      <c r="B116" s="85" t="s">
        <v>96</v>
      </c>
      <c r="C116" s="85" t="s">
        <v>55</v>
      </c>
      <c r="D116" s="90">
        <v>1207</v>
      </c>
      <c r="E116" s="85" t="s">
        <v>68</v>
      </c>
      <c r="F116" s="94">
        <v>29.32</v>
      </c>
      <c r="G116" s="94">
        <f t="shared" si="4"/>
        <v>315.60048</v>
      </c>
      <c r="H116" s="94">
        <v>7.01</v>
      </c>
      <c r="I116" s="94">
        <v>0</v>
      </c>
      <c r="J116" s="94">
        <f t="shared" si="5"/>
        <v>36.33</v>
      </c>
      <c r="K116" s="94">
        <f t="shared" si="6"/>
        <v>391</v>
      </c>
      <c r="L116" s="85" t="s">
        <v>66</v>
      </c>
    </row>
    <row r="117" spans="1:12" x14ac:dyDescent="0.3">
      <c r="A117" s="89">
        <f t="shared" si="7"/>
        <v>116</v>
      </c>
      <c r="B117" s="85" t="s">
        <v>96</v>
      </c>
      <c r="C117" s="85" t="s">
        <v>55</v>
      </c>
      <c r="D117" s="90">
        <v>1208</v>
      </c>
      <c r="E117" s="85" t="s">
        <v>67</v>
      </c>
      <c r="F117" s="94">
        <v>49.58</v>
      </c>
      <c r="G117" s="94">
        <f t="shared" si="4"/>
        <v>533.6791199999999</v>
      </c>
      <c r="H117" s="94">
        <v>3.01</v>
      </c>
      <c r="I117" s="94">
        <v>0.79</v>
      </c>
      <c r="J117" s="94">
        <f t="shared" si="5"/>
        <v>53.379999999999995</v>
      </c>
      <c r="K117" s="94">
        <f t="shared" si="6"/>
        <v>575</v>
      </c>
      <c r="L117" s="85" t="s">
        <v>66</v>
      </c>
    </row>
    <row r="118" spans="1:12" x14ac:dyDescent="0.3">
      <c r="A118" s="89">
        <f t="shared" si="7"/>
        <v>117</v>
      </c>
      <c r="B118" s="85" t="s">
        <v>96</v>
      </c>
      <c r="C118" s="85" t="s">
        <v>55</v>
      </c>
      <c r="D118" s="90">
        <v>1209</v>
      </c>
      <c r="E118" s="85" t="s">
        <v>67</v>
      </c>
      <c r="F118" s="94">
        <v>49.4</v>
      </c>
      <c r="G118" s="94">
        <f t="shared" si="4"/>
        <v>531.74159999999995</v>
      </c>
      <c r="H118" s="94">
        <v>2.9</v>
      </c>
      <c r="I118" s="94">
        <v>0.79</v>
      </c>
      <c r="J118" s="94">
        <f t="shared" si="5"/>
        <v>53.089999999999996</v>
      </c>
      <c r="K118" s="94">
        <f t="shared" si="6"/>
        <v>571</v>
      </c>
      <c r="L118" s="85" t="s">
        <v>66</v>
      </c>
    </row>
    <row r="119" spans="1:12" x14ac:dyDescent="0.3">
      <c r="A119" s="89">
        <f t="shared" si="7"/>
        <v>118</v>
      </c>
      <c r="B119" s="85" t="s">
        <v>96</v>
      </c>
      <c r="C119" s="85" t="s">
        <v>55</v>
      </c>
      <c r="D119" s="90">
        <v>1210</v>
      </c>
      <c r="E119" s="85" t="s">
        <v>68</v>
      </c>
      <c r="F119" s="94">
        <v>29.87</v>
      </c>
      <c r="G119" s="94">
        <f t="shared" si="4"/>
        <v>321.52067999999997</v>
      </c>
      <c r="H119" s="94">
        <v>6.47</v>
      </c>
      <c r="I119" s="94">
        <v>0</v>
      </c>
      <c r="J119" s="94">
        <f t="shared" si="5"/>
        <v>36.340000000000003</v>
      </c>
      <c r="K119" s="94">
        <f t="shared" si="6"/>
        <v>391</v>
      </c>
      <c r="L119" s="85" t="s">
        <v>66</v>
      </c>
    </row>
    <row r="120" spans="1:12" x14ac:dyDescent="0.3">
      <c r="A120" s="89">
        <f t="shared" si="7"/>
        <v>119</v>
      </c>
      <c r="B120" s="85" t="s">
        <v>96</v>
      </c>
      <c r="C120" s="85" t="s">
        <v>56</v>
      </c>
      <c r="D120" s="90">
        <v>1301</v>
      </c>
      <c r="E120" s="85" t="s">
        <v>68</v>
      </c>
      <c r="F120" s="94">
        <v>28.64</v>
      </c>
      <c r="G120" s="94">
        <f t="shared" si="4"/>
        <v>308.28095999999999</v>
      </c>
      <c r="H120" s="94">
        <v>7.75</v>
      </c>
      <c r="I120" s="94">
        <v>0</v>
      </c>
      <c r="J120" s="94">
        <f t="shared" si="5"/>
        <v>36.39</v>
      </c>
      <c r="K120" s="94">
        <f t="shared" si="6"/>
        <v>392</v>
      </c>
      <c r="L120" s="85" t="s">
        <v>66</v>
      </c>
    </row>
    <row r="121" spans="1:12" x14ac:dyDescent="0.3">
      <c r="A121" s="89">
        <f t="shared" si="7"/>
        <v>120</v>
      </c>
      <c r="B121" s="85" t="s">
        <v>96</v>
      </c>
      <c r="C121" s="85" t="s">
        <v>56</v>
      </c>
      <c r="D121" s="90">
        <v>1302</v>
      </c>
      <c r="E121" s="85" t="s">
        <v>68</v>
      </c>
      <c r="F121" s="94">
        <v>28.64</v>
      </c>
      <c r="G121" s="94">
        <f t="shared" si="4"/>
        <v>308.28095999999999</v>
      </c>
      <c r="H121" s="94">
        <v>7.75</v>
      </c>
      <c r="I121" s="94">
        <v>0</v>
      </c>
      <c r="J121" s="94">
        <f t="shared" si="5"/>
        <v>36.39</v>
      </c>
      <c r="K121" s="94">
        <f t="shared" si="6"/>
        <v>392</v>
      </c>
      <c r="L121" s="85" t="s">
        <v>66</v>
      </c>
    </row>
    <row r="122" spans="1:12" x14ac:dyDescent="0.3">
      <c r="A122" s="89">
        <f t="shared" si="7"/>
        <v>121</v>
      </c>
      <c r="B122" s="85" t="s">
        <v>96</v>
      </c>
      <c r="C122" s="85" t="s">
        <v>56</v>
      </c>
      <c r="D122" s="90">
        <v>1303</v>
      </c>
      <c r="E122" s="85" t="s">
        <v>67</v>
      </c>
      <c r="F122" s="94">
        <v>47.82</v>
      </c>
      <c r="G122" s="94">
        <f t="shared" si="4"/>
        <v>514.73447999999996</v>
      </c>
      <c r="H122" s="94">
        <v>2.9</v>
      </c>
      <c r="I122" s="94">
        <v>0.79</v>
      </c>
      <c r="J122" s="94">
        <f t="shared" si="5"/>
        <v>51.51</v>
      </c>
      <c r="K122" s="94">
        <f t="shared" si="6"/>
        <v>554</v>
      </c>
      <c r="L122" s="85" t="s">
        <v>66</v>
      </c>
    </row>
    <row r="123" spans="1:12" x14ac:dyDescent="0.3">
      <c r="A123" s="89">
        <f t="shared" si="7"/>
        <v>122</v>
      </c>
      <c r="B123" s="85" t="s">
        <v>96</v>
      </c>
      <c r="C123" s="85" t="s">
        <v>56</v>
      </c>
      <c r="D123" s="90">
        <v>1304</v>
      </c>
      <c r="E123" s="85" t="s">
        <v>67</v>
      </c>
      <c r="F123" s="94">
        <v>48.08</v>
      </c>
      <c r="G123" s="94">
        <f t="shared" si="4"/>
        <v>517.53311999999994</v>
      </c>
      <c r="H123" s="94">
        <v>2.9</v>
      </c>
      <c r="I123" s="94">
        <v>0.79</v>
      </c>
      <c r="J123" s="94">
        <f t="shared" si="5"/>
        <v>51.769999999999996</v>
      </c>
      <c r="K123" s="94">
        <f t="shared" si="6"/>
        <v>557</v>
      </c>
      <c r="L123" s="85" t="s">
        <v>66</v>
      </c>
    </row>
    <row r="124" spans="1:12" x14ac:dyDescent="0.3">
      <c r="A124" s="89">
        <f t="shared" si="7"/>
        <v>123</v>
      </c>
      <c r="B124" s="85" t="s">
        <v>96</v>
      </c>
      <c r="C124" s="85" t="s">
        <v>56</v>
      </c>
      <c r="D124" s="90">
        <v>1305</v>
      </c>
      <c r="E124" s="85" t="s">
        <v>68</v>
      </c>
      <c r="F124" s="94">
        <v>28.63</v>
      </c>
      <c r="G124" s="94">
        <f t="shared" si="4"/>
        <v>308.17331999999999</v>
      </c>
      <c r="H124" s="94">
        <v>8.0500000000000007</v>
      </c>
      <c r="I124" s="94">
        <v>0</v>
      </c>
      <c r="J124" s="94">
        <f t="shared" si="5"/>
        <v>36.68</v>
      </c>
      <c r="K124" s="94">
        <f t="shared" si="6"/>
        <v>395</v>
      </c>
      <c r="L124" s="85" t="s">
        <v>66</v>
      </c>
    </row>
    <row r="125" spans="1:12" x14ac:dyDescent="0.3">
      <c r="A125" s="89">
        <f t="shared" si="7"/>
        <v>124</v>
      </c>
      <c r="B125" s="85" t="s">
        <v>96</v>
      </c>
      <c r="C125" s="85" t="s">
        <v>56</v>
      </c>
      <c r="D125" s="90">
        <v>1306</v>
      </c>
      <c r="E125" s="85" t="s">
        <v>68</v>
      </c>
      <c r="F125" s="94">
        <v>28.25</v>
      </c>
      <c r="G125" s="94">
        <f t="shared" si="4"/>
        <v>304.08299999999997</v>
      </c>
      <c r="H125" s="94">
        <v>8.0500000000000007</v>
      </c>
      <c r="I125" s="94">
        <v>0</v>
      </c>
      <c r="J125" s="94">
        <f t="shared" si="5"/>
        <v>36.299999999999997</v>
      </c>
      <c r="K125" s="94">
        <f t="shared" si="6"/>
        <v>391</v>
      </c>
      <c r="L125" s="85" t="s">
        <v>66</v>
      </c>
    </row>
    <row r="126" spans="1:12" x14ac:dyDescent="0.3">
      <c r="A126" s="89">
        <f t="shared" si="7"/>
        <v>125</v>
      </c>
      <c r="B126" s="85" t="s">
        <v>96</v>
      </c>
      <c r="C126" s="85" t="s">
        <v>56</v>
      </c>
      <c r="D126" s="90">
        <v>1307</v>
      </c>
      <c r="E126" s="85" t="s">
        <v>68</v>
      </c>
      <c r="F126" s="94">
        <v>29.32</v>
      </c>
      <c r="G126" s="94">
        <f t="shared" si="4"/>
        <v>315.60048</v>
      </c>
      <c r="H126" s="94">
        <v>7.01</v>
      </c>
      <c r="I126" s="94">
        <v>0</v>
      </c>
      <c r="J126" s="94">
        <f t="shared" si="5"/>
        <v>36.33</v>
      </c>
      <c r="K126" s="94">
        <f t="shared" si="6"/>
        <v>391</v>
      </c>
      <c r="L126" s="85" t="s">
        <v>66</v>
      </c>
    </row>
    <row r="127" spans="1:12" x14ac:dyDescent="0.3">
      <c r="A127" s="89">
        <f t="shared" si="7"/>
        <v>126</v>
      </c>
      <c r="B127" s="85" t="s">
        <v>96</v>
      </c>
      <c r="C127" s="85" t="s">
        <v>56</v>
      </c>
      <c r="D127" s="90">
        <v>1308</v>
      </c>
      <c r="E127" s="85" t="s">
        <v>67</v>
      </c>
      <c r="F127" s="94">
        <v>49.58</v>
      </c>
      <c r="G127" s="94">
        <f t="shared" si="4"/>
        <v>533.6791199999999</v>
      </c>
      <c r="H127" s="94">
        <v>3.01</v>
      </c>
      <c r="I127" s="94">
        <v>0.79</v>
      </c>
      <c r="J127" s="94">
        <f t="shared" si="5"/>
        <v>53.379999999999995</v>
      </c>
      <c r="K127" s="94">
        <f t="shared" si="6"/>
        <v>575</v>
      </c>
      <c r="L127" s="85" t="s">
        <v>66</v>
      </c>
    </row>
    <row r="128" spans="1:12" x14ac:dyDescent="0.3">
      <c r="A128" s="89">
        <f t="shared" si="7"/>
        <v>127</v>
      </c>
      <c r="B128" s="85" t="s">
        <v>96</v>
      </c>
      <c r="C128" s="85" t="s">
        <v>56</v>
      </c>
      <c r="D128" s="90">
        <v>1309</v>
      </c>
      <c r="E128" s="85" t="s">
        <v>67</v>
      </c>
      <c r="F128" s="94">
        <v>49.4</v>
      </c>
      <c r="G128" s="94">
        <f t="shared" si="4"/>
        <v>531.74159999999995</v>
      </c>
      <c r="H128" s="94">
        <v>2.9</v>
      </c>
      <c r="I128" s="94">
        <v>0.79</v>
      </c>
      <c r="J128" s="94">
        <f t="shared" si="5"/>
        <v>53.089999999999996</v>
      </c>
      <c r="K128" s="94">
        <f t="shared" si="6"/>
        <v>571</v>
      </c>
      <c r="L128" s="85" t="s">
        <v>66</v>
      </c>
    </row>
    <row r="129" spans="1:12" x14ac:dyDescent="0.3">
      <c r="A129" s="89">
        <f t="shared" si="7"/>
        <v>128</v>
      </c>
      <c r="B129" s="85" t="s">
        <v>96</v>
      </c>
      <c r="C129" s="85" t="s">
        <v>56</v>
      </c>
      <c r="D129" s="90">
        <v>1310</v>
      </c>
      <c r="E129" s="85" t="s">
        <v>68</v>
      </c>
      <c r="F129" s="94">
        <v>29.87</v>
      </c>
      <c r="G129" s="94">
        <f t="shared" si="4"/>
        <v>321.52067999999997</v>
      </c>
      <c r="H129" s="94">
        <v>6.47</v>
      </c>
      <c r="I129" s="94">
        <v>0</v>
      </c>
      <c r="J129" s="94">
        <f t="shared" si="5"/>
        <v>36.340000000000003</v>
      </c>
      <c r="K129" s="94">
        <f t="shared" si="6"/>
        <v>391</v>
      </c>
      <c r="L129" s="85" t="s">
        <v>66</v>
      </c>
    </row>
    <row r="130" spans="1:12" x14ac:dyDescent="0.3">
      <c r="A130" s="89">
        <f t="shared" si="7"/>
        <v>129</v>
      </c>
      <c r="B130" s="85" t="s">
        <v>96</v>
      </c>
      <c r="C130" s="85" t="s">
        <v>57</v>
      </c>
      <c r="D130" s="90">
        <v>1401</v>
      </c>
      <c r="E130" s="85" t="s">
        <v>68</v>
      </c>
      <c r="F130" s="94">
        <v>28.64</v>
      </c>
      <c r="G130" s="94">
        <f t="shared" ref="G130:G193" si="8">F130*10.764</f>
        <v>308.28095999999999</v>
      </c>
      <c r="H130" s="94">
        <v>7.75</v>
      </c>
      <c r="I130" s="94">
        <v>0</v>
      </c>
      <c r="J130" s="94">
        <f t="shared" si="5"/>
        <v>36.39</v>
      </c>
      <c r="K130" s="94">
        <f t="shared" si="6"/>
        <v>392</v>
      </c>
      <c r="L130" s="85" t="s">
        <v>66</v>
      </c>
    </row>
    <row r="131" spans="1:12" x14ac:dyDescent="0.3">
      <c r="A131" s="89">
        <f t="shared" si="7"/>
        <v>130</v>
      </c>
      <c r="B131" s="85" t="s">
        <v>96</v>
      </c>
      <c r="C131" s="85" t="s">
        <v>57</v>
      </c>
      <c r="D131" s="90">
        <v>1402</v>
      </c>
      <c r="E131" s="85" t="s">
        <v>68</v>
      </c>
      <c r="F131" s="94">
        <v>28.64</v>
      </c>
      <c r="G131" s="94">
        <f t="shared" si="8"/>
        <v>308.28095999999999</v>
      </c>
      <c r="H131" s="94">
        <v>7.75</v>
      </c>
      <c r="I131" s="94">
        <v>0</v>
      </c>
      <c r="J131" s="94">
        <f t="shared" ref="J131:J194" si="9">F131+H131+I131</f>
        <v>36.39</v>
      </c>
      <c r="K131" s="94">
        <f t="shared" ref="K131:K194" si="10">ROUND(J131*10.764,0)</f>
        <v>392</v>
      </c>
      <c r="L131" s="85" t="s">
        <v>66</v>
      </c>
    </row>
    <row r="132" spans="1:12" x14ac:dyDescent="0.3">
      <c r="A132" s="89">
        <f t="shared" ref="A132:A195" si="11">+A131+1</f>
        <v>131</v>
      </c>
      <c r="B132" s="85" t="s">
        <v>96</v>
      </c>
      <c r="C132" s="85" t="s">
        <v>57</v>
      </c>
      <c r="D132" s="90">
        <v>1403</v>
      </c>
      <c r="E132" s="85" t="s">
        <v>67</v>
      </c>
      <c r="F132" s="94">
        <v>47.82</v>
      </c>
      <c r="G132" s="94">
        <f t="shared" si="8"/>
        <v>514.73447999999996</v>
      </c>
      <c r="H132" s="94">
        <v>2.9</v>
      </c>
      <c r="I132" s="94">
        <v>0.79</v>
      </c>
      <c r="J132" s="94">
        <f t="shared" si="9"/>
        <v>51.51</v>
      </c>
      <c r="K132" s="94">
        <f t="shared" si="10"/>
        <v>554</v>
      </c>
      <c r="L132" s="85" t="s">
        <v>66</v>
      </c>
    </row>
    <row r="133" spans="1:12" x14ac:dyDescent="0.3">
      <c r="A133" s="89">
        <f t="shared" si="11"/>
        <v>132</v>
      </c>
      <c r="B133" s="85" t="s">
        <v>96</v>
      </c>
      <c r="C133" s="85" t="s">
        <v>57</v>
      </c>
      <c r="D133" s="90">
        <v>1404</v>
      </c>
      <c r="E133" s="85" t="s">
        <v>67</v>
      </c>
      <c r="F133" s="94">
        <v>48.08</v>
      </c>
      <c r="G133" s="94">
        <f t="shared" si="8"/>
        <v>517.53311999999994</v>
      </c>
      <c r="H133" s="94">
        <v>2.9</v>
      </c>
      <c r="I133" s="94">
        <v>0.79</v>
      </c>
      <c r="J133" s="94">
        <f t="shared" si="9"/>
        <v>51.769999999999996</v>
      </c>
      <c r="K133" s="94">
        <f t="shared" si="10"/>
        <v>557</v>
      </c>
      <c r="L133" s="85" t="s">
        <v>66</v>
      </c>
    </row>
    <row r="134" spans="1:12" x14ac:dyDescent="0.3">
      <c r="A134" s="89">
        <f t="shared" si="11"/>
        <v>133</v>
      </c>
      <c r="B134" s="85" t="s">
        <v>96</v>
      </c>
      <c r="C134" s="85" t="s">
        <v>57</v>
      </c>
      <c r="D134" s="90">
        <v>1405</v>
      </c>
      <c r="E134" s="85" t="s">
        <v>68</v>
      </c>
      <c r="F134" s="94">
        <v>28.63</v>
      </c>
      <c r="G134" s="94">
        <f t="shared" si="8"/>
        <v>308.17331999999999</v>
      </c>
      <c r="H134" s="94">
        <v>8.0500000000000007</v>
      </c>
      <c r="I134" s="94">
        <v>0</v>
      </c>
      <c r="J134" s="94">
        <f t="shared" si="9"/>
        <v>36.68</v>
      </c>
      <c r="K134" s="94">
        <f t="shared" si="10"/>
        <v>395</v>
      </c>
      <c r="L134" s="85" t="s">
        <v>66</v>
      </c>
    </row>
    <row r="135" spans="1:12" x14ac:dyDescent="0.3">
      <c r="A135" s="89">
        <f t="shared" si="11"/>
        <v>134</v>
      </c>
      <c r="B135" s="85" t="s">
        <v>96</v>
      </c>
      <c r="C135" s="85" t="s">
        <v>57</v>
      </c>
      <c r="D135" s="90">
        <v>1406</v>
      </c>
      <c r="E135" s="85" t="s">
        <v>68</v>
      </c>
      <c r="F135" s="94">
        <v>28.25</v>
      </c>
      <c r="G135" s="94">
        <f t="shared" si="8"/>
        <v>304.08299999999997</v>
      </c>
      <c r="H135" s="94">
        <v>8.0500000000000007</v>
      </c>
      <c r="I135" s="94">
        <v>0</v>
      </c>
      <c r="J135" s="94">
        <f t="shared" si="9"/>
        <v>36.299999999999997</v>
      </c>
      <c r="K135" s="94">
        <f t="shared" si="10"/>
        <v>391</v>
      </c>
      <c r="L135" s="85" t="s">
        <v>66</v>
      </c>
    </row>
    <row r="136" spans="1:12" x14ac:dyDescent="0.3">
      <c r="A136" s="89">
        <f t="shared" si="11"/>
        <v>135</v>
      </c>
      <c r="B136" s="85" t="s">
        <v>96</v>
      </c>
      <c r="C136" s="85" t="s">
        <v>57</v>
      </c>
      <c r="D136" s="90">
        <v>1407</v>
      </c>
      <c r="E136" s="85" t="s">
        <v>68</v>
      </c>
      <c r="F136" s="94">
        <v>29.32</v>
      </c>
      <c r="G136" s="94">
        <f t="shared" si="8"/>
        <v>315.60048</v>
      </c>
      <c r="H136" s="94">
        <v>7.01</v>
      </c>
      <c r="I136" s="94">
        <v>0</v>
      </c>
      <c r="J136" s="94">
        <f t="shared" si="9"/>
        <v>36.33</v>
      </c>
      <c r="K136" s="94">
        <f t="shared" si="10"/>
        <v>391</v>
      </c>
      <c r="L136" s="85" t="s">
        <v>66</v>
      </c>
    </row>
    <row r="137" spans="1:12" x14ac:dyDescent="0.3">
      <c r="A137" s="89">
        <f t="shared" si="11"/>
        <v>136</v>
      </c>
      <c r="B137" s="85" t="s">
        <v>96</v>
      </c>
      <c r="C137" s="85" t="s">
        <v>57</v>
      </c>
      <c r="D137" s="90">
        <v>1408</v>
      </c>
      <c r="E137" s="85" t="s">
        <v>67</v>
      </c>
      <c r="F137" s="94">
        <v>49.58</v>
      </c>
      <c r="G137" s="94">
        <f t="shared" si="8"/>
        <v>533.6791199999999</v>
      </c>
      <c r="H137" s="94">
        <v>3.01</v>
      </c>
      <c r="I137" s="94">
        <v>0.79</v>
      </c>
      <c r="J137" s="94">
        <f t="shared" si="9"/>
        <v>53.379999999999995</v>
      </c>
      <c r="K137" s="94">
        <f t="shared" si="10"/>
        <v>575</v>
      </c>
      <c r="L137" s="85" t="s">
        <v>66</v>
      </c>
    </row>
    <row r="138" spans="1:12" x14ac:dyDescent="0.3">
      <c r="A138" s="89">
        <f t="shared" si="11"/>
        <v>137</v>
      </c>
      <c r="B138" s="85" t="s">
        <v>96</v>
      </c>
      <c r="C138" s="85" t="s">
        <v>57</v>
      </c>
      <c r="D138" s="90">
        <v>1409</v>
      </c>
      <c r="E138" s="85" t="s">
        <v>67</v>
      </c>
      <c r="F138" s="94">
        <v>49.4</v>
      </c>
      <c r="G138" s="94">
        <f t="shared" si="8"/>
        <v>531.74159999999995</v>
      </c>
      <c r="H138" s="94">
        <v>2.9</v>
      </c>
      <c r="I138" s="94">
        <v>0.79</v>
      </c>
      <c r="J138" s="94">
        <f t="shared" si="9"/>
        <v>53.089999999999996</v>
      </c>
      <c r="K138" s="94">
        <f t="shared" si="10"/>
        <v>571</v>
      </c>
      <c r="L138" s="85" t="s">
        <v>66</v>
      </c>
    </row>
    <row r="139" spans="1:12" x14ac:dyDescent="0.3">
      <c r="A139" s="89">
        <f t="shared" si="11"/>
        <v>138</v>
      </c>
      <c r="B139" s="85" t="s">
        <v>96</v>
      </c>
      <c r="C139" s="85" t="s">
        <v>57</v>
      </c>
      <c r="D139" s="90">
        <v>1410</v>
      </c>
      <c r="E139" s="85" t="s">
        <v>68</v>
      </c>
      <c r="F139" s="94">
        <v>29.87</v>
      </c>
      <c r="G139" s="94">
        <f t="shared" si="8"/>
        <v>321.52067999999997</v>
      </c>
      <c r="H139" s="94">
        <v>6.47</v>
      </c>
      <c r="I139" s="94">
        <v>0</v>
      </c>
      <c r="J139" s="94">
        <f t="shared" si="9"/>
        <v>36.340000000000003</v>
      </c>
      <c r="K139" s="94">
        <f t="shared" si="10"/>
        <v>391</v>
      </c>
      <c r="L139" s="85" t="s">
        <v>66</v>
      </c>
    </row>
    <row r="140" spans="1:12" x14ac:dyDescent="0.3">
      <c r="A140" s="89">
        <f t="shared" si="11"/>
        <v>139</v>
      </c>
      <c r="B140" s="85" t="s">
        <v>96</v>
      </c>
      <c r="C140" s="85" t="s">
        <v>58</v>
      </c>
      <c r="D140" s="90">
        <v>1501</v>
      </c>
      <c r="E140" s="85" t="s">
        <v>68</v>
      </c>
      <c r="F140" s="94">
        <v>28.64</v>
      </c>
      <c r="G140" s="94">
        <f t="shared" si="8"/>
        <v>308.28095999999999</v>
      </c>
      <c r="H140" s="94">
        <v>7.75</v>
      </c>
      <c r="I140" s="94">
        <v>0</v>
      </c>
      <c r="J140" s="94">
        <f t="shared" si="9"/>
        <v>36.39</v>
      </c>
      <c r="K140" s="94">
        <f t="shared" si="10"/>
        <v>392</v>
      </c>
      <c r="L140" s="85" t="s">
        <v>66</v>
      </c>
    </row>
    <row r="141" spans="1:12" x14ac:dyDescent="0.3">
      <c r="A141" s="89">
        <f t="shared" si="11"/>
        <v>140</v>
      </c>
      <c r="B141" s="85" t="s">
        <v>96</v>
      </c>
      <c r="C141" s="85" t="s">
        <v>58</v>
      </c>
      <c r="D141" s="90">
        <v>1502</v>
      </c>
      <c r="E141" s="85" t="s">
        <v>68</v>
      </c>
      <c r="F141" s="94">
        <v>28.64</v>
      </c>
      <c r="G141" s="94">
        <f t="shared" si="8"/>
        <v>308.28095999999999</v>
      </c>
      <c r="H141" s="94">
        <v>7.75</v>
      </c>
      <c r="I141" s="94">
        <v>0</v>
      </c>
      <c r="J141" s="94">
        <f t="shared" si="9"/>
        <v>36.39</v>
      </c>
      <c r="K141" s="94">
        <f t="shared" si="10"/>
        <v>392</v>
      </c>
      <c r="L141" s="85" t="s">
        <v>66</v>
      </c>
    </row>
    <row r="142" spans="1:12" x14ac:dyDescent="0.3">
      <c r="A142" s="89">
        <f t="shared" si="11"/>
        <v>141</v>
      </c>
      <c r="B142" s="85" t="s">
        <v>96</v>
      </c>
      <c r="C142" s="85" t="s">
        <v>58</v>
      </c>
      <c r="D142" s="90">
        <v>1503</v>
      </c>
      <c r="E142" s="85" t="s">
        <v>67</v>
      </c>
      <c r="F142" s="94">
        <v>47.82</v>
      </c>
      <c r="G142" s="94">
        <f t="shared" si="8"/>
        <v>514.73447999999996</v>
      </c>
      <c r="H142" s="94">
        <v>2.9</v>
      </c>
      <c r="I142" s="94">
        <v>0.79</v>
      </c>
      <c r="J142" s="94">
        <f t="shared" si="9"/>
        <v>51.51</v>
      </c>
      <c r="K142" s="94">
        <f t="shared" si="10"/>
        <v>554</v>
      </c>
      <c r="L142" s="85" t="s">
        <v>66</v>
      </c>
    </row>
    <row r="143" spans="1:12" x14ac:dyDescent="0.3">
      <c r="A143" s="89">
        <f t="shared" si="11"/>
        <v>142</v>
      </c>
      <c r="B143" s="85" t="s">
        <v>96</v>
      </c>
      <c r="C143" s="85" t="s">
        <v>58</v>
      </c>
      <c r="D143" s="90">
        <v>1504</v>
      </c>
      <c r="E143" s="85" t="s">
        <v>67</v>
      </c>
      <c r="F143" s="94">
        <v>48.08</v>
      </c>
      <c r="G143" s="94">
        <f t="shared" si="8"/>
        <v>517.53311999999994</v>
      </c>
      <c r="H143" s="94">
        <v>2.9</v>
      </c>
      <c r="I143" s="94">
        <v>0.79</v>
      </c>
      <c r="J143" s="94">
        <f t="shared" si="9"/>
        <v>51.769999999999996</v>
      </c>
      <c r="K143" s="94">
        <f t="shared" si="10"/>
        <v>557</v>
      </c>
      <c r="L143" s="85" t="s">
        <v>66</v>
      </c>
    </row>
    <row r="144" spans="1:12" x14ac:dyDescent="0.3">
      <c r="A144" s="89">
        <f t="shared" si="11"/>
        <v>143</v>
      </c>
      <c r="B144" s="85" t="s">
        <v>96</v>
      </c>
      <c r="C144" s="85" t="s">
        <v>58</v>
      </c>
      <c r="D144" s="90">
        <v>1506</v>
      </c>
      <c r="E144" s="85" t="s">
        <v>67</v>
      </c>
      <c r="F144" s="95">
        <v>37.39</v>
      </c>
      <c r="G144" s="94">
        <f t="shared" si="8"/>
        <v>402.46596</v>
      </c>
      <c r="H144" s="94">
        <v>8.0500000000000007</v>
      </c>
      <c r="I144" s="94">
        <v>0</v>
      </c>
      <c r="J144" s="94">
        <f t="shared" si="9"/>
        <v>45.44</v>
      </c>
      <c r="K144" s="94">
        <f t="shared" si="10"/>
        <v>489</v>
      </c>
      <c r="L144" s="85" t="s">
        <v>66</v>
      </c>
    </row>
    <row r="145" spans="1:12" x14ac:dyDescent="0.3">
      <c r="A145" s="89">
        <f t="shared" si="11"/>
        <v>144</v>
      </c>
      <c r="B145" s="85" t="s">
        <v>96</v>
      </c>
      <c r="C145" s="85" t="s">
        <v>58</v>
      </c>
      <c r="D145" s="90">
        <v>1507</v>
      </c>
      <c r="E145" s="85" t="s">
        <v>68</v>
      </c>
      <c r="F145" s="94">
        <v>29.32</v>
      </c>
      <c r="G145" s="94">
        <f t="shared" si="8"/>
        <v>315.60048</v>
      </c>
      <c r="H145" s="94">
        <v>7.01</v>
      </c>
      <c r="I145" s="94">
        <v>0</v>
      </c>
      <c r="J145" s="94">
        <f t="shared" si="9"/>
        <v>36.33</v>
      </c>
      <c r="K145" s="94">
        <f t="shared" si="10"/>
        <v>391</v>
      </c>
      <c r="L145" s="85" t="s">
        <v>66</v>
      </c>
    </row>
    <row r="146" spans="1:12" x14ac:dyDescent="0.3">
      <c r="A146" s="89">
        <f t="shared" si="11"/>
        <v>145</v>
      </c>
      <c r="B146" s="85" t="s">
        <v>96</v>
      </c>
      <c r="C146" s="85" t="s">
        <v>58</v>
      </c>
      <c r="D146" s="90">
        <v>1508</v>
      </c>
      <c r="E146" s="85" t="s">
        <v>67</v>
      </c>
      <c r="F146" s="94">
        <v>49.58</v>
      </c>
      <c r="G146" s="94">
        <f t="shared" si="8"/>
        <v>533.6791199999999</v>
      </c>
      <c r="H146" s="94">
        <v>3.01</v>
      </c>
      <c r="I146" s="94">
        <v>0.79</v>
      </c>
      <c r="J146" s="94">
        <f t="shared" si="9"/>
        <v>53.379999999999995</v>
      </c>
      <c r="K146" s="94">
        <f t="shared" si="10"/>
        <v>575</v>
      </c>
      <c r="L146" s="85" t="s">
        <v>66</v>
      </c>
    </row>
    <row r="147" spans="1:12" x14ac:dyDescent="0.3">
      <c r="A147" s="89">
        <f t="shared" si="11"/>
        <v>146</v>
      </c>
      <c r="B147" s="85" t="s">
        <v>96</v>
      </c>
      <c r="C147" s="85" t="s">
        <v>58</v>
      </c>
      <c r="D147" s="90">
        <v>1509</v>
      </c>
      <c r="E147" s="85" t="s">
        <v>67</v>
      </c>
      <c r="F147" s="94">
        <v>49.4</v>
      </c>
      <c r="G147" s="94">
        <f t="shared" si="8"/>
        <v>531.74159999999995</v>
      </c>
      <c r="H147" s="94">
        <v>2.9</v>
      </c>
      <c r="I147" s="94">
        <v>0.79</v>
      </c>
      <c r="J147" s="94">
        <f t="shared" si="9"/>
        <v>53.089999999999996</v>
      </c>
      <c r="K147" s="94">
        <f t="shared" si="10"/>
        <v>571</v>
      </c>
      <c r="L147" s="85" t="s">
        <v>66</v>
      </c>
    </row>
    <row r="148" spans="1:12" x14ac:dyDescent="0.3">
      <c r="A148" s="89">
        <f t="shared" si="11"/>
        <v>147</v>
      </c>
      <c r="B148" s="85" t="s">
        <v>96</v>
      </c>
      <c r="C148" s="85" t="s">
        <v>58</v>
      </c>
      <c r="D148" s="90">
        <v>1510</v>
      </c>
      <c r="E148" s="85" t="s">
        <v>68</v>
      </c>
      <c r="F148" s="94">
        <v>29.87</v>
      </c>
      <c r="G148" s="94">
        <f t="shared" si="8"/>
        <v>321.52067999999997</v>
      </c>
      <c r="H148" s="94">
        <v>6.47</v>
      </c>
      <c r="I148" s="94">
        <v>0</v>
      </c>
      <c r="J148" s="94">
        <f t="shared" si="9"/>
        <v>36.340000000000003</v>
      </c>
      <c r="K148" s="94">
        <f t="shared" si="10"/>
        <v>391</v>
      </c>
      <c r="L148" s="85" t="s">
        <v>66</v>
      </c>
    </row>
    <row r="149" spans="1:12" x14ac:dyDescent="0.3">
      <c r="A149" s="89">
        <f t="shared" si="11"/>
        <v>148</v>
      </c>
      <c r="B149" s="85" t="s">
        <v>96</v>
      </c>
      <c r="C149" s="85" t="s">
        <v>59</v>
      </c>
      <c r="D149" s="90">
        <v>1601</v>
      </c>
      <c r="E149" s="85" t="s">
        <v>68</v>
      </c>
      <c r="F149" s="94">
        <v>28.64</v>
      </c>
      <c r="G149" s="94">
        <f t="shared" si="8"/>
        <v>308.28095999999999</v>
      </c>
      <c r="H149" s="94">
        <v>7.75</v>
      </c>
      <c r="I149" s="94">
        <v>0</v>
      </c>
      <c r="J149" s="94">
        <f t="shared" si="9"/>
        <v>36.39</v>
      </c>
      <c r="K149" s="94">
        <f t="shared" si="10"/>
        <v>392</v>
      </c>
      <c r="L149" s="85" t="s">
        <v>66</v>
      </c>
    </row>
    <row r="150" spans="1:12" x14ac:dyDescent="0.3">
      <c r="A150" s="89">
        <f t="shared" si="11"/>
        <v>149</v>
      </c>
      <c r="B150" s="85" t="s">
        <v>96</v>
      </c>
      <c r="C150" s="85" t="s">
        <v>59</v>
      </c>
      <c r="D150" s="90">
        <v>1602</v>
      </c>
      <c r="E150" s="85" t="s">
        <v>68</v>
      </c>
      <c r="F150" s="94">
        <v>28.64</v>
      </c>
      <c r="G150" s="94">
        <f t="shared" si="8"/>
        <v>308.28095999999999</v>
      </c>
      <c r="H150" s="94">
        <v>7.75</v>
      </c>
      <c r="I150" s="94">
        <v>0</v>
      </c>
      <c r="J150" s="94">
        <f t="shared" si="9"/>
        <v>36.39</v>
      </c>
      <c r="K150" s="94">
        <f t="shared" si="10"/>
        <v>392</v>
      </c>
      <c r="L150" s="85" t="s">
        <v>66</v>
      </c>
    </row>
    <row r="151" spans="1:12" x14ac:dyDescent="0.3">
      <c r="A151" s="89">
        <f t="shared" si="11"/>
        <v>150</v>
      </c>
      <c r="B151" s="85" t="s">
        <v>96</v>
      </c>
      <c r="C151" s="85" t="s">
        <v>59</v>
      </c>
      <c r="D151" s="90">
        <v>1603</v>
      </c>
      <c r="E151" s="85" t="s">
        <v>67</v>
      </c>
      <c r="F151" s="94">
        <v>47.82</v>
      </c>
      <c r="G151" s="94">
        <f t="shared" si="8"/>
        <v>514.73447999999996</v>
      </c>
      <c r="H151" s="94">
        <v>2.9</v>
      </c>
      <c r="I151" s="94">
        <v>0.79</v>
      </c>
      <c r="J151" s="94">
        <f t="shared" si="9"/>
        <v>51.51</v>
      </c>
      <c r="K151" s="94">
        <f t="shared" si="10"/>
        <v>554</v>
      </c>
      <c r="L151" s="85" t="s">
        <v>66</v>
      </c>
    </row>
    <row r="152" spans="1:12" x14ac:dyDescent="0.3">
      <c r="A152" s="89">
        <f t="shared" si="11"/>
        <v>151</v>
      </c>
      <c r="B152" s="85" t="s">
        <v>96</v>
      </c>
      <c r="C152" s="85" t="s">
        <v>59</v>
      </c>
      <c r="D152" s="90">
        <v>1604</v>
      </c>
      <c r="E152" s="85" t="s">
        <v>67</v>
      </c>
      <c r="F152" s="94">
        <v>48.08</v>
      </c>
      <c r="G152" s="94">
        <f t="shared" si="8"/>
        <v>517.53311999999994</v>
      </c>
      <c r="H152" s="94">
        <v>2.9</v>
      </c>
      <c r="I152" s="94">
        <v>0.79</v>
      </c>
      <c r="J152" s="94">
        <f t="shared" si="9"/>
        <v>51.769999999999996</v>
      </c>
      <c r="K152" s="94">
        <f t="shared" si="10"/>
        <v>557</v>
      </c>
      <c r="L152" s="85" t="s">
        <v>66</v>
      </c>
    </row>
    <row r="153" spans="1:12" x14ac:dyDescent="0.3">
      <c r="A153" s="89">
        <f t="shared" si="11"/>
        <v>152</v>
      </c>
      <c r="B153" s="85" t="s">
        <v>96</v>
      </c>
      <c r="C153" s="85" t="s">
        <v>59</v>
      </c>
      <c r="D153" s="90">
        <v>1605</v>
      </c>
      <c r="E153" s="85" t="s">
        <v>68</v>
      </c>
      <c r="F153" s="94">
        <v>28.63</v>
      </c>
      <c r="G153" s="94">
        <f t="shared" si="8"/>
        <v>308.17331999999999</v>
      </c>
      <c r="H153" s="94">
        <v>8.0500000000000007</v>
      </c>
      <c r="I153" s="94">
        <v>0</v>
      </c>
      <c r="J153" s="94">
        <f t="shared" si="9"/>
        <v>36.68</v>
      </c>
      <c r="K153" s="94">
        <f t="shared" si="10"/>
        <v>395</v>
      </c>
      <c r="L153" s="85" t="s">
        <v>66</v>
      </c>
    </row>
    <row r="154" spans="1:12" x14ac:dyDescent="0.3">
      <c r="A154" s="89">
        <f t="shared" si="11"/>
        <v>153</v>
      </c>
      <c r="B154" s="85" t="s">
        <v>96</v>
      </c>
      <c r="C154" s="85" t="s">
        <v>59</v>
      </c>
      <c r="D154" s="90">
        <v>1606</v>
      </c>
      <c r="E154" s="85" t="s">
        <v>68</v>
      </c>
      <c r="F154" s="94">
        <v>28.25</v>
      </c>
      <c r="G154" s="94">
        <f t="shared" si="8"/>
        <v>304.08299999999997</v>
      </c>
      <c r="H154" s="94">
        <v>8.0500000000000007</v>
      </c>
      <c r="I154" s="94">
        <v>0</v>
      </c>
      <c r="J154" s="94">
        <f t="shared" si="9"/>
        <v>36.299999999999997</v>
      </c>
      <c r="K154" s="94">
        <f t="shared" si="10"/>
        <v>391</v>
      </c>
      <c r="L154" s="85" t="s">
        <v>66</v>
      </c>
    </row>
    <row r="155" spans="1:12" x14ac:dyDescent="0.3">
      <c r="A155" s="89">
        <f t="shared" si="11"/>
        <v>154</v>
      </c>
      <c r="B155" s="85" t="s">
        <v>96</v>
      </c>
      <c r="C155" s="85" t="s">
        <v>59</v>
      </c>
      <c r="D155" s="90">
        <v>1607</v>
      </c>
      <c r="E155" s="85" t="s">
        <v>68</v>
      </c>
      <c r="F155" s="94">
        <v>29.32</v>
      </c>
      <c r="G155" s="94">
        <f t="shared" si="8"/>
        <v>315.60048</v>
      </c>
      <c r="H155" s="94">
        <v>7.01</v>
      </c>
      <c r="I155" s="94">
        <v>0</v>
      </c>
      <c r="J155" s="94">
        <f t="shared" si="9"/>
        <v>36.33</v>
      </c>
      <c r="K155" s="94">
        <f t="shared" si="10"/>
        <v>391</v>
      </c>
      <c r="L155" s="85" t="s">
        <v>66</v>
      </c>
    </row>
    <row r="156" spans="1:12" x14ac:dyDescent="0.3">
      <c r="A156" s="89">
        <f t="shared" si="11"/>
        <v>155</v>
      </c>
      <c r="B156" s="85" t="s">
        <v>96</v>
      </c>
      <c r="C156" s="85" t="s">
        <v>59</v>
      </c>
      <c r="D156" s="90">
        <v>1608</v>
      </c>
      <c r="E156" s="85" t="s">
        <v>67</v>
      </c>
      <c r="F156" s="94">
        <v>49.58</v>
      </c>
      <c r="G156" s="94">
        <f t="shared" si="8"/>
        <v>533.6791199999999</v>
      </c>
      <c r="H156" s="94">
        <v>3.01</v>
      </c>
      <c r="I156" s="94">
        <v>0.79</v>
      </c>
      <c r="J156" s="94">
        <f t="shared" si="9"/>
        <v>53.379999999999995</v>
      </c>
      <c r="K156" s="94">
        <f t="shared" si="10"/>
        <v>575</v>
      </c>
      <c r="L156" s="85" t="s">
        <v>66</v>
      </c>
    </row>
    <row r="157" spans="1:12" x14ac:dyDescent="0.3">
      <c r="A157" s="89">
        <f t="shared" si="11"/>
        <v>156</v>
      </c>
      <c r="B157" s="85" t="s">
        <v>96</v>
      </c>
      <c r="C157" s="85" t="s">
        <v>59</v>
      </c>
      <c r="D157" s="90">
        <v>1609</v>
      </c>
      <c r="E157" s="85" t="s">
        <v>67</v>
      </c>
      <c r="F157" s="94">
        <v>49.4</v>
      </c>
      <c r="G157" s="94">
        <f t="shared" si="8"/>
        <v>531.74159999999995</v>
      </c>
      <c r="H157" s="94">
        <v>2.9</v>
      </c>
      <c r="I157" s="94">
        <v>0.79</v>
      </c>
      <c r="J157" s="94">
        <f t="shared" si="9"/>
        <v>53.089999999999996</v>
      </c>
      <c r="K157" s="94">
        <f t="shared" si="10"/>
        <v>571</v>
      </c>
      <c r="L157" s="85" t="s">
        <v>66</v>
      </c>
    </row>
    <row r="158" spans="1:12" x14ac:dyDescent="0.3">
      <c r="A158" s="89">
        <f t="shared" si="11"/>
        <v>157</v>
      </c>
      <c r="B158" s="85" t="s">
        <v>96</v>
      </c>
      <c r="C158" s="85" t="s">
        <v>59</v>
      </c>
      <c r="D158" s="90">
        <v>1610</v>
      </c>
      <c r="E158" s="85" t="s">
        <v>68</v>
      </c>
      <c r="F158" s="94">
        <v>29.87</v>
      </c>
      <c r="G158" s="94">
        <f t="shared" si="8"/>
        <v>321.52067999999997</v>
      </c>
      <c r="H158" s="94">
        <v>6.47</v>
      </c>
      <c r="I158" s="94">
        <v>0</v>
      </c>
      <c r="J158" s="94">
        <f t="shared" si="9"/>
        <v>36.340000000000003</v>
      </c>
      <c r="K158" s="94">
        <f t="shared" si="10"/>
        <v>391</v>
      </c>
      <c r="L158" s="85" t="s">
        <v>66</v>
      </c>
    </row>
    <row r="159" spans="1:12" x14ac:dyDescent="0.3">
      <c r="A159" s="89">
        <f t="shared" si="11"/>
        <v>158</v>
      </c>
      <c r="B159" s="85" t="s">
        <v>96</v>
      </c>
      <c r="C159" s="85" t="s">
        <v>60</v>
      </c>
      <c r="D159" s="90">
        <v>1701</v>
      </c>
      <c r="E159" s="85" t="s">
        <v>68</v>
      </c>
      <c r="F159" s="94">
        <v>28.64</v>
      </c>
      <c r="G159" s="94">
        <f t="shared" si="8"/>
        <v>308.28095999999999</v>
      </c>
      <c r="H159" s="94">
        <v>7.75</v>
      </c>
      <c r="I159" s="94">
        <v>0</v>
      </c>
      <c r="J159" s="94">
        <f t="shared" si="9"/>
        <v>36.39</v>
      </c>
      <c r="K159" s="94">
        <f t="shared" si="10"/>
        <v>392</v>
      </c>
      <c r="L159" s="85" t="s">
        <v>66</v>
      </c>
    </row>
    <row r="160" spans="1:12" x14ac:dyDescent="0.3">
      <c r="A160" s="89">
        <f t="shared" si="11"/>
        <v>159</v>
      </c>
      <c r="B160" s="85" t="s">
        <v>96</v>
      </c>
      <c r="C160" s="85" t="s">
        <v>60</v>
      </c>
      <c r="D160" s="90">
        <v>1702</v>
      </c>
      <c r="E160" s="85" t="s">
        <v>68</v>
      </c>
      <c r="F160" s="94">
        <v>28.64</v>
      </c>
      <c r="G160" s="94">
        <f t="shared" si="8"/>
        <v>308.28095999999999</v>
      </c>
      <c r="H160" s="94">
        <v>7.75</v>
      </c>
      <c r="I160" s="94">
        <v>0</v>
      </c>
      <c r="J160" s="94">
        <f t="shared" si="9"/>
        <v>36.39</v>
      </c>
      <c r="K160" s="94">
        <f t="shared" si="10"/>
        <v>392</v>
      </c>
      <c r="L160" s="85" t="s">
        <v>66</v>
      </c>
    </row>
    <row r="161" spans="1:12" x14ac:dyDescent="0.3">
      <c r="A161" s="89">
        <f t="shared" si="11"/>
        <v>160</v>
      </c>
      <c r="B161" s="85" t="s">
        <v>96</v>
      </c>
      <c r="C161" s="85" t="s">
        <v>60</v>
      </c>
      <c r="D161" s="90">
        <v>1703</v>
      </c>
      <c r="E161" s="85" t="s">
        <v>67</v>
      </c>
      <c r="F161" s="94">
        <v>47.82</v>
      </c>
      <c r="G161" s="94">
        <f t="shared" si="8"/>
        <v>514.73447999999996</v>
      </c>
      <c r="H161" s="94">
        <v>2.9</v>
      </c>
      <c r="I161" s="94">
        <v>0.79</v>
      </c>
      <c r="J161" s="94">
        <f t="shared" si="9"/>
        <v>51.51</v>
      </c>
      <c r="K161" s="94">
        <f t="shared" si="10"/>
        <v>554</v>
      </c>
      <c r="L161" s="85" t="s">
        <v>66</v>
      </c>
    </row>
    <row r="162" spans="1:12" x14ac:dyDescent="0.3">
      <c r="A162" s="89">
        <f t="shared" si="11"/>
        <v>161</v>
      </c>
      <c r="B162" s="85" t="s">
        <v>96</v>
      </c>
      <c r="C162" s="85" t="s">
        <v>60</v>
      </c>
      <c r="D162" s="90">
        <v>1704</v>
      </c>
      <c r="E162" s="85" t="s">
        <v>67</v>
      </c>
      <c r="F162" s="94">
        <v>48.08</v>
      </c>
      <c r="G162" s="94">
        <f t="shared" si="8"/>
        <v>517.53311999999994</v>
      </c>
      <c r="H162" s="94">
        <v>2.9</v>
      </c>
      <c r="I162" s="94">
        <v>0.79</v>
      </c>
      <c r="J162" s="94">
        <f t="shared" si="9"/>
        <v>51.769999999999996</v>
      </c>
      <c r="K162" s="94">
        <f t="shared" si="10"/>
        <v>557</v>
      </c>
      <c r="L162" s="85" t="s">
        <v>66</v>
      </c>
    </row>
    <row r="163" spans="1:12" x14ac:dyDescent="0.3">
      <c r="A163" s="89">
        <f t="shared" si="11"/>
        <v>162</v>
      </c>
      <c r="B163" s="85" t="s">
        <v>96</v>
      </c>
      <c r="C163" s="85" t="s">
        <v>60</v>
      </c>
      <c r="D163" s="90">
        <v>1705</v>
      </c>
      <c r="E163" s="85" t="s">
        <v>68</v>
      </c>
      <c r="F163" s="94">
        <v>28.63</v>
      </c>
      <c r="G163" s="94">
        <f t="shared" si="8"/>
        <v>308.17331999999999</v>
      </c>
      <c r="H163" s="94">
        <v>8.0500000000000007</v>
      </c>
      <c r="I163" s="94">
        <v>0</v>
      </c>
      <c r="J163" s="94">
        <f t="shared" si="9"/>
        <v>36.68</v>
      </c>
      <c r="K163" s="94">
        <f t="shared" si="10"/>
        <v>395</v>
      </c>
      <c r="L163" s="85" t="s">
        <v>66</v>
      </c>
    </row>
    <row r="164" spans="1:12" x14ac:dyDescent="0.3">
      <c r="A164" s="89">
        <f t="shared" si="11"/>
        <v>163</v>
      </c>
      <c r="B164" s="85" t="s">
        <v>96</v>
      </c>
      <c r="C164" s="85" t="s">
        <v>60</v>
      </c>
      <c r="D164" s="90">
        <v>1706</v>
      </c>
      <c r="E164" s="85" t="s">
        <v>68</v>
      </c>
      <c r="F164" s="94">
        <v>28.25</v>
      </c>
      <c r="G164" s="94">
        <f t="shared" si="8"/>
        <v>304.08299999999997</v>
      </c>
      <c r="H164" s="94">
        <v>8.0500000000000007</v>
      </c>
      <c r="I164" s="94">
        <v>0</v>
      </c>
      <c r="J164" s="94">
        <f t="shared" si="9"/>
        <v>36.299999999999997</v>
      </c>
      <c r="K164" s="94">
        <f t="shared" si="10"/>
        <v>391</v>
      </c>
      <c r="L164" s="85" t="s">
        <v>66</v>
      </c>
    </row>
    <row r="165" spans="1:12" x14ac:dyDescent="0.3">
      <c r="A165" s="89">
        <f t="shared" si="11"/>
        <v>164</v>
      </c>
      <c r="B165" s="85" t="s">
        <v>96</v>
      </c>
      <c r="C165" s="85" t="s">
        <v>60</v>
      </c>
      <c r="D165" s="90">
        <v>1707</v>
      </c>
      <c r="E165" s="85" t="s">
        <v>68</v>
      </c>
      <c r="F165" s="94">
        <v>29.32</v>
      </c>
      <c r="G165" s="94">
        <f t="shared" si="8"/>
        <v>315.60048</v>
      </c>
      <c r="H165" s="94">
        <v>7.01</v>
      </c>
      <c r="I165" s="94">
        <v>0</v>
      </c>
      <c r="J165" s="94">
        <f t="shared" si="9"/>
        <v>36.33</v>
      </c>
      <c r="K165" s="94">
        <f t="shared" si="10"/>
        <v>391</v>
      </c>
      <c r="L165" s="85" t="s">
        <v>66</v>
      </c>
    </row>
    <row r="166" spans="1:12" x14ac:dyDescent="0.3">
      <c r="A166" s="89">
        <f t="shared" si="11"/>
        <v>165</v>
      </c>
      <c r="B166" s="85" t="s">
        <v>96</v>
      </c>
      <c r="C166" s="85" t="s">
        <v>60</v>
      </c>
      <c r="D166" s="90">
        <v>1708</v>
      </c>
      <c r="E166" s="85" t="s">
        <v>67</v>
      </c>
      <c r="F166" s="94">
        <v>49.58</v>
      </c>
      <c r="G166" s="94">
        <f t="shared" si="8"/>
        <v>533.6791199999999</v>
      </c>
      <c r="H166" s="94">
        <v>3.01</v>
      </c>
      <c r="I166" s="94">
        <v>0.79</v>
      </c>
      <c r="J166" s="94">
        <f t="shared" si="9"/>
        <v>53.379999999999995</v>
      </c>
      <c r="K166" s="94">
        <f t="shared" si="10"/>
        <v>575</v>
      </c>
      <c r="L166" s="85" t="s">
        <v>66</v>
      </c>
    </row>
    <row r="167" spans="1:12" x14ac:dyDescent="0.3">
      <c r="A167" s="89">
        <f t="shared" si="11"/>
        <v>166</v>
      </c>
      <c r="B167" s="85" t="s">
        <v>96</v>
      </c>
      <c r="C167" s="85" t="s">
        <v>60</v>
      </c>
      <c r="D167" s="90">
        <v>1709</v>
      </c>
      <c r="E167" s="85" t="s">
        <v>67</v>
      </c>
      <c r="F167" s="94">
        <v>49.4</v>
      </c>
      <c r="G167" s="94">
        <f t="shared" si="8"/>
        <v>531.74159999999995</v>
      </c>
      <c r="H167" s="94">
        <v>2.9</v>
      </c>
      <c r="I167" s="94">
        <v>0.79</v>
      </c>
      <c r="J167" s="94">
        <f t="shared" si="9"/>
        <v>53.089999999999996</v>
      </c>
      <c r="K167" s="94">
        <f t="shared" si="10"/>
        <v>571</v>
      </c>
      <c r="L167" s="85" t="s">
        <v>66</v>
      </c>
    </row>
    <row r="168" spans="1:12" x14ac:dyDescent="0.3">
      <c r="A168" s="89">
        <f t="shared" si="11"/>
        <v>167</v>
      </c>
      <c r="B168" s="85" t="s">
        <v>96</v>
      </c>
      <c r="C168" s="85" t="s">
        <v>60</v>
      </c>
      <c r="D168" s="90">
        <v>1710</v>
      </c>
      <c r="E168" s="85" t="s">
        <v>68</v>
      </c>
      <c r="F168" s="94">
        <v>29.87</v>
      </c>
      <c r="G168" s="94">
        <f t="shared" si="8"/>
        <v>321.52067999999997</v>
      </c>
      <c r="H168" s="94">
        <v>6.47</v>
      </c>
      <c r="I168" s="94">
        <v>0</v>
      </c>
      <c r="J168" s="94">
        <f t="shared" si="9"/>
        <v>36.340000000000003</v>
      </c>
      <c r="K168" s="94">
        <f t="shared" si="10"/>
        <v>391</v>
      </c>
      <c r="L168" s="85" t="s">
        <v>66</v>
      </c>
    </row>
    <row r="169" spans="1:12" x14ac:dyDescent="0.3">
      <c r="A169" s="89">
        <f t="shared" si="11"/>
        <v>168</v>
      </c>
      <c r="B169" s="85" t="s">
        <v>96</v>
      </c>
      <c r="C169" s="85" t="s">
        <v>61</v>
      </c>
      <c r="D169" s="90">
        <v>1801</v>
      </c>
      <c r="E169" s="85" t="s">
        <v>68</v>
      </c>
      <c r="F169" s="94">
        <v>28.64</v>
      </c>
      <c r="G169" s="94">
        <f t="shared" si="8"/>
        <v>308.28095999999999</v>
      </c>
      <c r="H169" s="94">
        <v>7.75</v>
      </c>
      <c r="I169" s="94">
        <v>0</v>
      </c>
      <c r="J169" s="94">
        <f t="shared" si="9"/>
        <v>36.39</v>
      </c>
      <c r="K169" s="94">
        <f t="shared" si="10"/>
        <v>392</v>
      </c>
      <c r="L169" s="85" t="s">
        <v>66</v>
      </c>
    </row>
    <row r="170" spans="1:12" x14ac:dyDescent="0.3">
      <c r="A170" s="89">
        <f t="shared" si="11"/>
        <v>169</v>
      </c>
      <c r="B170" s="85" t="s">
        <v>96</v>
      </c>
      <c r="C170" s="85" t="s">
        <v>61</v>
      </c>
      <c r="D170" s="90">
        <v>1802</v>
      </c>
      <c r="E170" s="85" t="s">
        <v>68</v>
      </c>
      <c r="F170" s="94">
        <v>28.64</v>
      </c>
      <c r="G170" s="94">
        <f t="shared" si="8"/>
        <v>308.28095999999999</v>
      </c>
      <c r="H170" s="94">
        <v>7.75</v>
      </c>
      <c r="I170" s="94">
        <v>0</v>
      </c>
      <c r="J170" s="94">
        <f t="shared" si="9"/>
        <v>36.39</v>
      </c>
      <c r="K170" s="94">
        <f t="shared" si="10"/>
        <v>392</v>
      </c>
      <c r="L170" s="85" t="s">
        <v>66</v>
      </c>
    </row>
    <row r="171" spans="1:12" x14ac:dyDescent="0.3">
      <c r="A171" s="89">
        <f t="shared" si="11"/>
        <v>170</v>
      </c>
      <c r="B171" s="85" t="s">
        <v>96</v>
      </c>
      <c r="C171" s="85" t="s">
        <v>61</v>
      </c>
      <c r="D171" s="90">
        <v>1803</v>
      </c>
      <c r="E171" s="85" t="s">
        <v>67</v>
      </c>
      <c r="F171" s="94">
        <v>47.82</v>
      </c>
      <c r="G171" s="94">
        <f t="shared" si="8"/>
        <v>514.73447999999996</v>
      </c>
      <c r="H171" s="94">
        <v>2.9</v>
      </c>
      <c r="I171" s="94">
        <v>0.79</v>
      </c>
      <c r="J171" s="94">
        <f t="shared" si="9"/>
        <v>51.51</v>
      </c>
      <c r="K171" s="94">
        <f t="shared" si="10"/>
        <v>554</v>
      </c>
      <c r="L171" s="85" t="s">
        <v>66</v>
      </c>
    </row>
    <row r="172" spans="1:12" x14ac:dyDescent="0.3">
      <c r="A172" s="89">
        <f t="shared" si="11"/>
        <v>171</v>
      </c>
      <c r="B172" s="85" t="s">
        <v>96</v>
      </c>
      <c r="C172" s="85" t="s">
        <v>61</v>
      </c>
      <c r="D172" s="90">
        <v>1804</v>
      </c>
      <c r="E172" s="85" t="s">
        <v>67</v>
      </c>
      <c r="F172" s="94">
        <v>48.08</v>
      </c>
      <c r="G172" s="94">
        <f t="shared" si="8"/>
        <v>517.53311999999994</v>
      </c>
      <c r="H172" s="94">
        <v>2.9</v>
      </c>
      <c r="I172" s="94">
        <v>0.79</v>
      </c>
      <c r="J172" s="94">
        <f t="shared" si="9"/>
        <v>51.769999999999996</v>
      </c>
      <c r="K172" s="94">
        <f t="shared" si="10"/>
        <v>557</v>
      </c>
      <c r="L172" s="85" t="s">
        <v>66</v>
      </c>
    </row>
    <row r="173" spans="1:12" x14ac:dyDescent="0.3">
      <c r="A173" s="89">
        <f t="shared" si="11"/>
        <v>172</v>
      </c>
      <c r="B173" s="85" t="s">
        <v>96</v>
      </c>
      <c r="C173" s="85" t="s">
        <v>61</v>
      </c>
      <c r="D173" s="90">
        <v>1805</v>
      </c>
      <c r="E173" s="85" t="s">
        <v>68</v>
      </c>
      <c r="F173" s="94">
        <v>28.63</v>
      </c>
      <c r="G173" s="94">
        <f t="shared" si="8"/>
        <v>308.17331999999999</v>
      </c>
      <c r="H173" s="94">
        <v>8.0500000000000007</v>
      </c>
      <c r="I173" s="94">
        <v>0</v>
      </c>
      <c r="J173" s="94">
        <f t="shared" si="9"/>
        <v>36.68</v>
      </c>
      <c r="K173" s="94">
        <f t="shared" si="10"/>
        <v>395</v>
      </c>
      <c r="L173" s="85" t="s">
        <v>66</v>
      </c>
    </row>
    <row r="174" spans="1:12" x14ac:dyDescent="0.3">
      <c r="A174" s="89">
        <f t="shared" si="11"/>
        <v>173</v>
      </c>
      <c r="B174" s="85" t="s">
        <v>96</v>
      </c>
      <c r="C174" s="85" t="s">
        <v>61</v>
      </c>
      <c r="D174" s="90">
        <v>1806</v>
      </c>
      <c r="E174" s="85" t="s">
        <v>68</v>
      </c>
      <c r="F174" s="94">
        <v>28.25</v>
      </c>
      <c r="G174" s="94">
        <f t="shared" si="8"/>
        <v>304.08299999999997</v>
      </c>
      <c r="H174" s="94">
        <v>8.0500000000000007</v>
      </c>
      <c r="I174" s="94">
        <v>0</v>
      </c>
      <c r="J174" s="94">
        <f t="shared" si="9"/>
        <v>36.299999999999997</v>
      </c>
      <c r="K174" s="94">
        <f t="shared" si="10"/>
        <v>391</v>
      </c>
      <c r="L174" s="85" t="s">
        <v>66</v>
      </c>
    </row>
    <row r="175" spans="1:12" x14ac:dyDescent="0.3">
      <c r="A175" s="89">
        <f t="shared" si="11"/>
        <v>174</v>
      </c>
      <c r="B175" s="85" t="s">
        <v>96</v>
      </c>
      <c r="C175" s="85" t="s">
        <v>61</v>
      </c>
      <c r="D175" s="90">
        <v>1807</v>
      </c>
      <c r="E175" s="85" t="s">
        <v>68</v>
      </c>
      <c r="F175" s="94">
        <v>29.32</v>
      </c>
      <c r="G175" s="94">
        <f t="shared" si="8"/>
        <v>315.60048</v>
      </c>
      <c r="H175" s="94">
        <v>7.01</v>
      </c>
      <c r="I175" s="94">
        <v>0</v>
      </c>
      <c r="J175" s="94">
        <f t="shared" si="9"/>
        <v>36.33</v>
      </c>
      <c r="K175" s="94">
        <f t="shared" si="10"/>
        <v>391</v>
      </c>
      <c r="L175" s="85" t="s">
        <v>66</v>
      </c>
    </row>
    <row r="176" spans="1:12" x14ac:dyDescent="0.3">
      <c r="A176" s="89">
        <f t="shared" si="11"/>
        <v>175</v>
      </c>
      <c r="B176" s="85" t="s">
        <v>96</v>
      </c>
      <c r="C176" s="85" t="s">
        <v>61</v>
      </c>
      <c r="D176" s="90">
        <v>1808</v>
      </c>
      <c r="E176" s="85" t="s">
        <v>67</v>
      </c>
      <c r="F176" s="94">
        <v>49.58</v>
      </c>
      <c r="G176" s="94">
        <f t="shared" si="8"/>
        <v>533.6791199999999</v>
      </c>
      <c r="H176" s="94">
        <v>3.01</v>
      </c>
      <c r="I176" s="94">
        <v>0.79</v>
      </c>
      <c r="J176" s="94">
        <f t="shared" si="9"/>
        <v>53.379999999999995</v>
      </c>
      <c r="K176" s="94">
        <f t="shared" si="10"/>
        <v>575</v>
      </c>
      <c r="L176" s="85" t="s">
        <v>66</v>
      </c>
    </row>
    <row r="177" spans="1:12" x14ac:dyDescent="0.3">
      <c r="A177" s="89">
        <f t="shared" si="11"/>
        <v>176</v>
      </c>
      <c r="B177" s="85" t="s">
        <v>96</v>
      </c>
      <c r="C177" s="85" t="s">
        <v>61</v>
      </c>
      <c r="D177" s="90">
        <v>1809</v>
      </c>
      <c r="E177" s="85" t="s">
        <v>67</v>
      </c>
      <c r="F177" s="94">
        <v>49.4</v>
      </c>
      <c r="G177" s="94">
        <f t="shared" si="8"/>
        <v>531.74159999999995</v>
      </c>
      <c r="H177" s="94">
        <v>2.9</v>
      </c>
      <c r="I177" s="94">
        <v>0.79</v>
      </c>
      <c r="J177" s="94">
        <f t="shared" si="9"/>
        <v>53.089999999999996</v>
      </c>
      <c r="K177" s="94">
        <f t="shared" si="10"/>
        <v>571</v>
      </c>
      <c r="L177" s="85" t="s">
        <v>66</v>
      </c>
    </row>
    <row r="178" spans="1:12" x14ac:dyDescent="0.3">
      <c r="A178" s="89">
        <f t="shared" si="11"/>
        <v>177</v>
      </c>
      <c r="B178" s="85" t="s">
        <v>96</v>
      </c>
      <c r="C178" s="85" t="s">
        <v>61</v>
      </c>
      <c r="D178" s="90">
        <v>1810</v>
      </c>
      <c r="E178" s="85" t="s">
        <v>68</v>
      </c>
      <c r="F178" s="94">
        <v>29.87</v>
      </c>
      <c r="G178" s="94">
        <f t="shared" si="8"/>
        <v>321.52067999999997</v>
      </c>
      <c r="H178" s="94">
        <v>6.47</v>
      </c>
      <c r="I178" s="94">
        <v>0</v>
      </c>
      <c r="J178" s="94">
        <f t="shared" si="9"/>
        <v>36.340000000000003</v>
      </c>
      <c r="K178" s="94">
        <f t="shared" si="10"/>
        <v>391</v>
      </c>
      <c r="L178" s="85" t="s">
        <v>66</v>
      </c>
    </row>
    <row r="179" spans="1:12" x14ac:dyDescent="0.3">
      <c r="A179" s="89">
        <f t="shared" si="11"/>
        <v>178</v>
      </c>
      <c r="B179" s="85" t="s">
        <v>96</v>
      </c>
      <c r="C179" s="85" t="s">
        <v>62</v>
      </c>
      <c r="D179" s="90">
        <v>1901</v>
      </c>
      <c r="E179" s="85" t="s">
        <v>68</v>
      </c>
      <c r="F179" s="94">
        <v>28.64</v>
      </c>
      <c r="G179" s="94">
        <f t="shared" si="8"/>
        <v>308.28095999999999</v>
      </c>
      <c r="H179" s="94">
        <v>7.75</v>
      </c>
      <c r="I179" s="94">
        <v>0</v>
      </c>
      <c r="J179" s="94">
        <f t="shared" si="9"/>
        <v>36.39</v>
      </c>
      <c r="K179" s="94">
        <f t="shared" si="10"/>
        <v>392</v>
      </c>
      <c r="L179" s="85" t="s">
        <v>66</v>
      </c>
    </row>
    <row r="180" spans="1:12" x14ac:dyDescent="0.3">
      <c r="A180" s="89">
        <f t="shared" si="11"/>
        <v>179</v>
      </c>
      <c r="B180" s="85" t="s">
        <v>96</v>
      </c>
      <c r="C180" s="85" t="s">
        <v>62</v>
      </c>
      <c r="D180" s="90">
        <v>1902</v>
      </c>
      <c r="E180" s="85" t="s">
        <v>68</v>
      </c>
      <c r="F180" s="94">
        <v>28.64</v>
      </c>
      <c r="G180" s="94">
        <f t="shared" si="8"/>
        <v>308.28095999999999</v>
      </c>
      <c r="H180" s="94">
        <v>7.75</v>
      </c>
      <c r="I180" s="94">
        <v>0</v>
      </c>
      <c r="J180" s="94">
        <f t="shared" si="9"/>
        <v>36.39</v>
      </c>
      <c r="K180" s="94">
        <f t="shared" si="10"/>
        <v>392</v>
      </c>
      <c r="L180" s="85" t="s">
        <v>66</v>
      </c>
    </row>
    <row r="181" spans="1:12" x14ac:dyDescent="0.3">
      <c r="A181" s="89">
        <f t="shared" si="11"/>
        <v>180</v>
      </c>
      <c r="B181" s="85" t="s">
        <v>96</v>
      </c>
      <c r="C181" s="85" t="s">
        <v>62</v>
      </c>
      <c r="D181" s="90">
        <v>1903</v>
      </c>
      <c r="E181" s="85" t="s">
        <v>67</v>
      </c>
      <c r="F181" s="94">
        <v>47.82</v>
      </c>
      <c r="G181" s="94">
        <f t="shared" si="8"/>
        <v>514.73447999999996</v>
      </c>
      <c r="H181" s="94">
        <v>2.9</v>
      </c>
      <c r="I181" s="94">
        <v>0.79</v>
      </c>
      <c r="J181" s="94">
        <f t="shared" si="9"/>
        <v>51.51</v>
      </c>
      <c r="K181" s="94">
        <f t="shared" si="10"/>
        <v>554</v>
      </c>
      <c r="L181" s="85" t="s">
        <v>66</v>
      </c>
    </row>
    <row r="182" spans="1:12" x14ac:dyDescent="0.3">
      <c r="A182" s="89">
        <f t="shared" si="11"/>
        <v>181</v>
      </c>
      <c r="B182" s="85" t="s">
        <v>96</v>
      </c>
      <c r="C182" s="85" t="s">
        <v>62</v>
      </c>
      <c r="D182" s="90">
        <v>1904</v>
      </c>
      <c r="E182" s="85" t="s">
        <v>67</v>
      </c>
      <c r="F182" s="94">
        <v>48.08</v>
      </c>
      <c r="G182" s="94">
        <f t="shared" si="8"/>
        <v>517.53311999999994</v>
      </c>
      <c r="H182" s="94">
        <v>2.9</v>
      </c>
      <c r="I182" s="94">
        <v>0.79</v>
      </c>
      <c r="J182" s="94">
        <f t="shared" si="9"/>
        <v>51.769999999999996</v>
      </c>
      <c r="K182" s="94">
        <f t="shared" si="10"/>
        <v>557</v>
      </c>
      <c r="L182" s="85" t="s">
        <v>66</v>
      </c>
    </row>
    <row r="183" spans="1:12" x14ac:dyDescent="0.3">
      <c r="A183" s="89">
        <f t="shared" si="11"/>
        <v>182</v>
      </c>
      <c r="B183" s="85" t="s">
        <v>96</v>
      </c>
      <c r="C183" s="85" t="s">
        <v>62</v>
      </c>
      <c r="D183" s="90">
        <v>1905</v>
      </c>
      <c r="E183" s="85" t="s">
        <v>68</v>
      </c>
      <c r="F183" s="94">
        <v>28.63</v>
      </c>
      <c r="G183" s="94">
        <f t="shared" si="8"/>
        <v>308.17331999999999</v>
      </c>
      <c r="H183" s="94">
        <v>8.0500000000000007</v>
      </c>
      <c r="I183" s="94">
        <v>0</v>
      </c>
      <c r="J183" s="94">
        <f t="shared" si="9"/>
        <v>36.68</v>
      </c>
      <c r="K183" s="94">
        <f t="shared" si="10"/>
        <v>395</v>
      </c>
      <c r="L183" s="85" t="s">
        <v>66</v>
      </c>
    </row>
    <row r="184" spans="1:12" x14ac:dyDescent="0.3">
      <c r="A184" s="89">
        <f t="shared" si="11"/>
        <v>183</v>
      </c>
      <c r="B184" s="85" t="s">
        <v>96</v>
      </c>
      <c r="C184" s="85" t="s">
        <v>62</v>
      </c>
      <c r="D184" s="90">
        <v>1906</v>
      </c>
      <c r="E184" s="85" t="s">
        <v>68</v>
      </c>
      <c r="F184" s="94">
        <v>28.25</v>
      </c>
      <c r="G184" s="94">
        <f t="shared" si="8"/>
        <v>304.08299999999997</v>
      </c>
      <c r="H184" s="94">
        <v>8.0500000000000007</v>
      </c>
      <c r="I184" s="94">
        <v>0</v>
      </c>
      <c r="J184" s="94">
        <f t="shared" si="9"/>
        <v>36.299999999999997</v>
      </c>
      <c r="K184" s="94">
        <f t="shared" si="10"/>
        <v>391</v>
      </c>
      <c r="L184" s="85" t="s">
        <v>66</v>
      </c>
    </row>
    <row r="185" spans="1:12" x14ac:dyDescent="0.3">
      <c r="A185" s="89">
        <f t="shared" si="11"/>
        <v>184</v>
      </c>
      <c r="B185" s="85" t="s">
        <v>96</v>
      </c>
      <c r="C185" s="85" t="s">
        <v>62</v>
      </c>
      <c r="D185" s="90">
        <v>1907</v>
      </c>
      <c r="E185" s="85" t="s">
        <v>68</v>
      </c>
      <c r="F185" s="94">
        <v>29.32</v>
      </c>
      <c r="G185" s="94">
        <f t="shared" si="8"/>
        <v>315.60048</v>
      </c>
      <c r="H185" s="94">
        <v>7.01</v>
      </c>
      <c r="I185" s="94">
        <v>0</v>
      </c>
      <c r="J185" s="94">
        <f t="shared" si="9"/>
        <v>36.33</v>
      </c>
      <c r="K185" s="94">
        <f t="shared" si="10"/>
        <v>391</v>
      </c>
      <c r="L185" s="85" t="s">
        <v>66</v>
      </c>
    </row>
    <row r="186" spans="1:12" x14ac:dyDescent="0.3">
      <c r="A186" s="89">
        <f t="shared" si="11"/>
        <v>185</v>
      </c>
      <c r="B186" s="85" t="s">
        <v>96</v>
      </c>
      <c r="C186" s="85" t="s">
        <v>62</v>
      </c>
      <c r="D186" s="90">
        <v>1908</v>
      </c>
      <c r="E186" s="85" t="s">
        <v>67</v>
      </c>
      <c r="F186" s="94">
        <v>49.58</v>
      </c>
      <c r="G186" s="94">
        <f t="shared" si="8"/>
        <v>533.6791199999999</v>
      </c>
      <c r="H186" s="94">
        <v>3.01</v>
      </c>
      <c r="I186" s="94">
        <v>0.79</v>
      </c>
      <c r="J186" s="94">
        <f t="shared" si="9"/>
        <v>53.379999999999995</v>
      </c>
      <c r="K186" s="94">
        <f t="shared" si="10"/>
        <v>575</v>
      </c>
      <c r="L186" s="85" t="s">
        <v>66</v>
      </c>
    </row>
    <row r="187" spans="1:12" x14ac:dyDescent="0.3">
      <c r="A187" s="89">
        <f t="shared" si="11"/>
        <v>186</v>
      </c>
      <c r="B187" s="85" t="s">
        <v>96</v>
      </c>
      <c r="C187" s="85" t="s">
        <v>62</v>
      </c>
      <c r="D187" s="90">
        <v>1909</v>
      </c>
      <c r="E187" s="85" t="s">
        <v>67</v>
      </c>
      <c r="F187" s="94">
        <v>49.4</v>
      </c>
      <c r="G187" s="94">
        <f t="shared" si="8"/>
        <v>531.74159999999995</v>
      </c>
      <c r="H187" s="94">
        <v>2.9</v>
      </c>
      <c r="I187" s="94">
        <v>0.79</v>
      </c>
      <c r="J187" s="94">
        <f t="shared" si="9"/>
        <v>53.089999999999996</v>
      </c>
      <c r="K187" s="94">
        <f t="shared" si="10"/>
        <v>571</v>
      </c>
      <c r="L187" s="85" t="s">
        <v>66</v>
      </c>
    </row>
    <row r="188" spans="1:12" x14ac:dyDescent="0.3">
      <c r="A188" s="89">
        <f t="shared" si="11"/>
        <v>187</v>
      </c>
      <c r="B188" s="85" t="s">
        <v>96</v>
      </c>
      <c r="C188" s="85" t="s">
        <v>62</v>
      </c>
      <c r="D188" s="90">
        <v>1910</v>
      </c>
      <c r="E188" s="85" t="s">
        <v>68</v>
      </c>
      <c r="F188" s="94">
        <v>29.87</v>
      </c>
      <c r="G188" s="94">
        <f t="shared" si="8"/>
        <v>321.52067999999997</v>
      </c>
      <c r="H188" s="94">
        <v>6.47</v>
      </c>
      <c r="I188" s="94">
        <v>0</v>
      </c>
      <c r="J188" s="94">
        <f t="shared" si="9"/>
        <v>36.340000000000003</v>
      </c>
      <c r="K188" s="94">
        <f t="shared" si="10"/>
        <v>391</v>
      </c>
      <c r="L188" s="85" t="s">
        <v>66</v>
      </c>
    </row>
    <row r="189" spans="1:12" x14ac:dyDescent="0.3">
      <c r="A189" s="89">
        <f t="shared" si="11"/>
        <v>188</v>
      </c>
      <c r="B189" s="85" t="s">
        <v>96</v>
      </c>
      <c r="C189" s="85" t="s">
        <v>63</v>
      </c>
      <c r="D189" s="90">
        <v>2001</v>
      </c>
      <c r="E189" s="85" t="s">
        <v>68</v>
      </c>
      <c r="F189" s="94">
        <v>28.64</v>
      </c>
      <c r="G189" s="94">
        <f t="shared" si="8"/>
        <v>308.28095999999999</v>
      </c>
      <c r="H189" s="94">
        <v>7.75</v>
      </c>
      <c r="I189" s="94">
        <v>0</v>
      </c>
      <c r="J189" s="94">
        <f t="shared" si="9"/>
        <v>36.39</v>
      </c>
      <c r="K189" s="94">
        <f t="shared" si="10"/>
        <v>392</v>
      </c>
      <c r="L189" s="85" t="s">
        <v>66</v>
      </c>
    </row>
    <row r="190" spans="1:12" x14ac:dyDescent="0.3">
      <c r="A190" s="89">
        <f t="shared" si="11"/>
        <v>189</v>
      </c>
      <c r="B190" s="85" t="s">
        <v>96</v>
      </c>
      <c r="C190" s="85" t="s">
        <v>63</v>
      </c>
      <c r="D190" s="90">
        <v>2002</v>
      </c>
      <c r="E190" s="85" t="s">
        <v>68</v>
      </c>
      <c r="F190" s="94">
        <v>28.64</v>
      </c>
      <c r="G190" s="94">
        <f t="shared" si="8"/>
        <v>308.28095999999999</v>
      </c>
      <c r="H190" s="94">
        <v>7.75</v>
      </c>
      <c r="I190" s="94">
        <v>0</v>
      </c>
      <c r="J190" s="94">
        <f t="shared" si="9"/>
        <v>36.39</v>
      </c>
      <c r="K190" s="94">
        <f t="shared" si="10"/>
        <v>392</v>
      </c>
      <c r="L190" s="85" t="s">
        <v>66</v>
      </c>
    </row>
    <row r="191" spans="1:12" x14ac:dyDescent="0.3">
      <c r="A191" s="89">
        <f t="shared" si="11"/>
        <v>190</v>
      </c>
      <c r="B191" s="85" t="s">
        <v>96</v>
      </c>
      <c r="C191" s="85" t="s">
        <v>63</v>
      </c>
      <c r="D191" s="90">
        <v>2003</v>
      </c>
      <c r="E191" s="85" t="s">
        <v>67</v>
      </c>
      <c r="F191" s="94">
        <v>47.82</v>
      </c>
      <c r="G191" s="94">
        <f t="shared" si="8"/>
        <v>514.73447999999996</v>
      </c>
      <c r="H191" s="94">
        <v>2.9</v>
      </c>
      <c r="I191" s="94">
        <v>0.79</v>
      </c>
      <c r="J191" s="94">
        <f t="shared" si="9"/>
        <v>51.51</v>
      </c>
      <c r="K191" s="94">
        <f t="shared" si="10"/>
        <v>554</v>
      </c>
      <c r="L191" s="85" t="s">
        <v>66</v>
      </c>
    </row>
    <row r="192" spans="1:12" x14ac:dyDescent="0.3">
      <c r="A192" s="89">
        <f t="shared" si="11"/>
        <v>191</v>
      </c>
      <c r="B192" s="85" t="s">
        <v>96</v>
      </c>
      <c r="C192" s="85" t="s">
        <v>63</v>
      </c>
      <c r="D192" s="90">
        <v>2004</v>
      </c>
      <c r="E192" s="85" t="s">
        <v>67</v>
      </c>
      <c r="F192" s="94">
        <v>48.08</v>
      </c>
      <c r="G192" s="94">
        <f t="shared" si="8"/>
        <v>517.53311999999994</v>
      </c>
      <c r="H192" s="94">
        <v>2.9</v>
      </c>
      <c r="I192" s="94">
        <v>0.79</v>
      </c>
      <c r="J192" s="94">
        <f t="shared" si="9"/>
        <v>51.769999999999996</v>
      </c>
      <c r="K192" s="94">
        <f t="shared" si="10"/>
        <v>557</v>
      </c>
      <c r="L192" s="85" t="s">
        <v>66</v>
      </c>
    </row>
    <row r="193" spans="1:12" x14ac:dyDescent="0.3">
      <c r="A193" s="89">
        <f t="shared" si="11"/>
        <v>192</v>
      </c>
      <c r="B193" s="85" t="s">
        <v>96</v>
      </c>
      <c r="C193" s="85" t="s">
        <v>63</v>
      </c>
      <c r="D193" s="90">
        <v>2006</v>
      </c>
      <c r="E193" s="85" t="s">
        <v>67</v>
      </c>
      <c r="F193" s="95">
        <v>37.39</v>
      </c>
      <c r="G193" s="94">
        <f t="shared" si="8"/>
        <v>402.46596</v>
      </c>
      <c r="H193" s="94">
        <v>8.0500000000000007</v>
      </c>
      <c r="I193" s="94">
        <v>0</v>
      </c>
      <c r="J193" s="94">
        <f t="shared" si="9"/>
        <v>45.44</v>
      </c>
      <c r="K193" s="94">
        <f t="shared" si="10"/>
        <v>489</v>
      </c>
      <c r="L193" s="85" t="s">
        <v>66</v>
      </c>
    </row>
    <row r="194" spans="1:12" x14ac:dyDescent="0.3">
      <c r="A194" s="89">
        <f t="shared" si="11"/>
        <v>193</v>
      </c>
      <c r="B194" s="85" t="s">
        <v>96</v>
      </c>
      <c r="C194" s="85" t="s">
        <v>63</v>
      </c>
      <c r="D194" s="90">
        <v>2007</v>
      </c>
      <c r="E194" s="85" t="s">
        <v>68</v>
      </c>
      <c r="F194" s="94">
        <v>29.32</v>
      </c>
      <c r="G194" s="94">
        <f t="shared" ref="G194:G217" si="12">F194*10.764</f>
        <v>315.60048</v>
      </c>
      <c r="H194" s="94">
        <v>7.01</v>
      </c>
      <c r="I194" s="94">
        <v>0</v>
      </c>
      <c r="J194" s="94">
        <f t="shared" si="9"/>
        <v>36.33</v>
      </c>
      <c r="K194" s="94">
        <f t="shared" si="10"/>
        <v>391</v>
      </c>
      <c r="L194" s="85" t="s">
        <v>66</v>
      </c>
    </row>
    <row r="195" spans="1:12" x14ac:dyDescent="0.3">
      <c r="A195" s="89">
        <f t="shared" si="11"/>
        <v>194</v>
      </c>
      <c r="B195" s="85" t="s">
        <v>96</v>
      </c>
      <c r="C195" s="85" t="s">
        <v>63</v>
      </c>
      <c r="D195" s="90">
        <v>2008</v>
      </c>
      <c r="E195" s="85" t="s">
        <v>67</v>
      </c>
      <c r="F195" s="94">
        <v>49.58</v>
      </c>
      <c r="G195" s="94">
        <f t="shared" si="12"/>
        <v>533.6791199999999</v>
      </c>
      <c r="H195" s="94">
        <v>3.01</v>
      </c>
      <c r="I195" s="94">
        <v>0.79</v>
      </c>
      <c r="J195" s="94">
        <f t="shared" ref="J195:J217" si="13">F195+H195+I195</f>
        <v>53.379999999999995</v>
      </c>
      <c r="K195" s="94">
        <f t="shared" ref="K195:K217" si="14">ROUND(J195*10.764,0)</f>
        <v>575</v>
      </c>
      <c r="L195" s="85" t="s">
        <v>66</v>
      </c>
    </row>
    <row r="196" spans="1:12" x14ac:dyDescent="0.3">
      <c r="A196" s="89">
        <f t="shared" ref="A196:A217" si="15">+A195+1</f>
        <v>195</v>
      </c>
      <c r="B196" s="85" t="s">
        <v>96</v>
      </c>
      <c r="C196" s="85" t="s">
        <v>63</v>
      </c>
      <c r="D196" s="90">
        <v>2009</v>
      </c>
      <c r="E196" s="85" t="s">
        <v>67</v>
      </c>
      <c r="F196" s="94">
        <v>49.4</v>
      </c>
      <c r="G196" s="94">
        <f t="shared" si="12"/>
        <v>531.74159999999995</v>
      </c>
      <c r="H196" s="94">
        <v>2.9</v>
      </c>
      <c r="I196" s="94">
        <v>0.79</v>
      </c>
      <c r="J196" s="94">
        <f t="shared" si="13"/>
        <v>53.089999999999996</v>
      </c>
      <c r="K196" s="94">
        <f t="shared" si="14"/>
        <v>571</v>
      </c>
      <c r="L196" s="85" t="s">
        <v>66</v>
      </c>
    </row>
    <row r="197" spans="1:12" x14ac:dyDescent="0.3">
      <c r="A197" s="89">
        <f t="shared" si="15"/>
        <v>196</v>
      </c>
      <c r="B197" s="85" t="s">
        <v>96</v>
      </c>
      <c r="C197" s="85" t="s">
        <v>63</v>
      </c>
      <c r="D197" s="90">
        <v>2010</v>
      </c>
      <c r="E197" s="85" t="s">
        <v>68</v>
      </c>
      <c r="F197" s="94">
        <v>29.87</v>
      </c>
      <c r="G197" s="94">
        <f t="shared" si="12"/>
        <v>321.52067999999997</v>
      </c>
      <c r="H197" s="94">
        <v>6.47</v>
      </c>
      <c r="I197" s="94">
        <v>0</v>
      </c>
      <c r="J197" s="94">
        <f t="shared" si="13"/>
        <v>36.340000000000003</v>
      </c>
      <c r="K197" s="94">
        <f t="shared" si="14"/>
        <v>391</v>
      </c>
      <c r="L197" s="85" t="s">
        <v>66</v>
      </c>
    </row>
    <row r="198" spans="1:12" x14ac:dyDescent="0.3">
      <c r="A198" s="89">
        <f t="shared" si="15"/>
        <v>197</v>
      </c>
      <c r="B198" s="85" t="s">
        <v>96</v>
      </c>
      <c r="C198" s="85" t="s">
        <v>64</v>
      </c>
      <c r="D198" s="90">
        <v>2101</v>
      </c>
      <c r="E198" s="85" t="s">
        <v>68</v>
      </c>
      <c r="F198" s="94">
        <v>28.64</v>
      </c>
      <c r="G198" s="94">
        <f t="shared" si="12"/>
        <v>308.28095999999999</v>
      </c>
      <c r="H198" s="94">
        <v>7.75</v>
      </c>
      <c r="I198" s="94">
        <v>0</v>
      </c>
      <c r="J198" s="94">
        <f t="shared" si="13"/>
        <v>36.39</v>
      </c>
      <c r="K198" s="94">
        <f t="shared" si="14"/>
        <v>392</v>
      </c>
      <c r="L198" s="85" t="s">
        <v>66</v>
      </c>
    </row>
    <row r="199" spans="1:12" x14ac:dyDescent="0.3">
      <c r="A199" s="89">
        <f t="shared" si="15"/>
        <v>198</v>
      </c>
      <c r="B199" s="85" t="s">
        <v>96</v>
      </c>
      <c r="C199" s="85" t="s">
        <v>64</v>
      </c>
      <c r="D199" s="90">
        <v>2102</v>
      </c>
      <c r="E199" s="85" t="s">
        <v>68</v>
      </c>
      <c r="F199" s="94">
        <v>28.64</v>
      </c>
      <c r="G199" s="94">
        <f t="shared" si="12"/>
        <v>308.28095999999999</v>
      </c>
      <c r="H199" s="94">
        <v>7.75</v>
      </c>
      <c r="I199" s="94">
        <v>0</v>
      </c>
      <c r="J199" s="94">
        <f t="shared" si="13"/>
        <v>36.39</v>
      </c>
      <c r="K199" s="94">
        <f t="shared" si="14"/>
        <v>392</v>
      </c>
      <c r="L199" s="85" t="s">
        <v>66</v>
      </c>
    </row>
    <row r="200" spans="1:12" x14ac:dyDescent="0.3">
      <c r="A200" s="89">
        <f t="shared" si="15"/>
        <v>199</v>
      </c>
      <c r="B200" s="85" t="s">
        <v>96</v>
      </c>
      <c r="C200" s="85" t="s">
        <v>64</v>
      </c>
      <c r="D200" s="90">
        <v>2103</v>
      </c>
      <c r="E200" s="85" t="s">
        <v>67</v>
      </c>
      <c r="F200" s="94">
        <v>47.82</v>
      </c>
      <c r="G200" s="94">
        <f t="shared" si="12"/>
        <v>514.73447999999996</v>
      </c>
      <c r="H200" s="94">
        <v>2.9</v>
      </c>
      <c r="I200" s="94">
        <v>0.79</v>
      </c>
      <c r="J200" s="94">
        <f t="shared" si="13"/>
        <v>51.51</v>
      </c>
      <c r="K200" s="94">
        <f t="shared" si="14"/>
        <v>554</v>
      </c>
      <c r="L200" s="85" t="s">
        <v>66</v>
      </c>
    </row>
    <row r="201" spans="1:12" x14ac:dyDescent="0.3">
      <c r="A201" s="89">
        <f t="shared" si="15"/>
        <v>200</v>
      </c>
      <c r="B201" s="85" t="s">
        <v>96</v>
      </c>
      <c r="C201" s="85" t="s">
        <v>64</v>
      </c>
      <c r="D201" s="90">
        <v>2104</v>
      </c>
      <c r="E201" s="85" t="s">
        <v>67</v>
      </c>
      <c r="F201" s="94">
        <v>48.08</v>
      </c>
      <c r="G201" s="94">
        <f t="shared" si="12"/>
        <v>517.53311999999994</v>
      </c>
      <c r="H201" s="94">
        <v>2.9</v>
      </c>
      <c r="I201" s="94">
        <v>0.79</v>
      </c>
      <c r="J201" s="94">
        <f t="shared" si="13"/>
        <v>51.769999999999996</v>
      </c>
      <c r="K201" s="94">
        <f t="shared" si="14"/>
        <v>557</v>
      </c>
      <c r="L201" s="85" t="s">
        <v>66</v>
      </c>
    </row>
    <row r="202" spans="1:12" x14ac:dyDescent="0.3">
      <c r="A202" s="89">
        <f t="shared" si="15"/>
        <v>201</v>
      </c>
      <c r="B202" s="85" t="s">
        <v>96</v>
      </c>
      <c r="C202" s="85" t="s">
        <v>64</v>
      </c>
      <c r="D202" s="90">
        <v>2105</v>
      </c>
      <c r="E202" s="85" t="s">
        <v>68</v>
      </c>
      <c r="F202" s="94">
        <v>28.63</v>
      </c>
      <c r="G202" s="94">
        <f t="shared" si="12"/>
        <v>308.17331999999999</v>
      </c>
      <c r="H202" s="94">
        <v>8.0500000000000007</v>
      </c>
      <c r="I202" s="94">
        <v>0</v>
      </c>
      <c r="J202" s="94">
        <f t="shared" si="13"/>
        <v>36.68</v>
      </c>
      <c r="K202" s="94">
        <f t="shared" si="14"/>
        <v>395</v>
      </c>
      <c r="L202" s="85" t="s">
        <v>66</v>
      </c>
    </row>
    <row r="203" spans="1:12" x14ac:dyDescent="0.3">
      <c r="A203" s="89">
        <f t="shared" si="15"/>
        <v>202</v>
      </c>
      <c r="B203" s="85" t="s">
        <v>96</v>
      </c>
      <c r="C203" s="85" t="s">
        <v>64</v>
      </c>
      <c r="D203" s="90">
        <v>2106</v>
      </c>
      <c r="E203" s="85" t="s">
        <v>68</v>
      </c>
      <c r="F203" s="94">
        <v>28.25</v>
      </c>
      <c r="G203" s="94">
        <f t="shared" si="12"/>
        <v>304.08299999999997</v>
      </c>
      <c r="H203" s="94">
        <v>8.0500000000000007</v>
      </c>
      <c r="I203" s="94">
        <v>0</v>
      </c>
      <c r="J203" s="94">
        <f t="shared" si="13"/>
        <v>36.299999999999997</v>
      </c>
      <c r="K203" s="94">
        <f t="shared" si="14"/>
        <v>391</v>
      </c>
      <c r="L203" s="85" t="s">
        <v>66</v>
      </c>
    </row>
    <row r="204" spans="1:12" x14ac:dyDescent="0.3">
      <c r="A204" s="89">
        <f t="shared" si="15"/>
        <v>203</v>
      </c>
      <c r="B204" s="85" t="s">
        <v>96</v>
      </c>
      <c r="C204" s="85" t="s">
        <v>64</v>
      </c>
      <c r="D204" s="90">
        <v>2107</v>
      </c>
      <c r="E204" s="85" t="s">
        <v>68</v>
      </c>
      <c r="F204" s="94">
        <v>29.32</v>
      </c>
      <c r="G204" s="94">
        <f t="shared" si="12"/>
        <v>315.60048</v>
      </c>
      <c r="H204" s="94">
        <v>7.01</v>
      </c>
      <c r="I204" s="94">
        <v>0</v>
      </c>
      <c r="J204" s="94">
        <f t="shared" si="13"/>
        <v>36.33</v>
      </c>
      <c r="K204" s="94">
        <f t="shared" si="14"/>
        <v>391</v>
      </c>
      <c r="L204" s="85" t="s">
        <v>66</v>
      </c>
    </row>
    <row r="205" spans="1:12" x14ac:dyDescent="0.3">
      <c r="A205" s="89">
        <f t="shared" si="15"/>
        <v>204</v>
      </c>
      <c r="B205" s="85" t="s">
        <v>96</v>
      </c>
      <c r="C205" s="85" t="s">
        <v>64</v>
      </c>
      <c r="D205" s="90">
        <v>2108</v>
      </c>
      <c r="E205" s="85" t="s">
        <v>67</v>
      </c>
      <c r="F205" s="94">
        <v>49.58</v>
      </c>
      <c r="G205" s="94">
        <f t="shared" si="12"/>
        <v>533.6791199999999</v>
      </c>
      <c r="H205" s="94">
        <v>3.01</v>
      </c>
      <c r="I205" s="94">
        <v>0.79</v>
      </c>
      <c r="J205" s="94">
        <f t="shared" si="13"/>
        <v>53.379999999999995</v>
      </c>
      <c r="K205" s="94">
        <f t="shared" si="14"/>
        <v>575</v>
      </c>
      <c r="L205" s="85" t="s">
        <v>66</v>
      </c>
    </row>
    <row r="206" spans="1:12" x14ac:dyDescent="0.3">
      <c r="A206" s="89">
        <f t="shared" si="15"/>
        <v>205</v>
      </c>
      <c r="B206" s="85" t="s">
        <v>96</v>
      </c>
      <c r="C206" s="85" t="s">
        <v>64</v>
      </c>
      <c r="D206" s="90">
        <v>2109</v>
      </c>
      <c r="E206" s="85" t="s">
        <v>67</v>
      </c>
      <c r="F206" s="94">
        <v>49.4</v>
      </c>
      <c r="G206" s="94">
        <f t="shared" si="12"/>
        <v>531.74159999999995</v>
      </c>
      <c r="H206" s="94">
        <v>2.9</v>
      </c>
      <c r="I206" s="94">
        <v>0.79</v>
      </c>
      <c r="J206" s="94">
        <f t="shared" si="13"/>
        <v>53.089999999999996</v>
      </c>
      <c r="K206" s="94">
        <f t="shared" si="14"/>
        <v>571</v>
      </c>
      <c r="L206" s="85" t="s">
        <v>66</v>
      </c>
    </row>
    <row r="207" spans="1:12" x14ac:dyDescent="0.3">
      <c r="A207" s="89">
        <f t="shared" si="15"/>
        <v>206</v>
      </c>
      <c r="B207" s="85" t="s">
        <v>96</v>
      </c>
      <c r="C207" s="85" t="s">
        <v>64</v>
      </c>
      <c r="D207" s="90">
        <v>2110</v>
      </c>
      <c r="E207" s="85" t="s">
        <v>68</v>
      </c>
      <c r="F207" s="94">
        <v>29.87</v>
      </c>
      <c r="G207" s="94">
        <f t="shared" si="12"/>
        <v>321.52067999999997</v>
      </c>
      <c r="H207" s="94">
        <v>6.47</v>
      </c>
      <c r="I207" s="94">
        <v>0</v>
      </c>
      <c r="J207" s="94">
        <f t="shared" si="13"/>
        <v>36.340000000000003</v>
      </c>
      <c r="K207" s="94">
        <f t="shared" si="14"/>
        <v>391</v>
      </c>
      <c r="L207" s="85" t="s">
        <v>66</v>
      </c>
    </row>
    <row r="208" spans="1:12" x14ac:dyDescent="0.3">
      <c r="A208" s="89">
        <f t="shared" si="15"/>
        <v>207</v>
      </c>
      <c r="B208" s="85" t="s">
        <v>96</v>
      </c>
      <c r="C208" s="85" t="s">
        <v>65</v>
      </c>
      <c r="D208" s="90">
        <v>2201</v>
      </c>
      <c r="E208" s="85" t="s">
        <v>68</v>
      </c>
      <c r="F208" s="94">
        <v>28.64</v>
      </c>
      <c r="G208" s="94">
        <f t="shared" si="12"/>
        <v>308.28095999999999</v>
      </c>
      <c r="H208" s="94">
        <v>7.75</v>
      </c>
      <c r="I208" s="94">
        <v>0</v>
      </c>
      <c r="J208" s="94">
        <f t="shared" si="13"/>
        <v>36.39</v>
      </c>
      <c r="K208" s="94">
        <f t="shared" si="14"/>
        <v>392</v>
      </c>
      <c r="L208" s="85" t="s">
        <v>66</v>
      </c>
    </row>
    <row r="209" spans="1:12" x14ac:dyDescent="0.3">
      <c r="A209" s="89">
        <f t="shared" si="15"/>
        <v>208</v>
      </c>
      <c r="B209" s="85" t="s">
        <v>96</v>
      </c>
      <c r="C209" s="85" t="s">
        <v>65</v>
      </c>
      <c r="D209" s="90">
        <v>2202</v>
      </c>
      <c r="E209" s="85" t="s">
        <v>68</v>
      </c>
      <c r="F209" s="94">
        <v>28.64</v>
      </c>
      <c r="G209" s="94">
        <f t="shared" si="12"/>
        <v>308.28095999999999</v>
      </c>
      <c r="H209" s="94">
        <v>7.75</v>
      </c>
      <c r="I209" s="94">
        <v>0</v>
      </c>
      <c r="J209" s="94">
        <f t="shared" si="13"/>
        <v>36.39</v>
      </c>
      <c r="K209" s="94">
        <f t="shared" si="14"/>
        <v>392</v>
      </c>
      <c r="L209" s="85" t="s">
        <v>66</v>
      </c>
    </row>
    <row r="210" spans="1:12" x14ac:dyDescent="0.3">
      <c r="A210" s="89">
        <f t="shared" si="15"/>
        <v>209</v>
      </c>
      <c r="B210" s="85" t="s">
        <v>96</v>
      </c>
      <c r="C210" s="85" t="s">
        <v>65</v>
      </c>
      <c r="D210" s="90">
        <v>2203</v>
      </c>
      <c r="E210" s="85" t="s">
        <v>67</v>
      </c>
      <c r="F210" s="94">
        <v>47.82</v>
      </c>
      <c r="G210" s="94">
        <f t="shared" si="12"/>
        <v>514.73447999999996</v>
      </c>
      <c r="H210" s="94">
        <v>2.9</v>
      </c>
      <c r="I210" s="94">
        <v>0.79</v>
      </c>
      <c r="J210" s="94">
        <f t="shared" si="13"/>
        <v>51.51</v>
      </c>
      <c r="K210" s="94">
        <f t="shared" si="14"/>
        <v>554</v>
      </c>
      <c r="L210" s="85" t="s">
        <v>66</v>
      </c>
    </row>
    <row r="211" spans="1:12" x14ac:dyDescent="0.3">
      <c r="A211" s="89">
        <f t="shared" si="15"/>
        <v>210</v>
      </c>
      <c r="B211" s="85" t="s">
        <v>96</v>
      </c>
      <c r="C211" s="85" t="s">
        <v>65</v>
      </c>
      <c r="D211" s="90">
        <v>2204</v>
      </c>
      <c r="E211" s="85" t="s">
        <v>67</v>
      </c>
      <c r="F211" s="94">
        <v>48.08</v>
      </c>
      <c r="G211" s="94">
        <f t="shared" si="12"/>
        <v>517.53311999999994</v>
      </c>
      <c r="H211" s="94">
        <v>2.9</v>
      </c>
      <c r="I211" s="94">
        <v>0.79</v>
      </c>
      <c r="J211" s="94">
        <f t="shared" si="13"/>
        <v>51.769999999999996</v>
      </c>
      <c r="K211" s="94">
        <f t="shared" si="14"/>
        <v>557</v>
      </c>
      <c r="L211" s="85" t="s">
        <v>66</v>
      </c>
    </row>
    <row r="212" spans="1:12" x14ac:dyDescent="0.3">
      <c r="A212" s="89">
        <f t="shared" si="15"/>
        <v>211</v>
      </c>
      <c r="B212" s="85" t="s">
        <v>96</v>
      </c>
      <c r="C212" s="85" t="s">
        <v>65</v>
      </c>
      <c r="D212" s="90">
        <v>2205</v>
      </c>
      <c r="E212" s="85" t="s">
        <v>68</v>
      </c>
      <c r="F212" s="94">
        <v>28.63</v>
      </c>
      <c r="G212" s="94">
        <f t="shared" si="12"/>
        <v>308.17331999999999</v>
      </c>
      <c r="H212" s="94">
        <v>8.0500000000000007</v>
      </c>
      <c r="I212" s="94">
        <v>0</v>
      </c>
      <c r="J212" s="94">
        <f t="shared" si="13"/>
        <v>36.68</v>
      </c>
      <c r="K212" s="94">
        <f t="shared" si="14"/>
        <v>395</v>
      </c>
      <c r="L212" s="85" t="s">
        <v>66</v>
      </c>
    </row>
    <row r="213" spans="1:12" x14ac:dyDescent="0.3">
      <c r="A213" s="89">
        <f t="shared" si="15"/>
        <v>212</v>
      </c>
      <c r="B213" s="85" t="s">
        <v>96</v>
      </c>
      <c r="C213" s="85" t="s">
        <v>65</v>
      </c>
      <c r="D213" s="90">
        <v>2206</v>
      </c>
      <c r="E213" s="85" t="s">
        <v>68</v>
      </c>
      <c r="F213" s="94">
        <v>28.25</v>
      </c>
      <c r="G213" s="94">
        <f t="shared" si="12"/>
        <v>304.08299999999997</v>
      </c>
      <c r="H213" s="94">
        <v>8.0500000000000007</v>
      </c>
      <c r="I213" s="94">
        <v>0</v>
      </c>
      <c r="J213" s="94">
        <f t="shared" si="13"/>
        <v>36.299999999999997</v>
      </c>
      <c r="K213" s="94">
        <f t="shared" si="14"/>
        <v>391</v>
      </c>
      <c r="L213" s="85" t="s">
        <v>66</v>
      </c>
    </row>
    <row r="214" spans="1:12" x14ac:dyDescent="0.3">
      <c r="A214" s="89">
        <f t="shared" si="15"/>
        <v>213</v>
      </c>
      <c r="B214" s="85" t="s">
        <v>96</v>
      </c>
      <c r="C214" s="85" t="s">
        <v>65</v>
      </c>
      <c r="D214" s="90">
        <v>2207</v>
      </c>
      <c r="E214" s="85" t="s">
        <v>68</v>
      </c>
      <c r="F214" s="94">
        <v>29.32</v>
      </c>
      <c r="G214" s="94">
        <f t="shared" si="12"/>
        <v>315.60048</v>
      </c>
      <c r="H214" s="94">
        <v>7.01</v>
      </c>
      <c r="I214" s="94">
        <v>0</v>
      </c>
      <c r="J214" s="94">
        <f t="shared" si="13"/>
        <v>36.33</v>
      </c>
      <c r="K214" s="94">
        <f t="shared" si="14"/>
        <v>391</v>
      </c>
      <c r="L214" s="85" t="s">
        <v>66</v>
      </c>
    </row>
    <row r="215" spans="1:12" x14ac:dyDescent="0.3">
      <c r="A215" s="89">
        <f t="shared" si="15"/>
        <v>214</v>
      </c>
      <c r="B215" s="85" t="s">
        <v>96</v>
      </c>
      <c r="C215" s="85" t="s">
        <v>65</v>
      </c>
      <c r="D215" s="90">
        <v>2208</v>
      </c>
      <c r="E215" s="85" t="s">
        <v>67</v>
      </c>
      <c r="F215" s="94">
        <v>49.58</v>
      </c>
      <c r="G215" s="94">
        <f t="shared" si="12"/>
        <v>533.6791199999999</v>
      </c>
      <c r="H215" s="94">
        <v>3.01</v>
      </c>
      <c r="I215" s="94">
        <v>0.79</v>
      </c>
      <c r="J215" s="94">
        <f t="shared" si="13"/>
        <v>53.379999999999995</v>
      </c>
      <c r="K215" s="94">
        <f t="shared" si="14"/>
        <v>575</v>
      </c>
      <c r="L215" s="85" t="s">
        <v>66</v>
      </c>
    </row>
    <row r="216" spans="1:12" x14ac:dyDescent="0.3">
      <c r="A216" s="89">
        <f t="shared" si="15"/>
        <v>215</v>
      </c>
      <c r="B216" s="85" t="s">
        <v>96</v>
      </c>
      <c r="C216" s="85" t="s">
        <v>65</v>
      </c>
      <c r="D216" s="90">
        <v>2209</v>
      </c>
      <c r="E216" s="85" t="s">
        <v>67</v>
      </c>
      <c r="F216" s="94">
        <v>49.4</v>
      </c>
      <c r="G216" s="94">
        <f t="shared" si="12"/>
        <v>531.74159999999995</v>
      </c>
      <c r="H216" s="94">
        <v>2.9</v>
      </c>
      <c r="I216" s="94">
        <v>0.79</v>
      </c>
      <c r="J216" s="94">
        <f t="shared" si="13"/>
        <v>53.089999999999996</v>
      </c>
      <c r="K216" s="94">
        <f t="shared" si="14"/>
        <v>571</v>
      </c>
      <c r="L216" s="85" t="s">
        <v>66</v>
      </c>
    </row>
    <row r="217" spans="1:12" x14ac:dyDescent="0.3">
      <c r="A217" s="89">
        <f t="shared" si="15"/>
        <v>216</v>
      </c>
      <c r="B217" s="85" t="s">
        <v>96</v>
      </c>
      <c r="C217" s="85" t="s">
        <v>65</v>
      </c>
      <c r="D217" s="90">
        <v>2210</v>
      </c>
      <c r="E217" s="85" t="s">
        <v>68</v>
      </c>
      <c r="F217" s="94">
        <v>29.87</v>
      </c>
      <c r="G217" s="94">
        <f t="shared" si="12"/>
        <v>321.52067999999997</v>
      </c>
      <c r="H217" s="94">
        <v>6.47</v>
      </c>
      <c r="I217" s="94">
        <v>0</v>
      </c>
      <c r="J217" s="94">
        <f t="shared" si="13"/>
        <v>36.340000000000003</v>
      </c>
      <c r="K217" s="94">
        <f t="shared" si="14"/>
        <v>391</v>
      </c>
      <c r="L217" s="85" t="s">
        <v>66</v>
      </c>
    </row>
    <row r="218" spans="1:12" x14ac:dyDescent="0.3">
      <c r="A218" s="154" t="s">
        <v>24</v>
      </c>
      <c r="B218" s="154"/>
      <c r="C218" s="154"/>
      <c r="D218" s="154"/>
      <c r="E218" s="154"/>
      <c r="F218" s="96">
        <f>SUM(F2:F217)</f>
        <v>8023.0999999999949</v>
      </c>
      <c r="G218" s="96">
        <f t="shared" ref="G218:K218" si="16">SUM(G2:G217)</f>
        <v>86360.648399999933</v>
      </c>
      <c r="H218" s="96">
        <f t="shared" si="16"/>
        <v>1217.1799999999994</v>
      </c>
      <c r="I218" s="96">
        <f t="shared" si="16"/>
        <v>69.519999999999982</v>
      </c>
      <c r="J218" s="96">
        <f t="shared" si="16"/>
        <v>9309.8000000000175</v>
      </c>
      <c r="K218" s="96">
        <f t="shared" si="16"/>
        <v>100210</v>
      </c>
      <c r="L218" s="93"/>
    </row>
  </sheetData>
  <mergeCells count="1">
    <mergeCell ref="A218:E2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A6D4-DC73-4E06-8380-E7A1BDB87C3D}">
  <dimension ref="A1:S235"/>
  <sheetViews>
    <sheetView topLeftCell="A204" workbookViewId="0">
      <selection activeCell="C2" sqref="C2:C234"/>
    </sheetView>
  </sheetViews>
  <sheetFormatPr defaultColWidth="7.75" defaultRowHeight="16.5" x14ac:dyDescent="0.3"/>
  <cols>
    <col min="1" max="1" width="3.5" style="102" bestFit="1" customWidth="1"/>
    <col min="2" max="2" width="4.75" style="102" bestFit="1" customWidth="1"/>
    <col min="3" max="3" width="8.375" style="102" bestFit="1" customWidth="1"/>
    <col min="4" max="4" width="6.625" style="102" bestFit="1" customWidth="1"/>
    <col min="5" max="5" width="5.75" style="102" bestFit="1" customWidth="1"/>
    <col min="6" max="6" width="11.125" style="98" bestFit="1" customWidth="1"/>
    <col min="7" max="7" width="11.25" style="98" hidden="1" customWidth="1"/>
    <col min="8" max="8" width="11" style="98" bestFit="1" customWidth="1"/>
    <col min="9" max="9" width="14" style="98" bestFit="1" customWidth="1"/>
    <col min="10" max="10" width="11.125" style="98" bestFit="1" customWidth="1"/>
    <col min="11" max="11" width="11.25" style="98" bestFit="1" customWidth="1"/>
    <col min="12" max="12" width="11" style="104" bestFit="1" customWidth="1"/>
    <col min="13" max="13" width="21.25" style="104" bestFit="1" customWidth="1"/>
    <col min="14" max="14" width="8.125" style="104" bestFit="1" customWidth="1"/>
    <col min="15" max="15" width="8.25" style="104" bestFit="1" customWidth="1"/>
    <col min="16" max="17" width="10.625" style="104" bestFit="1" customWidth="1"/>
    <col min="18" max="18" width="12.625" style="104" bestFit="1" customWidth="1"/>
    <col min="19" max="19" width="7.625" style="104" bestFit="1" customWidth="1"/>
    <col min="20" max="16384" width="7.75" style="104"/>
  </cols>
  <sheetData>
    <row r="1" spans="1:19" s="102" customFormat="1" ht="33" x14ac:dyDescent="0.3">
      <c r="A1" s="99" t="s">
        <v>74</v>
      </c>
      <c r="B1" s="100" t="s">
        <v>122</v>
      </c>
      <c r="C1" s="100" t="s">
        <v>35</v>
      </c>
      <c r="D1" s="100" t="s">
        <v>95</v>
      </c>
      <c r="E1" s="100" t="s">
        <v>116</v>
      </c>
      <c r="F1" s="101" t="s">
        <v>43</v>
      </c>
      <c r="G1" s="101" t="s">
        <v>117</v>
      </c>
      <c r="H1" s="101" t="s">
        <v>118</v>
      </c>
      <c r="I1" s="101" t="s">
        <v>119</v>
      </c>
      <c r="J1" s="101" t="s">
        <v>120</v>
      </c>
      <c r="K1" s="101" t="s">
        <v>121</v>
      </c>
      <c r="L1" s="88" t="s">
        <v>123</v>
      </c>
      <c r="M1" s="116" t="s">
        <v>133</v>
      </c>
      <c r="N1" s="117" t="s">
        <v>134</v>
      </c>
      <c r="O1" s="117" t="s">
        <v>135</v>
      </c>
      <c r="P1" s="88" t="s">
        <v>138</v>
      </c>
      <c r="Q1" s="88" t="s">
        <v>139</v>
      </c>
      <c r="R1" s="88" t="s">
        <v>136</v>
      </c>
      <c r="S1" s="88" t="s">
        <v>137</v>
      </c>
    </row>
    <row r="2" spans="1:19" s="102" customFormat="1" ht="33" x14ac:dyDescent="0.3">
      <c r="A2" s="103">
        <v>1</v>
      </c>
      <c r="B2" s="85" t="s">
        <v>97</v>
      </c>
      <c r="C2" s="159" t="s">
        <v>90</v>
      </c>
      <c r="D2" s="90" t="s">
        <v>98</v>
      </c>
      <c r="E2" s="97" t="s">
        <v>99</v>
      </c>
      <c r="F2" s="95">
        <v>16.22</v>
      </c>
      <c r="G2" s="109">
        <f t="shared" ref="G2:G17" si="0">F2*10.764</f>
        <v>174.59207999999998</v>
      </c>
      <c r="H2" s="109">
        <v>0</v>
      </c>
      <c r="I2" s="109">
        <v>0</v>
      </c>
      <c r="J2" s="109">
        <f t="shared" ref="J2:J18" si="1">F2+H2+I2</f>
        <v>16.22</v>
      </c>
      <c r="K2" s="109">
        <f t="shared" ref="K2:K18" si="2">ROUND(J2*10.764,0)</f>
        <v>175</v>
      </c>
      <c r="L2" s="85" t="s">
        <v>129</v>
      </c>
      <c r="M2" s="113" t="s">
        <v>130</v>
      </c>
      <c r="N2" s="114">
        <v>45346</v>
      </c>
      <c r="O2" s="115" t="s">
        <v>131</v>
      </c>
      <c r="P2" s="109">
        <v>4176000</v>
      </c>
      <c r="Q2" s="109">
        <v>100000</v>
      </c>
      <c r="R2" s="115" t="s">
        <v>132</v>
      </c>
      <c r="S2" s="115" t="s">
        <v>132</v>
      </c>
    </row>
    <row r="3" spans="1:19" s="102" customFormat="1" ht="33" x14ac:dyDescent="0.3">
      <c r="A3" s="103">
        <v>2</v>
      </c>
      <c r="B3" s="85" t="s">
        <v>97</v>
      </c>
      <c r="C3" s="159" t="s">
        <v>90</v>
      </c>
      <c r="D3" s="90" t="s">
        <v>100</v>
      </c>
      <c r="E3" s="97" t="s">
        <v>99</v>
      </c>
      <c r="F3" s="95">
        <v>13.56</v>
      </c>
      <c r="G3" s="109">
        <f t="shared" si="0"/>
        <v>145.95983999999999</v>
      </c>
      <c r="H3" s="109">
        <v>0</v>
      </c>
      <c r="I3" s="109">
        <v>0</v>
      </c>
      <c r="J3" s="109">
        <f t="shared" si="1"/>
        <v>13.56</v>
      </c>
      <c r="K3" s="109">
        <f t="shared" si="2"/>
        <v>146</v>
      </c>
      <c r="L3" s="85" t="s">
        <v>129</v>
      </c>
      <c r="M3" s="118" t="s">
        <v>140</v>
      </c>
      <c r="N3" s="119" t="s">
        <v>141</v>
      </c>
      <c r="O3" s="120" t="s">
        <v>142</v>
      </c>
      <c r="P3" s="109">
        <v>2088000</v>
      </c>
      <c r="Q3" s="109">
        <v>468600</v>
      </c>
      <c r="R3" s="121" t="s">
        <v>143</v>
      </c>
      <c r="S3" s="121" t="s">
        <v>144</v>
      </c>
    </row>
    <row r="4" spans="1:19" s="102" customFormat="1" ht="33" x14ac:dyDescent="0.3">
      <c r="A4" s="103">
        <v>3</v>
      </c>
      <c r="B4" s="85" t="s">
        <v>97</v>
      </c>
      <c r="C4" s="159" t="s">
        <v>90</v>
      </c>
      <c r="D4" s="90" t="s">
        <v>101</v>
      </c>
      <c r="E4" s="97" t="s">
        <v>99</v>
      </c>
      <c r="F4" s="95">
        <v>17.100000000000001</v>
      </c>
      <c r="G4" s="109">
        <f t="shared" si="0"/>
        <v>184.06440000000001</v>
      </c>
      <c r="H4" s="109">
        <v>0</v>
      </c>
      <c r="I4" s="109">
        <v>0</v>
      </c>
      <c r="J4" s="109">
        <f t="shared" si="1"/>
        <v>17.100000000000001</v>
      </c>
      <c r="K4" s="109">
        <f t="shared" si="2"/>
        <v>184</v>
      </c>
      <c r="L4" s="85" t="s">
        <v>129</v>
      </c>
      <c r="M4" s="113" t="s">
        <v>145</v>
      </c>
      <c r="N4" s="113" t="s">
        <v>146</v>
      </c>
      <c r="O4" s="122" t="s">
        <v>147</v>
      </c>
      <c r="P4" s="109">
        <v>3128000</v>
      </c>
      <c r="Q4" s="109">
        <v>51000</v>
      </c>
      <c r="R4" s="115"/>
      <c r="S4" s="115"/>
    </row>
    <row r="5" spans="1:19" s="102" customFormat="1" ht="33" x14ac:dyDescent="0.3">
      <c r="A5" s="103">
        <v>4</v>
      </c>
      <c r="B5" s="85" t="s">
        <v>97</v>
      </c>
      <c r="C5" s="159" t="s">
        <v>90</v>
      </c>
      <c r="D5" s="90" t="s">
        <v>102</v>
      </c>
      <c r="E5" s="97" t="s">
        <v>99</v>
      </c>
      <c r="F5" s="95">
        <v>21.21</v>
      </c>
      <c r="G5" s="109">
        <f t="shared" si="0"/>
        <v>228.30444</v>
      </c>
      <c r="H5" s="109">
        <v>0</v>
      </c>
      <c r="I5" s="109">
        <v>0</v>
      </c>
      <c r="J5" s="109">
        <f t="shared" si="1"/>
        <v>21.21</v>
      </c>
      <c r="K5" s="109">
        <f t="shared" si="2"/>
        <v>228</v>
      </c>
      <c r="L5" s="85" t="s">
        <v>129</v>
      </c>
      <c r="M5" s="113" t="s">
        <v>148</v>
      </c>
      <c r="N5" s="113" t="s">
        <v>149</v>
      </c>
      <c r="O5" s="122" t="s">
        <v>150</v>
      </c>
      <c r="P5" s="109">
        <v>3876000</v>
      </c>
      <c r="Q5" s="109">
        <v>750000</v>
      </c>
      <c r="R5" s="115"/>
      <c r="S5" s="115"/>
    </row>
    <row r="6" spans="1:19" s="102" customFormat="1" ht="33" x14ac:dyDescent="0.3">
      <c r="A6" s="103">
        <v>5</v>
      </c>
      <c r="B6" s="85" t="s">
        <v>97</v>
      </c>
      <c r="C6" s="159" t="s">
        <v>90</v>
      </c>
      <c r="D6" s="90" t="s">
        <v>103</v>
      </c>
      <c r="E6" s="97" t="s">
        <v>99</v>
      </c>
      <c r="F6" s="95">
        <v>17.899999999999999</v>
      </c>
      <c r="G6" s="109">
        <f t="shared" si="0"/>
        <v>192.67559999999997</v>
      </c>
      <c r="H6" s="109">
        <v>0</v>
      </c>
      <c r="I6" s="109">
        <v>0</v>
      </c>
      <c r="J6" s="109">
        <f t="shared" si="1"/>
        <v>17.899999999999999</v>
      </c>
      <c r="K6" s="109">
        <f t="shared" si="2"/>
        <v>193</v>
      </c>
      <c r="L6" s="85" t="s">
        <v>66</v>
      </c>
      <c r="M6" s="113" t="s">
        <v>151</v>
      </c>
      <c r="N6" s="113" t="s">
        <v>152</v>
      </c>
      <c r="O6" s="115" t="s">
        <v>153</v>
      </c>
      <c r="P6" s="109">
        <v>1870000</v>
      </c>
      <c r="Q6" s="109">
        <v>51000</v>
      </c>
      <c r="R6" s="115"/>
      <c r="S6" s="115"/>
    </row>
    <row r="7" spans="1:19" s="102" customFormat="1" ht="33" x14ac:dyDescent="0.3">
      <c r="A7" s="103">
        <v>6</v>
      </c>
      <c r="B7" s="85" t="s">
        <v>97</v>
      </c>
      <c r="C7" s="159" t="s">
        <v>90</v>
      </c>
      <c r="D7" s="90" t="s">
        <v>104</v>
      </c>
      <c r="E7" s="97" t="s">
        <v>99</v>
      </c>
      <c r="F7" s="95">
        <v>10.220000000000001</v>
      </c>
      <c r="G7" s="109">
        <f t="shared" si="0"/>
        <v>110.00808000000001</v>
      </c>
      <c r="H7" s="109">
        <v>0</v>
      </c>
      <c r="I7" s="109">
        <v>0</v>
      </c>
      <c r="J7" s="109">
        <f t="shared" si="1"/>
        <v>10.220000000000001</v>
      </c>
      <c r="K7" s="109">
        <f t="shared" si="2"/>
        <v>110</v>
      </c>
      <c r="L7" s="85" t="s">
        <v>129</v>
      </c>
      <c r="M7" s="113" t="s">
        <v>151</v>
      </c>
      <c r="N7" s="113" t="s">
        <v>152</v>
      </c>
      <c r="O7" s="115" t="s">
        <v>153</v>
      </c>
      <c r="P7" s="109">
        <v>1870000</v>
      </c>
      <c r="Q7" s="109">
        <v>51000</v>
      </c>
      <c r="R7" s="115"/>
      <c r="S7" s="115"/>
    </row>
    <row r="8" spans="1:19" s="102" customFormat="1" ht="33" x14ac:dyDescent="0.3">
      <c r="A8" s="103">
        <v>7</v>
      </c>
      <c r="B8" s="85" t="s">
        <v>97</v>
      </c>
      <c r="C8" s="159" t="s">
        <v>90</v>
      </c>
      <c r="D8" s="90" t="s">
        <v>105</v>
      </c>
      <c r="E8" s="97" t="s">
        <v>99</v>
      </c>
      <c r="F8" s="95">
        <v>11.24</v>
      </c>
      <c r="G8" s="109">
        <f t="shared" si="0"/>
        <v>120.98736</v>
      </c>
      <c r="H8" s="109">
        <v>0</v>
      </c>
      <c r="I8" s="109">
        <v>0</v>
      </c>
      <c r="J8" s="109">
        <f t="shared" si="1"/>
        <v>11.24</v>
      </c>
      <c r="K8" s="109">
        <f t="shared" si="2"/>
        <v>121</v>
      </c>
      <c r="L8" s="85" t="s">
        <v>129</v>
      </c>
      <c r="M8" s="118" t="s">
        <v>154</v>
      </c>
      <c r="N8" s="118" t="s">
        <v>155</v>
      </c>
      <c r="O8" s="121" t="s">
        <v>155</v>
      </c>
      <c r="P8" s="109">
        <v>1440000</v>
      </c>
      <c r="Q8" s="109">
        <v>100000</v>
      </c>
      <c r="R8" s="121" t="s">
        <v>143</v>
      </c>
      <c r="S8" s="121" t="s">
        <v>156</v>
      </c>
    </row>
    <row r="9" spans="1:19" s="102" customFormat="1" ht="33" x14ac:dyDescent="0.3">
      <c r="A9" s="103">
        <v>8</v>
      </c>
      <c r="B9" s="85" t="s">
        <v>97</v>
      </c>
      <c r="C9" s="159" t="s">
        <v>90</v>
      </c>
      <c r="D9" s="90" t="s">
        <v>106</v>
      </c>
      <c r="E9" s="97" t="s">
        <v>99</v>
      </c>
      <c r="F9" s="95">
        <v>11.24</v>
      </c>
      <c r="G9" s="109">
        <f t="shared" si="0"/>
        <v>120.98736</v>
      </c>
      <c r="H9" s="109">
        <v>0</v>
      </c>
      <c r="I9" s="109">
        <v>0</v>
      </c>
      <c r="J9" s="109">
        <f t="shared" si="1"/>
        <v>11.24</v>
      </c>
      <c r="K9" s="109">
        <f t="shared" si="2"/>
        <v>121</v>
      </c>
      <c r="L9" s="85" t="s">
        <v>129</v>
      </c>
      <c r="M9" s="118" t="s">
        <v>157</v>
      </c>
      <c r="N9" s="118" t="s">
        <v>158</v>
      </c>
      <c r="O9" s="121" t="s">
        <v>153</v>
      </c>
      <c r="P9" s="109">
        <v>1403600</v>
      </c>
      <c r="Q9" s="109">
        <v>130921</v>
      </c>
      <c r="R9" s="121" t="s">
        <v>143</v>
      </c>
      <c r="S9" s="121" t="s">
        <v>161</v>
      </c>
    </row>
    <row r="10" spans="1:19" s="102" customFormat="1" ht="33" x14ac:dyDescent="0.3">
      <c r="A10" s="103">
        <v>9</v>
      </c>
      <c r="B10" s="85" t="s">
        <v>97</v>
      </c>
      <c r="C10" s="159" t="s">
        <v>90</v>
      </c>
      <c r="D10" s="90" t="s">
        <v>107</v>
      </c>
      <c r="E10" s="97" t="s">
        <v>99</v>
      </c>
      <c r="F10" s="95">
        <v>10.4</v>
      </c>
      <c r="G10" s="109">
        <f t="shared" si="0"/>
        <v>111.9456</v>
      </c>
      <c r="H10" s="109">
        <v>0</v>
      </c>
      <c r="I10" s="109">
        <v>0</v>
      </c>
      <c r="J10" s="109">
        <f t="shared" si="1"/>
        <v>10.4</v>
      </c>
      <c r="K10" s="109">
        <f t="shared" si="2"/>
        <v>112</v>
      </c>
      <c r="L10" s="85" t="s">
        <v>129</v>
      </c>
      <c r="M10" s="118" t="s">
        <v>159</v>
      </c>
      <c r="N10" s="118" t="s">
        <v>160</v>
      </c>
      <c r="O10" s="121" t="s">
        <v>153</v>
      </c>
      <c r="P10" s="109">
        <v>1299200</v>
      </c>
      <c r="Q10" s="109">
        <v>140359</v>
      </c>
      <c r="R10" s="121" t="s">
        <v>143</v>
      </c>
      <c r="S10" s="121" t="s">
        <v>161</v>
      </c>
    </row>
    <row r="11" spans="1:19" s="102" customFormat="1" ht="33" x14ac:dyDescent="0.3">
      <c r="A11" s="103">
        <v>10</v>
      </c>
      <c r="B11" s="85" t="s">
        <v>97</v>
      </c>
      <c r="C11" s="159" t="s">
        <v>90</v>
      </c>
      <c r="D11" s="90" t="s">
        <v>108</v>
      </c>
      <c r="E11" s="97" t="s">
        <v>99</v>
      </c>
      <c r="F11" s="95">
        <v>17.899999999999999</v>
      </c>
      <c r="G11" s="109">
        <f t="shared" si="0"/>
        <v>192.67559999999997</v>
      </c>
      <c r="H11" s="109">
        <v>0</v>
      </c>
      <c r="I11" s="109">
        <v>0</v>
      </c>
      <c r="J11" s="109">
        <f t="shared" si="1"/>
        <v>17.899999999999999</v>
      </c>
      <c r="K11" s="109">
        <f t="shared" si="2"/>
        <v>193</v>
      </c>
      <c r="L11" s="85" t="s">
        <v>129</v>
      </c>
      <c r="M11" s="123" t="s">
        <v>162</v>
      </c>
      <c r="N11" s="123" t="s">
        <v>163</v>
      </c>
      <c r="O11" s="124" t="s">
        <v>164</v>
      </c>
      <c r="P11" s="109">
        <v>2540160</v>
      </c>
      <c r="Q11" s="109">
        <v>500000</v>
      </c>
      <c r="R11" s="121" t="s">
        <v>143</v>
      </c>
      <c r="S11" s="125" t="s">
        <v>165</v>
      </c>
    </row>
    <row r="12" spans="1:19" s="102" customFormat="1" ht="33" x14ac:dyDescent="0.3">
      <c r="A12" s="103">
        <v>11</v>
      </c>
      <c r="B12" s="85" t="s">
        <v>97</v>
      </c>
      <c r="C12" s="159" t="s">
        <v>90</v>
      </c>
      <c r="D12" s="90" t="s">
        <v>109</v>
      </c>
      <c r="E12" s="97" t="s">
        <v>99</v>
      </c>
      <c r="F12" s="95">
        <v>17.62</v>
      </c>
      <c r="G12" s="109">
        <f t="shared" si="0"/>
        <v>189.66167999999999</v>
      </c>
      <c r="H12" s="109">
        <v>0</v>
      </c>
      <c r="I12" s="109">
        <v>0</v>
      </c>
      <c r="J12" s="109">
        <f t="shared" si="1"/>
        <v>17.62</v>
      </c>
      <c r="K12" s="109">
        <f t="shared" si="2"/>
        <v>190</v>
      </c>
      <c r="L12" s="85" t="s">
        <v>66</v>
      </c>
      <c r="P12" s="109"/>
      <c r="Q12" s="109"/>
    </row>
    <row r="13" spans="1:19" s="102" customFormat="1" ht="33" x14ac:dyDescent="0.3">
      <c r="A13" s="103">
        <v>12</v>
      </c>
      <c r="B13" s="85" t="s">
        <v>97</v>
      </c>
      <c r="C13" s="159" t="s">
        <v>90</v>
      </c>
      <c r="D13" s="90" t="s">
        <v>110</v>
      </c>
      <c r="E13" s="97" t="s">
        <v>99</v>
      </c>
      <c r="F13" s="95">
        <v>9.5</v>
      </c>
      <c r="G13" s="109">
        <f t="shared" si="0"/>
        <v>102.258</v>
      </c>
      <c r="H13" s="109">
        <v>0</v>
      </c>
      <c r="I13" s="109">
        <v>0</v>
      </c>
      <c r="J13" s="109">
        <f t="shared" si="1"/>
        <v>9.5</v>
      </c>
      <c r="K13" s="109">
        <f t="shared" si="2"/>
        <v>102</v>
      </c>
      <c r="L13" s="85" t="s">
        <v>129</v>
      </c>
      <c r="M13" s="126" t="s">
        <v>166</v>
      </c>
      <c r="N13" s="126" t="s">
        <v>167</v>
      </c>
      <c r="O13" s="127" t="s">
        <v>168</v>
      </c>
      <c r="P13" s="109">
        <v>1734000</v>
      </c>
      <c r="Q13" s="109"/>
      <c r="R13" s="128"/>
      <c r="S13" s="128"/>
    </row>
    <row r="14" spans="1:19" s="102" customFormat="1" ht="33" x14ac:dyDescent="0.3">
      <c r="A14" s="103">
        <v>13</v>
      </c>
      <c r="B14" s="85" t="s">
        <v>97</v>
      </c>
      <c r="C14" s="159" t="s">
        <v>90</v>
      </c>
      <c r="D14" s="90" t="s">
        <v>111</v>
      </c>
      <c r="E14" s="97" t="s">
        <v>99</v>
      </c>
      <c r="F14" s="95">
        <v>16.57</v>
      </c>
      <c r="G14" s="109">
        <f t="shared" si="0"/>
        <v>178.35947999999999</v>
      </c>
      <c r="H14" s="109">
        <v>0</v>
      </c>
      <c r="I14" s="109">
        <v>0</v>
      </c>
      <c r="J14" s="109">
        <f t="shared" si="1"/>
        <v>16.57</v>
      </c>
      <c r="K14" s="109">
        <f t="shared" si="2"/>
        <v>178</v>
      </c>
      <c r="L14" s="85" t="s">
        <v>129</v>
      </c>
      <c r="M14" s="118" t="s">
        <v>169</v>
      </c>
      <c r="N14" s="119">
        <v>45346</v>
      </c>
      <c r="O14" s="121" t="s">
        <v>131</v>
      </c>
      <c r="P14" s="109">
        <v>3026000</v>
      </c>
      <c r="Q14" s="109">
        <v>605200</v>
      </c>
      <c r="R14" s="121" t="s">
        <v>143</v>
      </c>
      <c r="S14" s="121" t="s">
        <v>173</v>
      </c>
    </row>
    <row r="15" spans="1:19" s="102" customFormat="1" ht="33" x14ac:dyDescent="0.3">
      <c r="A15" s="103">
        <v>14</v>
      </c>
      <c r="B15" s="85" t="s">
        <v>97</v>
      </c>
      <c r="C15" s="159" t="s">
        <v>90</v>
      </c>
      <c r="D15" s="90" t="s">
        <v>112</v>
      </c>
      <c r="E15" s="97" t="s">
        <v>99</v>
      </c>
      <c r="F15" s="95">
        <v>11.41</v>
      </c>
      <c r="G15" s="109">
        <f t="shared" si="0"/>
        <v>122.81724</v>
      </c>
      <c r="H15" s="109">
        <v>0</v>
      </c>
      <c r="I15" s="109">
        <v>0</v>
      </c>
      <c r="J15" s="109">
        <f t="shared" si="1"/>
        <v>11.41</v>
      </c>
      <c r="K15" s="109">
        <f t="shared" si="2"/>
        <v>123</v>
      </c>
      <c r="L15" s="85" t="s">
        <v>129</v>
      </c>
      <c r="M15" s="118" t="s">
        <v>170</v>
      </c>
      <c r="N15" s="119">
        <v>45344</v>
      </c>
      <c r="O15" s="121" t="s">
        <v>131</v>
      </c>
      <c r="P15" s="109">
        <v>2074000</v>
      </c>
      <c r="Q15" s="109">
        <v>314800</v>
      </c>
      <c r="R15" s="121" t="s">
        <v>143</v>
      </c>
      <c r="S15" s="121" t="s">
        <v>174</v>
      </c>
    </row>
    <row r="16" spans="1:19" s="102" customFormat="1" ht="33" x14ac:dyDescent="0.3">
      <c r="A16" s="103">
        <v>15</v>
      </c>
      <c r="B16" s="85" t="s">
        <v>97</v>
      </c>
      <c r="C16" s="159" t="s">
        <v>90</v>
      </c>
      <c r="D16" s="90" t="s">
        <v>113</v>
      </c>
      <c r="E16" s="97" t="s">
        <v>99</v>
      </c>
      <c r="F16" s="95">
        <v>22.33</v>
      </c>
      <c r="G16" s="109">
        <f t="shared" si="0"/>
        <v>240.36011999999997</v>
      </c>
      <c r="H16" s="109">
        <v>0</v>
      </c>
      <c r="I16" s="109">
        <v>0</v>
      </c>
      <c r="J16" s="109">
        <f t="shared" si="1"/>
        <v>22.33</v>
      </c>
      <c r="K16" s="109">
        <f t="shared" si="2"/>
        <v>240</v>
      </c>
      <c r="L16" s="85" t="s">
        <v>129</v>
      </c>
      <c r="M16" s="118" t="s">
        <v>171</v>
      </c>
      <c r="N16" s="118" t="s">
        <v>172</v>
      </c>
      <c r="O16" s="121" t="s">
        <v>131</v>
      </c>
      <c r="P16" s="109">
        <v>4080000</v>
      </c>
      <c r="Q16" s="109">
        <v>916000</v>
      </c>
      <c r="R16" s="121" t="s">
        <v>143</v>
      </c>
      <c r="S16" s="121" t="s">
        <v>174</v>
      </c>
    </row>
    <row r="17" spans="1:19" s="102" customFormat="1" ht="33" x14ac:dyDescent="0.3">
      <c r="A17" s="103">
        <v>16</v>
      </c>
      <c r="B17" s="85" t="s">
        <v>97</v>
      </c>
      <c r="C17" s="159" t="s">
        <v>90</v>
      </c>
      <c r="D17" s="90" t="s">
        <v>114</v>
      </c>
      <c r="E17" s="97" t="s">
        <v>99</v>
      </c>
      <c r="F17" s="95">
        <v>13.56</v>
      </c>
      <c r="G17" s="109">
        <f t="shared" si="0"/>
        <v>145.95983999999999</v>
      </c>
      <c r="H17" s="109">
        <v>0</v>
      </c>
      <c r="I17" s="109">
        <v>0</v>
      </c>
      <c r="J17" s="109">
        <f t="shared" si="1"/>
        <v>13.56</v>
      </c>
      <c r="K17" s="109">
        <f t="shared" si="2"/>
        <v>146</v>
      </c>
      <c r="L17" s="85" t="s">
        <v>129</v>
      </c>
      <c r="M17" s="113" t="s">
        <v>175</v>
      </c>
      <c r="N17" s="113" t="s">
        <v>176</v>
      </c>
      <c r="O17" s="115" t="s">
        <v>131</v>
      </c>
      <c r="P17" s="109">
        <v>3770000</v>
      </c>
      <c r="Q17" s="109">
        <v>100000</v>
      </c>
      <c r="R17" s="115"/>
      <c r="S17" s="115"/>
    </row>
    <row r="18" spans="1:19" s="102" customFormat="1" ht="33" x14ac:dyDescent="0.3">
      <c r="A18" s="103">
        <v>17</v>
      </c>
      <c r="B18" s="85" t="s">
        <v>97</v>
      </c>
      <c r="C18" s="159" t="s">
        <v>90</v>
      </c>
      <c r="D18" s="90" t="s">
        <v>115</v>
      </c>
      <c r="E18" s="97" t="s">
        <v>99</v>
      </c>
      <c r="F18" s="95">
        <v>16.22</v>
      </c>
      <c r="G18" s="109">
        <f t="shared" ref="G18" si="3">F18*10.764</f>
        <v>174.59207999999998</v>
      </c>
      <c r="H18" s="109">
        <v>0</v>
      </c>
      <c r="I18" s="109">
        <v>0</v>
      </c>
      <c r="J18" s="109">
        <f t="shared" si="1"/>
        <v>16.22</v>
      </c>
      <c r="K18" s="109">
        <f t="shared" si="2"/>
        <v>175</v>
      </c>
      <c r="L18" s="85" t="s">
        <v>129</v>
      </c>
      <c r="M18" s="113" t="s">
        <v>177</v>
      </c>
      <c r="N18" s="113" t="s">
        <v>176</v>
      </c>
      <c r="O18" s="115" t="s">
        <v>131</v>
      </c>
      <c r="P18" s="109">
        <v>2088000</v>
      </c>
      <c r="Q18" s="109">
        <v>317600</v>
      </c>
      <c r="R18" s="115"/>
      <c r="S18" s="115"/>
    </row>
    <row r="19" spans="1:19" x14ac:dyDescent="0.3">
      <c r="A19" s="103">
        <v>18</v>
      </c>
      <c r="B19" s="85" t="s">
        <v>97</v>
      </c>
      <c r="C19" s="85" t="s">
        <v>44</v>
      </c>
      <c r="D19" s="90">
        <v>101</v>
      </c>
      <c r="E19" s="97" t="s">
        <v>68</v>
      </c>
      <c r="F19" s="95">
        <v>29.87</v>
      </c>
      <c r="G19" s="109">
        <f t="shared" ref="G19:G58" si="4">F19*10.764</f>
        <v>321.52067999999997</v>
      </c>
      <c r="H19" s="109">
        <v>6.47</v>
      </c>
      <c r="I19" s="109">
        <v>0</v>
      </c>
      <c r="J19" s="109">
        <f t="shared" ref="J19:J59" si="5">F19+H19+I19</f>
        <v>36.340000000000003</v>
      </c>
      <c r="K19" s="109">
        <f t="shared" ref="K19:K59" si="6">ROUND(J19*10.764,0)</f>
        <v>391</v>
      </c>
      <c r="L19" s="85" t="s">
        <v>66</v>
      </c>
      <c r="P19" s="109"/>
      <c r="Q19" s="109"/>
    </row>
    <row r="20" spans="1:19" x14ac:dyDescent="0.3">
      <c r="A20" s="103">
        <v>19</v>
      </c>
      <c r="B20" s="85" t="s">
        <v>97</v>
      </c>
      <c r="C20" s="85" t="s">
        <v>44</v>
      </c>
      <c r="D20" s="90">
        <v>102</v>
      </c>
      <c r="E20" s="97" t="s">
        <v>67</v>
      </c>
      <c r="F20" s="95">
        <v>49.4</v>
      </c>
      <c r="G20" s="109">
        <f t="shared" si="4"/>
        <v>531.74159999999995</v>
      </c>
      <c r="H20" s="109">
        <v>2.9</v>
      </c>
      <c r="I20" s="109">
        <v>0.79</v>
      </c>
      <c r="J20" s="109">
        <f t="shared" si="5"/>
        <v>53.089999999999996</v>
      </c>
      <c r="K20" s="109">
        <f t="shared" si="6"/>
        <v>571</v>
      </c>
      <c r="L20" s="85" t="s">
        <v>66</v>
      </c>
      <c r="P20" s="109"/>
      <c r="Q20" s="109"/>
    </row>
    <row r="21" spans="1:19" x14ac:dyDescent="0.3">
      <c r="A21" s="103">
        <v>20</v>
      </c>
      <c r="B21" s="85" t="s">
        <v>97</v>
      </c>
      <c r="C21" s="85" t="s">
        <v>44</v>
      </c>
      <c r="D21" s="90">
        <v>103</v>
      </c>
      <c r="E21" s="97" t="s">
        <v>67</v>
      </c>
      <c r="F21" s="95">
        <v>49.58</v>
      </c>
      <c r="G21" s="109">
        <f t="shared" si="4"/>
        <v>533.6791199999999</v>
      </c>
      <c r="H21" s="109">
        <v>3.01</v>
      </c>
      <c r="I21" s="109">
        <v>0.79</v>
      </c>
      <c r="J21" s="109">
        <f t="shared" si="5"/>
        <v>53.379999999999995</v>
      </c>
      <c r="K21" s="109">
        <f t="shared" si="6"/>
        <v>575</v>
      </c>
      <c r="L21" s="85" t="s">
        <v>129</v>
      </c>
      <c r="M21" s="129" t="s">
        <v>178</v>
      </c>
      <c r="N21" s="129" t="s">
        <v>179</v>
      </c>
      <c r="O21" s="130" t="s">
        <v>153</v>
      </c>
      <c r="P21" s="109">
        <v>5345200</v>
      </c>
      <c r="Q21" s="109">
        <v>1817478</v>
      </c>
      <c r="R21" s="130" t="s">
        <v>143</v>
      </c>
      <c r="S21" s="130" t="s">
        <v>180</v>
      </c>
    </row>
    <row r="22" spans="1:19" x14ac:dyDescent="0.3">
      <c r="A22" s="103">
        <v>21</v>
      </c>
      <c r="B22" s="85" t="s">
        <v>97</v>
      </c>
      <c r="C22" s="85" t="s">
        <v>44</v>
      </c>
      <c r="D22" s="90">
        <v>104</v>
      </c>
      <c r="E22" s="97" t="s">
        <v>68</v>
      </c>
      <c r="F22" s="95">
        <v>29.32</v>
      </c>
      <c r="G22" s="109">
        <f t="shared" si="4"/>
        <v>315.60048</v>
      </c>
      <c r="H22" s="109">
        <v>7.01</v>
      </c>
      <c r="I22" s="109">
        <v>0</v>
      </c>
      <c r="J22" s="109">
        <f t="shared" si="5"/>
        <v>36.33</v>
      </c>
      <c r="K22" s="109">
        <f t="shared" si="6"/>
        <v>391</v>
      </c>
      <c r="L22" s="85" t="s">
        <v>66</v>
      </c>
      <c r="P22" s="109"/>
      <c r="Q22" s="109"/>
    </row>
    <row r="23" spans="1:19" x14ac:dyDescent="0.3">
      <c r="A23" s="103">
        <v>22</v>
      </c>
      <c r="B23" s="85" t="s">
        <v>97</v>
      </c>
      <c r="C23" s="85" t="s">
        <v>44</v>
      </c>
      <c r="D23" s="90">
        <v>105</v>
      </c>
      <c r="E23" s="97" t="s">
        <v>68</v>
      </c>
      <c r="F23" s="95">
        <v>27.85</v>
      </c>
      <c r="G23" s="109">
        <f t="shared" si="4"/>
        <v>299.7774</v>
      </c>
      <c r="H23" s="109">
        <v>9.01</v>
      </c>
      <c r="I23" s="109">
        <v>0</v>
      </c>
      <c r="J23" s="109">
        <f t="shared" si="5"/>
        <v>36.86</v>
      </c>
      <c r="K23" s="109">
        <f t="shared" si="6"/>
        <v>397</v>
      </c>
      <c r="L23" s="85" t="s">
        <v>66</v>
      </c>
      <c r="P23" s="109"/>
      <c r="Q23" s="109"/>
    </row>
    <row r="24" spans="1:19" x14ac:dyDescent="0.3">
      <c r="A24" s="103">
        <v>23</v>
      </c>
      <c r="B24" s="85" t="s">
        <v>97</v>
      </c>
      <c r="C24" s="85" t="s">
        <v>44</v>
      </c>
      <c r="D24" s="90">
        <v>106</v>
      </c>
      <c r="E24" s="97" t="s">
        <v>68</v>
      </c>
      <c r="F24" s="95">
        <v>27.71</v>
      </c>
      <c r="G24" s="109">
        <f t="shared" si="4"/>
        <v>298.27044000000001</v>
      </c>
      <c r="H24" s="109">
        <v>9.01</v>
      </c>
      <c r="I24" s="109">
        <v>0</v>
      </c>
      <c r="J24" s="109">
        <f t="shared" si="5"/>
        <v>36.72</v>
      </c>
      <c r="K24" s="109">
        <f t="shared" si="6"/>
        <v>395</v>
      </c>
      <c r="L24" s="85" t="s">
        <v>66</v>
      </c>
      <c r="P24" s="109"/>
      <c r="Q24" s="109"/>
    </row>
    <row r="25" spans="1:19" x14ac:dyDescent="0.3">
      <c r="A25" s="103">
        <v>24</v>
      </c>
      <c r="B25" s="85" t="s">
        <v>97</v>
      </c>
      <c r="C25" s="85" t="s">
        <v>44</v>
      </c>
      <c r="D25" s="90">
        <v>107</v>
      </c>
      <c r="E25" s="97" t="s">
        <v>67</v>
      </c>
      <c r="F25" s="95">
        <v>48.08</v>
      </c>
      <c r="G25" s="109">
        <f t="shared" si="4"/>
        <v>517.53311999999994</v>
      </c>
      <c r="H25" s="109">
        <v>2.9</v>
      </c>
      <c r="I25" s="109">
        <v>0.79</v>
      </c>
      <c r="J25" s="109">
        <f t="shared" si="5"/>
        <v>51.769999999999996</v>
      </c>
      <c r="K25" s="109">
        <f t="shared" si="6"/>
        <v>557</v>
      </c>
      <c r="L25" s="85" t="s">
        <v>66</v>
      </c>
      <c r="P25" s="109"/>
      <c r="Q25" s="109"/>
    </row>
    <row r="26" spans="1:19" x14ac:dyDescent="0.3">
      <c r="A26" s="103">
        <v>25</v>
      </c>
      <c r="B26" s="85" t="s">
        <v>97</v>
      </c>
      <c r="C26" s="85" t="s">
        <v>44</v>
      </c>
      <c r="D26" s="90">
        <v>108</v>
      </c>
      <c r="E26" s="97" t="s">
        <v>67</v>
      </c>
      <c r="F26" s="95">
        <v>47.82</v>
      </c>
      <c r="G26" s="109">
        <f t="shared" si="4"/>
        <v>514.73447999999996</v>
      </c>
      <c r="H26" s="109">
        <v>2.9</v>
      </c>
      <c r="I26" s="109">
        <v>0.79</v>
      </c>
      <c r="J26" s="109">
        <f t="shared" si="5"/>
        <v>51.51</v>
      </c>
      <c r="K26" s="109">
        <f t="shared" si="6"/>
        <v>554</v>
      </c>
      <c r="L26" s="85" t="s">
        <v>66</v>
      </c>
      <c r="P26" s="109"/>
      <c r="Q26" s="109"/>
    </row>
    <row r="27" spans="1:19" x14ac:dyDescent="0.3">
      <c r="A27" s="103">
        <v>26</v>
      </c>
      <c r="B27" s="85" t="s">
        <v>97</v>
      </c>
      <c r="C27" s="85" t="s">
        <v>44</v>
      </c>
      <c r="D27" s="90">
        <v>109</v>
      </c>
      <c r="E27" s="97" t="s">
        <v>68</v>
      </c>
      <c r="F27" s="95">
        <v>28.64</v>
      </c>
      <c r="G27" s="109">
        <f t="shared" si="4"/>
        <v>308.28095999999999</v>
      </c>
      <c r="H27" s="109">
        <v>7.75</v>
      </c>
      <c r="I27" s="109">
        <v>0</v>
      </c>
      <c r="J27" s="109">
        <f t="shared" si="5"/>
        <v>36.39</v>
      </c>
      <c r="K27" s="109">
        <f t="shared" si="6"/>
        <v>392</v>
      </c>
      <c r="L27" s="85" t="s">
        <v>66</v>
      </c>
      <c r="P27" s="109"/>
      <c r="Q27" s="109"/>
    </row>
    <row r="28" spans="1:19" x14ac:dyDescent="0.3">
      <c r="A28" s="103">
        <v>27</v>
      </c>
      <c r="B28" s="85" t="s">
        <v>97</v>
      </c>
      <c r="C28" s="85" t="s">
        <v>44</v>
      </c>
      <c r="D28" s="90">
        <v>110</v>
      </c>
      <c r="E28" s="97" t="s">
        <v>68</v>
      </c>
      <c r="F28" s="95">
        <v>28.64</v>
      </c>
      <c r="G28" s="109">
        <f t="shared" si="4"/>
        <v>308.28095999999999</v>
      </c>
      <c r="H28" s="109">
        <v>7.75</v>
      </c>
      <c r="I28" s="109">
        <v>0</v>
      </c>
      <c r="J28" s="109">
        <f t="shared" si="5"/>
        <v>36.39</v>
      </c>
      <c r="K28" s="109">
        <f t="shared" si="6"/>
        <v>392</v>
      </c>
      <c r="L28" s="85" t="s">
        <v>66</v>
      </c>
      <c r="P28" s="109"/>
      <c r="Q28" s="109"/>
    </row>
    <row r="29" spans="1:19" x14ac:dyDescent="0.3">
      <c r="A29" s="103">
        <v>28</v>
      </c>
      <c r="B29" s="85" t="s">
        <v>97</v>
      </c>
      <c r="C29" s="85" t="s">
        <v>45</v>
      </c>
      <c r="D29" s="90">
        <v>201</v>
      </c>
      <c r="E29" s="97" t="s">
        <v>68</v>
      </c>
      <c r="F29" s="95">
        <v>29.87</v>
      </c>
      <c r="G29" s="109">
        <f t="shared" si="4"/>
        <v>321.52067999999997</v>
      </c>
      <c r="H29" s="109">
        <v>6.47</v>
      </c>
      <c r="I29" s="109">
        <v>0</v>
      </c>
      <c r="J29" s="109">
        <f t="shared" si="5"/>
        <v>36.340000000000003</v>
      </c>
      <c r="K29" s="109">
        <f t="shared" si="6"/>
        <v>391</v>
      </c>
      <c r="L29" s="85" t="s">
        <v>66</v>
      </c>
      <c r="P29" s="109"/>
      <c r="Q29" s="109"/>
    </row>
    <row r="30" spans="1:19" x14ac:dyDescent="0.3">
      <c r="A30" s="103">
        <v>29</v>
      </c>
      <c r="B30" s="85" t="s">
        <v>97</v>
      </c>
      <c r="C30" s="85" t="s">
        <v>45</v>
      </c>
      <c r="D30" s="90">
        <v>202</v>
      </c>
      <c r="E30" s="97" t="s">
        <v>67</v>
      </c>
      <c r="F30" s="95">
        <v>49.4</v>
      </c>
      <c r="G30" s="109">
        <f t="shared" si="4"/>
        <v>531.74159999999995</v>
      </c>
      <c r="H30" s="109">
        <v>2.9</v>
      </c>
      <c r="I30" s="109">
        <v>0.79</v>
      </c>
      <c r="J30" s="109">
        <f t="shared" si="5"/>
        <v>53.089999999999996</v>
      </c>
      <c r="K30" s="109">
        <f t="shared" si="6"/>
        <v>571</v>
      </c>
      <c r="L30" s="85" t="s">
        <v>66</v>
      </c>
      <c r="P30" s="109"/>
      <c r="Q30" s="109"/>
    </row>
    <row r="31" spans="1:19" x14ac:dyDescent="0.3">
      <c r="A31" s="103">
        <v>30</v>
      </c>
      <c r="B31" s="85" t="s">
        <v>97</v>
      </c>
      <c r="C31" s="85" t="s">
        <v>45</v>
      </c>
      <c r="D31" s="90">
        <v>203</v>
      </c>
      <c r="E31" s="97" t="s">
        <v>67</v>
      </c>
      <c r="F31" s="95">
        <v>49.58</v>
      </c>
      <c r="G31" s="109">
        <f t="shared" si="4"/>
        <v>533.6791199999999</v>
      </c>
      <c r="H31" s="109">
        <v>3.01</v>
      </c>
      <c r="I31" s="109">
        <v>0.79</v>
      </c>
      <c r="J31" s="109">
        <f t="shared" si="5"/>
        <v>53.379999999999995</v>
      </c>
      <c r="K31" s="109">
        <f t="shared" si="6"/>
        <v>575</v>
      </c>
      <c r="L31" s="85" t="s">
        <v>129</v>
      </c>
      <c r="M31" s="131" t="s">
        <v>181</v>
      </c>
      <c r="N31" s="131" t="s">
        <v>182</v>
      </c>
      <c r="O31" s="132" t="s">
        <v>183</v>
      </c>
      <c r="P31" s="109">
        <v>5297505</v>
      </c>
      <c r="Q31" s="109">
        <v>450000</v>
      </c>
      <c r="R31" s="133" t="s">
        <v>132</v>
      </c>
      <c r="S31" s="133" t="s">
        <v>132</v>
      </c>
    </row>
    <row r="32" spans="1:19" x14ac:dyDescent="0.3">
      <c r="A32" s="103">
        <v>31</v>
      </c>
      <c r="B32" s="85" t="s">
        <v>97</v>
      </c>
      <c r="C32" s="85" t="s">
        <v>45</v>
      </c>
      <c r="D32" s="90">
        <v>204</v>
      </c>
      <c r="E32" s="97" t="s">
        <v>68</v>
      </c>
      <c r="F32" s="95">
        <v>29.32</v>
      </c>
      <c r="G32" s="109">
        <f t="shared" si="4"/>
        <v>315.60048</v>
      </c>
      <c r="H32" s="109">
        <v>7.01</v>
      </c>
      <c r="I32" s="109">
        <v>0</v>
      </c>
      <c r="J32" s="109">
        <f t="shared" si="5"/>
        <v>36.33</v>
      </c>
      <c r="K32" s="109">
        <f t="shared" si="6"/>
        <v>391</v>
      </c>
      <c r="L32" s="85" t="s">
        <v>66</v>
      </c>
      <c r="P32" s="109"/>
      <c r="Q32" s="109"/>
    </row>
    <row r="33" spans="1:19" x14ac:dyDescent="0.3">
      <c r="A33" s="103">
        <v>32</v>
      </c>
      <c r="B33" s="85" t="s">
        <v>97</v>
      </c>
      <c r="C33" s="85" t="s">
        <v>45</v>
      </c>
      <c r="D33" s="90">
        <v>205</v>
      </c>
      <c r="E33" s="97" t="s">
        <v>68</v>
      </c>
      <c r="F33" s="95">
        <v>27.85</v>
      </c>
      <c r="G33" s="109">
        <f t="shared" si="4"/>
        <v>299.7774</v>
      </c>
      <c r="H33" s="109">
        <v>9.01</v>
      </c>
      <c r="I33" s="109">
        <v>0</v>
      </c>
      <c r="J33" s="109">
        <f t="shared" si="5"/>
        <v>36.86</v>
      </c>
      <c r="K33" s="109">
        <f t="shared" si="6"/>
        <v>397</v>
      </c>
      <c r="L33" s="85" t="s">
        <v>66</v>
      </c>
      <c r="P33" s="109"/>
      <c r="Q33" s="109"/>
    </row>
    <row r="34" spans="1:19" x14ac:dyDescent="0.3">
      <c r="A34" s="103">
        <v>33</v>
      </c>
      <c r="B34" s="85" t="s">
        <v>97</v>
      </c>
      <c r="C34" s="85" t="s">
        <v>45</v>
      </c>
      <c r="D34" s="90">
        <v>206</v>
      </c>
      <c r="E34" s="97" t="s">
        <v>68</v>
      </c>
      <c r="F34" s="95">
        <v>27.71</v>
      </c>
      <c r="G34" s="109">
        <f t="shared" si="4"/>
        <v>298.27044000000001</v>
      </c>
      <c r="H34" s="109">
        <v>9.01</v>
      </c>
      <c r="I34" s="109">
        <v>0</v>
      </c>
      <c r="J34" s="109">
        <f t="shared" si="5"/>
        <v>36.72</v>
      </c>
      <c r="K34" s="109">
        <f t="shared" si="6"/>
        <v>395</v>
      </c>
      <c r="L34" s="85" t="s">
        <v>66</v>
      </c>
      <c r="P34" s="109"/>
      <c r="Q34" s="109"/>
    </row>
    <row r="35" spans="1:19" x14ac:dyDescent="0.3">
      <c r="A35" s="103">
        <v>34</v>
      </c>
      <c r="B35" s="85" t="s">
        <v>97</v>
      </c>
      <c r="C35" s="85" t="s">
        <v>45</v>
      </c>
      <c r="D35" s="90">
        <v>207</v>
      </c>
      <c r="E35" s="97" t="s">
        <v>67</v>
      </c>
      <c r="F35" s="95">
        <v>48.08</v>
      </c>
      <c r="G35" s="109">
        <f t="shared" si="4"/>
        <v>517.53311999999994</v>
      </c>
      <c r="H35" s="109">
        <v>0</v>
      </c>
      <c r="I35" s="109">
        <v>0.79</v>
      </c>
      <c r="J35" s="109">
        <f t="shared" si="5"/>
        <v>48.87</v>
      </c>
      <c r="K35" s="109">
        <f t="shared" si="6"/>
        <v>526</v>
      </c>
      <c r="L35" s="85" t="s">
        <v>66</v>
      </c>
      <c r="P35" s="109"/>
      <c r="Q35" s="109"/>
    </row>
    <row r="36" spans="1:19" x14ac:dyDescent="0.3">
      <c r="A36" s="103">
        <v>35</v>
      </c>
      <c r="B36" s="85" t="s">
        <v>97</v>
      </c>
      <c r="C36" s="85" t="s">
        <v>45</v>
      </c>
      <c r="D36" s="90">
        <v>208</v>
      </c>
      <c r="E36" s="97" t="s">
        <v>67</v>
      </c>
      <c r="F36" s="95">
        <v>47.82</v>
      </c>
      <c r="G36" s="109">
        <f t="shared" si="4"/>
        <v>514.73447999999996</v>
      </c>
      <c r="H36" s="109">
        <v>2.9</v>
      </c>
      <c r="I36" s="109">
        <v>0.79</v>
      </c>
      <c r="J36" s="109">
        <f t="shared" si="5"/>
        <v>51.51</v>
      </c>
      <c r="K36" s="109">
        <f t="shared" si="6"/>
        <v>554</v>
      </c>
      <c r="L36" s="85" t="s">
        <v>66</v>
      </c>
      <c r="P36" s="109"/>
      <c r="Q36" s="109"/>
    </row>
    <row r="37" spans="1:19" x14ac:dyDescent="0.3">
      <c r="A37" s="103">
        <v>36</v>
      </c>
      <c r="B37" s="85" t="s">
        <v>97</v>
      </c>
      <c r="C37" s="85" t="s">
        <v>45</v>
      </c>
      <c r="D37" s="90">
        <v>209</v>
      </c>
      <c r="E37" s="97" t="s">
        <v>68</v>
      </c>
      <c r="F37" s="95">
        <v>28.64</v>
      </c>
      <c r="G37" s="109">
        <f t="shared" si="4"/>
        <v>308.28095999999999</v>
      </c>
      <c r="H37" s="109">
        <v>7.75</v>
      </c>
      <c r="I37" s="109">
        <v>0</v>
      </c>
      <c r="J37" s="109">
        <f t="shared" si="5"/>
        <v>36.39</v>
      </c>
      <c r="K37" s="109">
        <f t="shared" si="6"/>
        <v>392</v>
      </c>
      <c r="L37" s="85" t="s">
        <v>66</v>
      </c>
      <c r="P37" s="109"/>
      <c r="Q37" s="109"/>
    </row>
    <row r="38" spans="1:19" x14ac:dyDescent="0.3">
      <c r="A38" s="103">
        <v>37</v>
      </c>
      <c r="B38" s="85" t="s">
        <v>97</v>
      </c>
      <c r="C38" s="85" t="s">
        <v>45</v>
      </c>
      <c r="D38" s="90">
        <v>210</v>
      </c>
      <c r="E38" s="97" t="s">
        <v>68</v>
      </c>
      <c r="F38" s="95">
        <v>28.64</v>
      </c>
      <c r="G38" s="109">
        <f t="shared" si="4"/>
        <v>308.28095999999999</v>
      </c>
      <c r="H38" s="109">
        <v>7.75</v>
      </c>
      <c r="I38" s="109">
        <v>0</v>
      </c>
      <c r="J38" s="109">
        <f t="shared" si="5"/>
        <v>36.39</v>
      </c>
      <c r="K38" s="109">
        <f t="shared" si="6"/>
        <v>392</v>
      </c>
      <c r="L38" s="85" t="s">
        <v>66</v>
      </c>
      <c r="P38" s="109"/>
      <c r="Q38" s="109"/>
    </row>
    <row r="39" spans="1:19" x14ac:dyDescent="0.3">
      <c r="A39" s="103">
        <v>38</v>
      </c>
      <c r="B39" s="85" t="s">
        <v>97</v>
      </c>
      <c r="C39" s="85" t="s">
        <v>46</v>
      </c>
      <c r="D39" s="90">
        <v>301</v>
      </c>
      <c r="E39" s="97" t="s">
        <v>68</v>
      </c>
      <c r="F39" s="95">
        <v>29.87</v>
      </c>
      <c r="G39" s="109">
        <f t="shared" si="4"/>
        <v>321.52067999999997</v>
      </c>
      <c r="H39" s="109">
        <v>6.47</v>
      </c>
      <c r="I39" s="109">
        <v>0</v>
      </c>
      <c r="J39" s="109">
        <f t="shared" si="5"/>
        <v>36.340000000000003</v>
      </c>
      <c r="K39" s="109">
        <f t="shared" si="6"/>
        <v>391</v>
      </c>
      <c r="L39" s="85" t="s">
        <v>66</v>
      </c>
      <c r="P39" s="109"/>
      <c r="Q39" s="109"/>
    </row>
    <row r="40" spans="1:19" x14ac:dyDescent="0.3">
      <c r="A40" s="103">
        <v>39</v>
      </c>
      <c r="B40" s="85" t="s">
        <v>97</v>
      </c>
      <c r="C40" s="85" t="s">
        <v>46</v>
      </c>
      <c r="D40" s="90">
        <v>302</v>
      </c>
      <c r="E40" s="97" t="s">
        <v>67</v>
      </c>
      <c r="F40" s="95">
        <v>49.4</v>
      </c>
      <c r="G40" s="109">
        <f t="shared" si="4"/>
        <v>531.74159999999995</v>
      </c>
      <c r="H40" s="109">
        <v>2.9</v>
      </c>
      <c r="I40" s="109">
        <v>0.79</v>
      </c>
      <c r="J40" s="109">
        <f t="shared" si="5"/>
        <v>53.089999999999996</v>
      </c>
      <c r="K40" s="109">
        <f t="shared" si="6"/>
        <v>571</v>
      </c>
      <c r="L40" s="85" t="s">
        <v>66</v>
      </c>
      <c r="P40" s="109"/>
      <c r="Q40" s="109"/>
    </row>
    <row r="41" spans="1:19" x14ac:dyDescent="0.3">
      <c r="A41" s="103">
        <v>40</v>
      </c>
      <c r="B41" s="85" t="s">
        <v>97</v>
      </c>
      <c r="C41" s="85" t="s">
        <v>46</v>
      </c>
      <c r="D41" s="90">
        <v>303</v>
      </c>
      <c r="E41" s="97" t="s">
        <v>67</v>
      </c>
      <c r="F41" s="95">
        <v>49.58</v>
      </c>
      <c r="G41" s="109">
        <f t="shared" si="4"/>
        <v>533.6791199999999</v>
      </c>
      <c r="H41" s="109">
        <v>3.01</v>
      </c>
      <c r="I41" s="109">
        <v>0.79</v>
      </c>
      <c r="J41" s="109">
        <f t="shared" si="5"/>
        <v>53.379999999999995</v>
      </c>
      <c r="K41" s="109">
        <f t="shared" si="6"/>
        <v>575</v>
      </c>
      <c r="L41" s="85" t="s">
        <v>129</v>
      </c>
      <c r="M41" s="131" t="s">
        <v>184</v>
      </c>
      <c r="N41" s="131" t="s">
        <v>185</v>
      </c>
      <c r="O41" s="132" t="s">
        <v>183</v>
      </c>
      <c r="P41" s="109">
        <v>5933300</v>
      </c>
      <c r="Q41" s="109">
        <v>534000</v>
      </c>
      <c r="R41" s="133"/>
      <c r="S41" s="133"/>
    </row>
    <row r="42" spans="1:19" x14ac:dyDescent="0.3">
      <c r="A42" s="103">
        <v>41</v>
      </c>
      <c r="B42" s="85" t="s">
        <v>97</v>
      </c>
      <c r="C42" s="85" t="s">
        <v>46</v>
      </c>
      <c r="D42" s="90">
        <v>304</v>
      </c>
      <c r="E42" s="97" t="s">
        <v>68</v>
      </c>
      <c r="F42" s="95">
        <v>29.32</v>
      </c>
      <c r="G42" s="109">
        <f t="shared" si="4"/>
        <v>315.60048</v>
      </c>
      <c r="H42" s="109">
        <v>7.01</v>
      </c>
      <c r="I42" s="109">
        <v>0</v>
      </c>
      <c r="J42" s="109">
        <f t="shared" si="5"/>
        <v>36.33</v>
      </c>
      <c r="K42" s="109">
        <f t="shared" si="6"/>
        <v>391</v>
      </c>
      <c r="L42" s="85" t="s">
        <v>129</v>
      </c>
      <c r="M42" s="129" t="s">
        <v>186</v>
      </c>
      <c r="N42" s="134">
        <v>45335</v>
      </c>
      <c r="O42" s="130" t="s">
        <v>131</v>
      </c>
      <c r="P42" s="109">
        <v>3264850</v>
      </c>
      <c r="Q42" s="109">
        <v>1142698</v>
      </c>
      <c r="R42" s="130" t="s">
        <v>143</v>
      </c>
      <c r="S42" s="130" t="s">
        <v>187</v>
      </c>
    </row>
    <row r="43" spans="1:19" x14ac:dyDescent="0.3">
      <c r="A43" s="103">
        <v>42</v>
      </c>
      <c r="B43" s="85" t="s">
        <v>97</v>
      </c>
      <c r="C43" s="85" t="s">
        <v>46</v>
      </c>
      <c r="D43" s="90">
        <v>305</v>
      </c>
      <c r="E43" s="97" t="s">
        <v>68</v>
      </c>
      <c r="F43" s="95">
        <v>27.85</v>
      </c>
      <c r="G43" s="109">
        <f t="shared" si="4"/>
        <v>299.7774</v>
      </c>
      <c r="H43" s="109">
        <v>9.01</v>
      </c>
      <c r="I43" s="109">
        <v>0</v>
      </c>
      <c r="J43" s="109">
        <f t="shared" si="5"/>
        <v>36.86</v>
      </c>
      <c r="K43" s="109">
        <f t="shared" si="6"/>
        <v>397</v>
      </c>
      <c r="L43" s="85" t="s">
        <v>66</v>
      </c>
      <c r="P43" s="109"/>
      <c r="Q43" s="109"/>
    </row>
    <row r="44" spans="1:19" x14ac:dyDescent="0.3">
      <c r="A44" s="103">
        <v>43</v>
      </c>
      <c r="B44" s="85" t="s">
        <v>97</v>
      </c>
      <c r="C44" s="85" t="s">
        <v>46</v>
      </c>
      <c r="D44" s="90">
        <v>306</v>
      </c>
      <c r="E44" s="97" t="s">
        <v>68</v>
      </c>
      <c r="F44" s="95">
        <v>27.71</v>
      </c>
      <c r="G44" s="109">
        <f t="shared" si="4"/>
        <v>298.27044000000001</v>
      </c>
      <c r="H44" s="109">
        <v>9.01</v>
      </c>
      <c r="I44" s="109">
        <v>0</v>
      </c>
      <c r="J44" s="109">
        <f t="shared" si="5"/>
        <v>36.72</v>
      </c>
      <c r="K44" s="109">
        <f t="shared" si="6"/>
        <v>395</v>
      </c>
      <c r="L44" s="85" t="s">
        <v>129</v>
      </c>
      <c r="M44" s="131" t="s">
        <v>188</v>
      </c>
      <c r="N44" s="131" t="s">
        <v>189</v>
      </c>
      <c r="O44" s="133" t="s">
        <v>190</v>
      </c>
      <c r="P44" s="109">
        <v>3940000</v>
      </c>
      <c r="Q44" s="109">
        <v>394000</v>
      </c>
      <c r="R44" s="133" t="s">
        <v>143</v>
      </c>
      <c r="S44" s="133" t="s">
        <v>191</v>
      </c>
    </row>
    <row r="45" spans="1:19" x14ac:dyDescent="0.3">
      <c r="A45" s="103">
        <v>44</v>
      </c>
      <c r="B45" s="85" t="s">
        <v>97</v>
      </c>
      <c r="C45" s="85" t="s">
        <v>46</v>
      </c>
      <c r="D45" s="90">
        <v>307</v>
      </c>
      <c r="E45" s="97" t="s">
        <v>67</v>
      </c>
      <c r="F45" s="95">
        <v>48.08</v>
      </c>
      <c r="G45" s="109">
        <f t="shared" si="4"/>
        <v>517.53311999999994</v>
      </c>
      <c r="H45" s="109">
        <v>0</v>
      </c>
      <c r="I45" s="109">
        <v>0.79</v>
      </c>
      <c r="J45" s="109">
        <f t="shared" si="5"/>
        <v>48.87</v>
      </c>
      <c r="K45" s="109">
        <f t="shared" si="6"/>
        <v>526</v>
      </c>
      <c r="L45" s="85" t="s">
        <v>129</v>
      </c>
      <c r="M45" s="129" t="s">
        <v>192</v>
      </c>
      <c r="N45" s="134">
        <v>45351</v>
      </c>
      <c r="O45" s="130" t="s">
        <v>131</v>
      </c>
      <c r="P45" s="109">
        <v>4490000</v>
      </c>
      <c r="Q45" s="109">
        <v>1564524</v>
      </c>
      <c r="R45" s="130" t="s">
        <v>143</v>
      </c>
      <c r="S45" s="130" t="s">
        <v>193</v>
      </c>
    </row>
    <row r="46" spans="1:19" x14ac:dyDescent="0.3">
      <c r="A46" s="103">
        <v>45</v>
      </c>
      <c r="B46" s="85" t="s">
        <v>97</v>
      </c>
      <c r="C46" s="85" t="s">
        <v>46</v>
      </c>
      <c r="D46" s="90">
        <v>308</v>
      </c>
      <c r="E46" s="97" t="s">
        <v>67</v>
      </c>
      <c r="F46" s="95">
        <v>47.82</v>
      </c>
      <c r="G46" s="109">
        <f t="shared" si="4"/>
        <v>514.73447999999996</v>
      </c>
      <c r="H46" s="109">
        <v>2.9</v>
      </c>
      <c r="I46" s="109">
        <v>0.79</v>
      </c>
      <c r="J46" s="109">
        <f t="shared" si="5"/>
        <v>51.51</v>
      </c>
      <c r="K46" s="109">
        <f t="shared" si="6"/>
        <v>554</v>
      </c>
      <c r="L46" s="85" t="s">
        <v>129</v>
      </c>
      <c r="M46" s="129" t="s">
        <v>194</v>
      </c>
      <c r="N46" s="134" t="s">
        <v>195</v>
      </c>
      <c r="O46" s="130" t="s">
        <v>153</v>
      </c>
      <c r="P46" s="109">
        <v>4634250</v>
      </c>
      <c r="Q46" s="109">
        <v>1621988</v>
      </c>
      <c r="R46" s="130" t="s">
        <v>143</v>
      </c>
      <c r="S46" s="130" t="s">
        <v>149</v>
      </c>
    </row>
    <row r="47" spans="1:19" x14ac:dyDescent="0.3">
      <c r="A47" s="103">
        <v>46</v>
      </c>
      <c r="B47" s="85" t="s">
        <v>97</v>
      </c>
      <c r="C47" s="85" t="s">
        <v>46</v>
      </c>
      <c r="D47" s="90">
        <v>309</v>
      </c>
      <c r="E47" s="97" t="s">
        <v>68</v>
      </c>
      <c r="F47" s="95">
        <v>28.64</v>
      </c>
      <c r="G47" s="109">
        <f t="shared" si="4"/>
        <v>308.28095999999999</v>
      </c>
      <c r="H47" s="109">
        <v>7.75</v>
      </c>
      <c r="I47" s="109">
        <v>0</v>
      </c>
      <c r="J47" s="109">
        <f t="shared" si="5"/>
        <v>36.39</v>
      </c>
      <c r="K47" s="109">
        <f t="shared" si="6"/>
        <v>392</v>
      </c>
      <c r="L47" s="85" t="s">
        <v>66</v>
      </c>
      <c r="P47" s="109"/>
      <c r="Q47" s="109"/>
    </row>
    <row r="48" spans="1:19" x14ac:dyDescent="0.3">
      <c r="A48" s="103">
        <v>47</v>
      </c>
      <c r="B48" s="85" t="s">
        <v>97</v>
      </c>
      <c r="C48" s="85" t="s">
        <v>46</v>
      </c>
      <c r="D48" s="90">
        <v>310</v>
      </c>
      <c r="E48" s="97" t="s">
        <v>68</v>
      </c>
      <c r="F48" s="95">
        <v>28.64</v>
      </c>
      <c r="G48" s="109">
        <f t="shared" si="4"/>
        <v>308.28095999999999</v>
      </c>
      <c r="H48" s="109">
        <v>7.75</v>
      </c>
      <c r="I48" s="109">
        <v>0</v>
      </c>
      <c r="J48" s="109">
        <f t="shared" si="5"/>
        <v>36.39</v>
      </c>
      <c r="K48" s="109">
        <f t="shared" si="6"/>
        <v>392</v>
      </c>
      <c r="L48" s="85" t="s">
        <v>66</v>
      </c>
      <c r="P48" s="109"/>
      <c r="Q48" s="109"/>
    </row>
    <row r="49" spans="1:19" x14ac:dyDescent="0.3">
      <c r="A49" s="103">
        <v>48</v>
      </c>
      <c r="B49" s="85" t="s">
        <v>97</v>
      </c>
      <c r="C49" s="85" t="s">
        <v>47</v>
      </c>
      <c r="D49" s="90">
        <v>401</v>
      </c>
      <c r="E49" s="97" t="s">
        <v>68</v>
      </c>
      <c r="F49" s="95">
        <v>29.87</v>
      </c>
      <c r="G49" s="109">
        <f t="shared" si="4"/>
        <v>321.52067999999997</v>
      </c>
      <c r="H49" s="109">
        <v>6.47</v>
      </c>
      <c r="I49" s="109">
        <v>0</v>
      </c>
      <c r="J49" s="109">
        <f t="shared" si="5"/>
        <v>36.340000000000003</v>
      </c>
      <c r="K49" s="109">
        <f t="shared" si="6"/>
        <v>391</v>
      </c>
      <c r="L49" s="85" t="s">
        <v>129</v>
      </c>
      <c r="M49" s="129" t="s">
        <v>196</v>
      </c>
      <c r="N49" s="134" t="s">
        <v>197</v>
      </c>
      <c r="O49" s="130" t="s">
        <v>190</v>
      </c>
      <c r="P49" s="109">
        <v>3950000</v>
      </c>
      <c r="Q49" s="109">
        <v>1382500</v>
      </c>
      <c r="R49" s="130" t="s">
        <v>143</v>
      </c>
      <c r="S49" s="130" t="s">
        <v>198</v>
      </c>
    </row>
    <row r="50" spans="1:19" x14ac:dyDescent="0.3">
      <c r="A50" s="103">
        <v>49</v>
      </c>
      <c r="B50" s="85" t="s">
        <v>97</v>
      </c>
      <c r="C50" s="85" t="s">
        <v>47</v>
      </c>
      <c r="D50" s="90">
        <v>402</v>
      </c>
      <c r="E50" s="97" t="s">
        <v>67</v>
      </c>
      <c r="F50" s="95">
        <v>49.4</v>
      </c>
      <c r="G50" s="109">
        <f t="shared" si="4"/>
        <v>531.74159999999995</v>
      </c>
      <c r="H50" s="109">
        <v>2.9</v>
      </c>
      <c r="I50" s="109">
        <v>0.79</v>
      </c>
      <c r="J50" s="109">
        <f t="shared" si="5"/>
        <v>53.089999999999996</v>
      </c>
      <c r="K50" s="109">
        <f t="shared" si="6"/>
        <v>571</v>
      </c>
      <c r="L50" s="85" t="s">
        <v>66</v>
      </c>
      <c r="P50" s="109"/>
      <c r="Q50" s="109"/>
    </row>
    <row r="51" spans="1:19" x14ac:dyDescent="0.3">
      <c r="A51" s="103">
        <v>50</v>
      </c>
      <c r="B51" s="85" t="s">
        <v>97</v>
      </c>
      <c r="C51" s="85" t="s">
        <v>47</v>
      </c>
      <c r="D51" s="90">
        <v>403</v>
      </c>
      <c r="E51" s="97" t="s">
        <v>67</v>
      </c>
      <c r="F51" s="95">
        <v>49.58</v>
      </c>
      <c r="G51" s="109">
        <f t="shared" si="4"/>
        <v>533.6791199999999</v>
      </c>
      <c r="H51" s="109">
        <v>3.01</v>
      </c>
      <c r="I51" s="109">
        <v>0.79</v>
      </c>
      <c r="J51" s="109">
        <f t="shared" si="5"/>
        <v>53.379999999999995</v>
      </c>
      <c r="K51" s="109">
        <f t="shared" si="6"/>
        <v>575</v>
      </c>
      <c r="L51" s="85" t="s">
        <v>129</v>
      </c>
      <c r="M51" s="129" t="s">
        <v>199</v>
      </c>
      <c r="N51" s="134" t="s">
        <v>200</v>
      </c>
      <c r="O51" s="130" t="s">
        <v>153</v>
      </c>
      <c r="P51" s="109">
        <v>4887500</v>
      </c>
      <c r="Q51" s="109">
        <v>1493125</v>
      </c>
      <c r="R51" s="130" t="s">
        <v>143</v>
      </c>
      <c r="S51" s="130" t="s">
        <v>202</v>
      </c>
    </row>
    <row r="52" spans="1:19" x14ac:dyDescent="0.3">
      <c r="A52" s="103">
        <v>51</v>
      </c>
      <c r="B52" s="85" t="s">
        <v>97</v>
      </c>
      <c r="C52" s="85" t="s">
        <v>47</v>
      </c>
      <c r="D52" s="90">
        <v>404</v>
      </c>
      <c r="E52" s="97" t="s">
        <v>68</v>
      </c>
      <c r="F52" s="95">
        <v>29.32</v>
      </c>
      <c r="G52" s="109">
        <f t="shared" si="4"/>
        <v>315.60048</v>
      </c>
      <c r="H52" s="109">
        <v>7.01</v>
      </c>
      <c r="I52" s="109">
        <v>0</v>
      </c>
      <c r="J52" s="109">
        <f t="shared" si="5"/>
        <v>36.33</v>
      </c>
      <c r="K52" s="109">
        <f t="shared" si="6"/>
        <v>391</v>
      </c>
      <c r="L52" s="85" t="s">
        <v>129</v>
      </c>
      <c r="M52" s="129" t="s">
        <v>201</v>
      </c>
      <c r="N52" s="134" t="s">
        <v>200</v>
      </c>
      <c r="O52" s="130" t="s">
        <v>153</v>
      </c>
      <c r="P52" s="109">
        <v>3332000</v>
      </c>
      <c r="Q52" s="109">
        <v>1069800</v>
      </c>
      <c r="R52" s="130" t="s">
        <v>143</v>
      </c>
      <c r="S52" s="130" t="s">
        <v>202</v>
      </c>
    </row>
    <row r="53" spans="1:19" x14ac:dyDescent="0.3">
      <c r="A53" s="103">
        <v>52</v>
      </c>
      <c r="B53" s="85" t="s">
        <v>97</v>
      </c>
      <c r="C53" s="85" t="s">
        <v>47</v>
      </c>
      <c r="D53" s="90">
        <v>405</v>
      </c>
      <c r="E53" s="97" t="s">
        <v>68</v>
      </c>
      <c r="F53" s="95">
        <v>27.85</v>
      </c>
      <c r="G53" s="109">
        <f t="shared" si="4"/>
        <v>299.7774</v>
      </c>
      <c r="H53" s="109">
        <v>9.01</v>
      </c>
      <c r="I53" s="109">
        <v>0</v>
      </c>
      <c r="J53" s="109">
        <f t="shared" si="5"/>
        <v>36.86</v>
      </c>
      <c r="K53" s="109">
        <f t="shared" si="6"/>
        <v>397</v>
      </c>
      <c r="L53" s="85" t="s">
        <v>66</v>
      </c>
      <c r="P53" s="109"/>
      <c r="Q53" s="109"/>
    </row>
    <row r="54" spans="1:19" x14ac:dyDescent="0.3">
      <c r="A54" s="103">
        <v>53</v>
      </c>
      <c r="B54" s="85" t="s">
        <v>97</v>
      </c>
      <c r="C54" s="85" t="s">
        <v>47</v>
      </c>
      <c r="D54" s="90">
        <v>406</v>
      </c>
      <c r="E54" s="97" t="s">
        <v>68</v>
      </c>
      <c r="F54" s="95">
        <v>27.71</v>
      </c>
      <c r="G54" s="109">
        <f t="shared" si="4"/>
        <v>298.27044000000001</v>
      </c>
      <c r="H54" s="109">
        <v>9.01</v>
      </c>
      <c r="I54" s="109">
        <v>0</v>
      </c>
      <c r="J54" s="109">
        <f t="shared" si="5"/>
        <v>36.72</v>
      </c>
      <c r="K54" s="109">
        <f t="shared" si="6"/>
        <v>395</v>
      </c>
      <c r="L54" s="85" t="s">
        <v>66</v>
      </c>
      <c r="P54" s="109"/>
      <c r="Q54" s="109"/>
    </row>
    <row r="55" spans="1:19" x14ac:dyDescent="0.3">
      <c r="A55" s="103">
        <v>54</v>
      </c>
      <c r="B55" s="85" t="s">
        <v>97</v>
      </c>
      <c r="C55" s="85" t="s">
        <v>47</v>
      </c>
      <c r="D55" s="90">
        <v>407</v>
      </c>
      <c r="E55" s="97" t="s">
        <v>67</v>
      </c>
      <c r="F55" s="95">
        <v>48.08</v>
      </c>
      <c r="G55" s="109">
        <f t="shared" si="4"/>
        <v>517.53311999999994</v>
      </c>
      <c r="H55" s="109">
        <v>0</v>
      </c>
      <c r="I55" s="109">
        <v>0.79</v>
      </c>
      <c r="J55" s="109">
        <f t="shared" si="5"/>
        <v>48.87</v>
      </c>
      <c r="K55" s="109">
        <f t="shared" si="6"/>
        <v>526</v>
      </c>
      <c r="L55" s="85" t="s">
        <v>129</v>
      </c>
      <c r="M55" s="129" t="s">
        <v>203</v>
      </c>
      <c r="N55" s="134" t="s">
        <v>204</v>
      </c>
      <c r="O55" s="130" t="s">
        <v>153</v>
      </c>
      <c r="P55" s="109">
        <v>4490000</v>
      </c>
      <c r="Q55" s="109">
        <v>1571499</v>
      </c>
      <c r="R55" s="130" t="s">
        <v>143</v>
      </c>
      <c r="S55" s="130" t="s">
        <v>205</v>
      </c>
    </row>
    <row r="56" spans="1:19" x14ac:dyDescent="0.3">
      <c r="A56" s="103">
        <v>55</v>
      </c>
      <c r="B56" s="85" t="s">
        <v>97</v>
      </c>
      <c r="C56" s="85" t="s">
        <v>47</v>
      </c>
      <c r="D56" s="90">
        <v>408</v>
      </c>
      <c r="E56" s="97" t="s">
        <v>67</v>
      </c>
      <c r="F56" s="95">
        <v>47.82</v>
      </c>
      <c r="G56" s="109">
        <f t="shared" si="4"/>
        <v>514.73447999999996</v>
      </c>
      <c r="H56" s="109">
        <v>2.9</v>
      </c>
      <c r="I56" s="109">
        <v>0.79</v>
      </c>
      <c r="J56" s="109">
        <f t="shared" si="5"/>
        <v>51.51</v>
      </c>
      <c r="K56" s="109">
        <f t="shared" si="6"/>
        <v>554</v>
      </c>
      <c r="L56" s="85" t="s">
        <v>66</v>
      </c>
      <c r="P56" s="109"/>
      <c r="Q56" s="109"/>
    </row>
    <row r="57" spans="1:19" x14ac:dyDescent="0.3">
      <c r="A57" s="103">
        <v>56</v>
      </c>
      <c r="B57" s="85" t="s">
        <v>97</v>
      </c>
      <c r="C57" s="85" t="s">
        <v>47</v>
      </c>
      <c r="D57" s="90">
        <v>409</v>
      </c>
      <c r="E57" s="97" t="s">
        <v>68</v>
      </c>
      <c r="F57" s="95">
        <v>28.64</v>
      </c>
      <c r="G57" s="109">
        <f t="shared" si="4"/>
        <v>308.28095999999999</v>
      </c>
      <c r="H57" s="109">
        <v>7.75</v>
      </c>
      <c r="I57" s="109">
        <v>0</v>
      </c>
      <c r="J57" s="109">
        <f t="shared" si="5"/>
        <v>36.39</v>
      </c>
      <c r="K57" s="109">
        <f t="shared" si="6"/>
        <v>392</v>
      </c>
      <c r="L57" s="85" t="s">
        <v>66</v>
      </c>
      <c r="P57" s="109"/>
      <c r="Q57" s="109"/>
    </row>
    <row r="58" spans="1:19" x14ac:dyDescent="0.3">
      <c r="A58" s="103">
        <v>57</v>
      </c>
      <c r="B58" s="85" t="s">
        <v>97</v>
      </c>
      <c r="C58" s="85" t="s">
        <v>47</v>
      </c>
      <c r="D58" s="90">
        <v>410</v>
      </c>
      <c r="E58" s="97" t="s">
        <v>68</v>
      </c>
      <c r="F58" s="95">
        <v>28.64</v>
      </c>
      <c r="G58" s="109">
        <f t="shared" si="4"/>
        <v>308.28095999999999</v>
      </c>
      <c r="H58" s="109">
        <v>7.75</v>
      </c>
      <c r="I58" s="109">
        <v>0</v>
      </c>
      <c r="J58" s="109">
        <f t="shared" si="5"/>
        <v>36.39</v>
      </c>
      <c r="K58" s="109">
        <f t="shared" si="6"/>
        <v>392</v>
      </c>
      <c r="L58" s="85" t="s">
        <v>66</v>
      </c>
      <c r="P58" s="109"/>
      <c r="Q58" s="109"/>
    </row>
    <row r="59" spans="1:19" x14ac:dyDescent="0.3">
      <c r="A59" s="103">
        <v>58</v>
      </c>
      <c r="B59" s="85" t="s">
        <v>97</v>
      </c>
      <c r="C59" s="85" t="s">
        <v>48</v>
      </c>
      <c r="D59" s="90">
        <v>501</v>
      </c>
      <c r="E59" s="97" t="s">
        <v>68</v>
      </c>
      <c r="F59" s="95">
        <v>29.87</v>
      </c>
      <c r="G59" s="109">
        <f t="shared" ref="G59:G122" si="7">F59*10.764</f>
        <v>321.52067999999997</v>
      </c>
      <c r="H59" s="109">
        <v>6.47</v>
      </c>
      <c r="I59" s="109">
        <v>0</v>
      </c>
      <c r="J59" s="109">
        <f t="shared" si="5"/>
        <v>36.340000000000003</v>
      </c>
      <c r="K59" s="109">
        <f t="shared" si="6"/>
        <v>391</v>
      </c>
      <c r="L59" s="85" t="s">
        <v>66</v>
      </c>
      <c r="P59" s="109"/>
      <c r="Q59" s="109"/>
    </row>
    <row r="60" spans="1:19" x14ac:dyDescent="0.3">
      <c r="A60" s="103">
        <v>59</v>
      </c>
      <c r="B60" s="85" t="s">
        <v>97</v>
      </c>
      <c r="C60" s="85" t="s">
        <v>48</v>
      </c>
      <c r="D60" s="90">
        <v>502</v>
      </c>
      <c r="E60" s="97" t="s">
        <v>67</v>
      </c>
      <c r="F60" s="95">
        <v>49.4</v>
      </c>
      <c r="G60" s="109">
        <f t="shared" si="7"/>
        <v>531.74159999999995</v>
      </c>
      <c r="H60" s="109">
        <v>2.9</v>
      </c>
      <c r="I60" s="109">
        <v>0.79</v>
      </c>
      <c r="J60" s="109">
        <f t="shared" ref="J60:J123" si="8">F60+H60+I60</f>
        <v>53.089999999999996</v>
      </c>
      <c r="K60" s="109">
        <f t="shared" ref="K60:K123" si="9">ROUND(J60*10.764,0)</f>
        <v>571</v>
      </c>
      <c r="L60" s="85" t="s">
        <v>129</v>
      </c>
      <c r="M60" s="131" t="s">
        <v>206</v>
      </c>
      <c r="N60" s="131" t="s">
        <v>207</v>
      </c>
      <c r="O60" s="133" t="s">
        <v>190</v>
      </c>
      <c r="P60" s="109">
        <v>4970000</v>
      </c>
      <c r="Q60" s="109">
        <v>1122500</v>
      </c>
      <c r="R60" s="133" t="s">
        <v>143</v>
      </c>
      <c r="S60" s="133" t="s">
        <v>208</v>
      </c>
    </row>
    <row r="61" spans="1:19" x14ac:dyDescent="0.3">
      <c r="A61" s="103">
        <v>60</v>
      </c>
      <c r="B61" s="85" t="s">
        <v>97</v>
      </c>
      <c r="C61" s="85" t="s">
        <v>48</v>
      </c>
      <c r="D61" s="90">
        <v>503</v>
      </c>
      <c r="E61" s="97" t="s">
        <v>67</v>
      </c>
      <c r="F61" s="95">
        <v>49.58</v>
      </c>
      <c r="G61" s="109">
        <f t="shared" si="7"/>
        <v>533.6791199999999</v>
      </c>
      <c r="H61" s="109">
        <v>3.01</v>
      </c>
      <c r="I61" s="109">
        <v>0.79</v>
      </c>
      <c r="J61" s="109">
        <f t="shared" si="8"/>
        <v>53.379999999999995</v>
      </c>
      <c r="K61" s="109">
        <f t="shared" si="9"/>
        <v>575</v>
      </c>
      <c r="L61" s="85" t="s">
        <v>129</v>
      </c>
      <c r="M61" s="131" t="s">
        <v>209</v>
      </c>
      <c r="N61" s="131" t="s">
        <v>207</v>
      </c>
      <c r="O61" s="133" t="s">
        <v>190</v>
      </c>
      <c r="P61" s="109">
        <v>4990000</v>
      </c>
      <c r="Q61" s="109">
        <v>1122500</v>
      </c>
      <c r="R61" s="133" t="s">
        <v>143</v>
      </c>
      <c r="S61" s="133" t="s">
        <v>208</v>
      </c>
    </row>
    <row r="62" spans="1:19" x14ac:dyDescent="0.3">
      <c r="A62" s="103">
        <v>61</v>
      </c>
      <c r="B62" s="85" t="s">
        <v>97</v>
      </c>
      <c r="C62" s="85" t="s">
        <v>48</v>
      </c>
      <c r="D62" s="90">
        <v>504</v>
      </c>
      <c r="E62" s="97" t="s">
        <v>68</v>
      </c>
      <c r="F62" s="95">
        <v>29.32</v>
      </c>
      <c r="G62" s="109">
        <f t="shared" si="7"/>
        <v>315.60048</v>
      </c>
      <c r="H62" s="109">
        <v>7.01</v>
      </c>
      <c r="I62" s="109">
        <v>0</v>
      </c>
      <c r="J62" s="109">
        <f t="shared" si="8"/>
        <v>36.33</v>
      </c>
      <c r="K62" s="109">
        <f t="shared" si="9"/>
        <v>391</v>
      </c>
      <c r="L62" s="85" t="s">
        <v>129</v>
      </c>
      <c r="M62" s="129" t="s">
        <v>210</v>
      </c>
      <c r="N62" s="134" t="s">
        <v>211</v>
      </c>
      <c r="O62" s="130" t="s">
        <v>142</v>
      </c>
      <c r="P62" s="109">
        <v>3305000</v>
      </c>
      <c r="Q62" s="109">
        <v>1166665</v>
      </c>
      <c r="R62" s="130" t="s">
        <v>143</v>
      </c>
      <c r="S62" s="130" t="s">
        <v>174</v>
      </c>
    </row>
    <row r="63" spans="1:19" x14ac:dyDescent="0.3">
      <c r="A63" s="103">
        <v>62</v>
      </c>
      <c r="B63" s="85" t="s">
        <v>97</v>
      </c>
      <c r="C63" s="85" t="s">
        <v>48</v>
      </c>
      <c r="D63" s="90">
        <v>505</v>
      </c>
      <c r="E63" s="97" t="s">
        <v>67</v>
      </c>
      <c r="F63" s="95">
        <v>37.94</v>
      </c>
      <c r="G63" s="109">
        <f t="shared" si="7"/>
        <v>408.38615999999996</v>
      </c>
      <c r="H63" s="109">
        <v>8.0500000000000007</v>
      </c>
      <c r="I63" s="109">
        <v>0</v>
      </c>
      <c r="J63" s="109">
        <f t="shared" si="8"/>
        <v>45.989999999999995</v>
      </c>
      <c r="K63" s="109">
        <f t="shared" si="9"/>
        <v>495</v>
      </c>
      <c r="L63" s="85" t="s">
        <v>129</v>
      </c>
      <c r="M63" s="129" t="s">
        <v>212</v>
      </c>
      <c r="N63" s="134">
        <v>45228</v>
      </c>
      <c r="O63" s="130" t="s">
        <v>213</v>
      </c>
      <c r="P63" s="109">
        <v>4138200</v>
      </c>
      <c r="Q63" s="109">
        <v>1438778</v>
      </c>
      <c r="R63" s="130" t="s">
        <v>143</v>
      </c>
      <c r="S63" s="130" t="s">
        <v>202</v>
      </c>
    </row>
    <row r="64" spans="1:19" x14ac:dyDescent="0.3">
      <c r="A64" s="103">
        <v>63</v>
      </c>
      <c r="B64" s="85" t="s">
        <v>97</v>
      </c>
      <c r="C64" s="85" t="s">
        <v>48</v>
      </c>
      <c r="D64" s="90">
        <v>507</v>
      </c>
      <c r="E64" s="97" t="s">
        <v>67</v>
      </c>
      <c r="F64" s="95">
        <v>48.08</v>
      </c>
      <c r="G64" s="109">
        <f t="shared" si="7"/>
        <v>517.53311999999994</v>
      </c>
      <c r="H64" s="109">
        <v>0</v>
      </c>
      <c r="I64" s="109">
        <v>0.79</v>
      </c>
      <c r="J64" s="109">
        <f t="shared" si="8"/>
        <v>48.87</v>
      </c>
      <c r="K64" s="109">
        <f t="shared" si="9"/>
        <v>526</v>
      </c>
      <c r="L64" s="85" t="s">
        <v>129</v>
      </c>
      <c r="M64" s="129" t="s">
        <v>214</v>
      </c>
      <c r="N64" s="134" t="s">
        <v>215</v>
      </c>
      <c r="O64" s="130" t="s">
        <v>216</v>
      </c>
      <c r="P64" s="109">
        <v>4490000</v>
      </c>
      <c r="Q64" s="109">
        <v>1565049</v>
      </c>
      <c r="R64" s="130" t="s">
        <v>143</v>
      </c>
      <c r="S64" s="130" t="s">
        <v>198</v>
      </c>
    </row>
    <row r="65" spans="1:19" x14ac:dyDescent="0.3">
      <c r="A65" s="103">
        <v>64</v>
      </c>
      <c r="B65" s="85" t="s">
        <v>97</v>
      </c>
      <c r="C65" s="85" t="s">
        <v>48</v>
      </c>
      <c r="D65" s="90">
        <v>508</v>
      </c>
      <c r="E65" s="97" t="s">
        <v>67</v>
      </c>
      <c r="F65" s="95">
        <v>47.82</v>
      </c>
      <c r="G65" s="109">
        <f t="shared" si="7"/>
        <v>514.73447999999996</v>
      </c>
      <c r="H65" s="109">
        <v>2.9</v>
      </c>
      <c r="I65" s="109">
        <v>0.79</v>
      </c>
      <c r="J65" s="109">
        <f t="shared" si="8"/>
        <v>51.51</v>
      </c>
      <c r="K65" s="109">
        <f t="shared" si="9"/>
        <v>554</v>
      </c>
      <c r="L65" s="85" t="s">
        <v>66</v>
      </c>
      <c r="P65" s="109"/>
      <c r="Q65" s="109"/>
    </row>
    <row r="66" spans="1:19" x14ac:dyDescent="0.3">
      <c r="A66" s="103">
        <v>65</v>
      </c>
      <c r="B66" s="85" t="s">
        <v>97</v>
      </c>
      <c r="C66" s="85" t="s">
        <v>48</v>
      </c>
      <c r="D66" s="90">
        <v>509</v>
      </c>
      <c r="E66" s="97" t="s">
        <v>68</v>
      </c>
      <c r="F66" s="95">
        <v>28.64</v>
      </c>
      <c r="G66" s="109">
        <f t="shared" si="7"/>
        <v>308.28095999999999</v>
      </c>
      <c r="H66" s="109">
        <v>7.75</v>
      </c>
      <c r="I66" s="109">
        <v>0</v>
      </c>
      <c r="J66" s="109">
        <f t="shared" si="8"/>
        <v>36.39</v>
      </c>
      <c r="K66" s="109">
        <f t="shared" si="9"/>
        <v>392</v>
      </c>
      <c r="L66" s="85" t="s">
        <v>66</v>
      </c>
      <c r="P66" s="109"/>
      <c r="Q66" s="109"/>
    </row>
    <row r="67" spans="1:19" x14ac:dyDescent="0.3">
      <c r="A67" s="103">
        <v>66</v>
      </c>
      <c r="B67" s="85" t="s">
        <v>97</v>
      </c>
      <c r="C67" s="85" t="s">
        <v>48</v>
      </c>
      <c r="D67" s="90">
        <v>510</v>
      </c>
      <c r="E67" s="97" t="s">
        <v>68</v>
      </c>
      <c r="F67" s="95">
        <v>28.64</v>
      </c>
      <c r="G67" s="109">
        <f t="shared" si="7"/>
        <v>308.28095999999999</v>
      </c>
      <c r="H67" s="109">
        <v>7.75</v>
      </c>
      <c r="I67" s="109">
        <v>0</v>
      </c>
      <c r="J67" s="109">
        <f t="shared" si="8"/>
        <v>36.39</v>
      </c>
      <c r="K67" s="109">
        <f t="shared" si="9"/>
        <v>392</v>
      </c>
      <c r="L67" s="85" t="s">
        <v>66</v>
      </c>
      <c r="P67" s="109"/>
      <c r="Q67" s="109"/>
    </row>
    <row r="68" spans="1:19" x14ac:dyDescent="0.3">
      <c r="A68" s="103">
        <v>67</v>
      </c>
      <c r="B68" s="85" t="s">
        <v>97</v>
      </c>
      <c r="C68" s="85" t="s">
        <v>49</v>
      </c>
      <c r="D68" s="90">
        <v>601</v>
      </c>
      <c r="E68" s="97" t="s">
        <v>68</v>
      </c>
      <c r="F68" s="95">
        <v>29.87</v>
      </c>
      <c r="G68" s="109">
        <f t="shared" si="7"/>
        <v>321.52067999999997</v>
      </c>
      <c r="H68" s="109">
        <v>6.47</v>
      </c>
      <c r="I68" s="109">
        <v>0</v>
      </c>
      <c r="J68" s="109">
        <f t="shared" si="8"/>
        <v>36.340000000000003</v>
      </c>
      <c r="K68" s="109">
        <f t="shared" si="9"/>
        <v>391</v>
      </c>
      <c r="L68" s="85" t="s">
        <v>129</v>
      </c>
      <c r="M68" s="129" t="s">
        <v>217</v>
      </c>
      <c r="N68" s="134" t="s">
        <v>218</v>
      </c>
      <c r="O68" s="130" t="s">
        <v>142</v>
      </c>
      <c r="P68" s="109">
        <v>3259267</v>
      </c>
      <c r="Q68" s="109">
        <v>1140743</v>
      </c>
      <c r="R68" s="130" t="s">
        <v>143</v>
      </c>
      <c r="S68" s="130" t="s">
        <v>219</v>
      </c>
    </row>
    <row r="69" spans="1:19" x14ac:dyDescent="0.3">
      <c r="A69" s="103">
        <v>68</v>
      </c>
      <c r="B69" s="85" t="s">
        <v>97</v>
      </c>
      <c r="C69" s="85" t="s">
        <v>49</v>
      </c>
      <c r="D69" s="90">
        <v>602</v>
      </c>
      <c r="E69" s="97" t="s">
        <v>67</v>
      </c>
      <c r="F69" s="95">
        <v>49.4</v>
      </c>
      <c r="G69" s="109">
        <f t="shared" si="7"/>
        <v>531.74159999999995</v>
      </c>
      <c r="H69" s="109">
        <v>2.9</v>
      </c>
      <c r="I69" s="109">
        <v>0.79</v>
      </c>
      <c r="J69" s="109">
        <f t="shared" si="8"/>
        <v>53.089999999999996</v>
      </c>
      <c r="K69" s="109">
        <f t="shared" si="9"/>
        <v>571</v>
      </c>
      <c r="L69" s="85" t="s">
        <v>66</v>
      </c>
      <c r="P69" s="109"/>
      <c r="Q69" s="109"/>
    </row>
    <row r="70" spans="1:19" x14ac:dyDescent="0.3">
      <c r="A70" s="103">
        <v>69</v>
      </c>
      <c r="B70" s="85" t="s">
        <v>97</v>
      </c>
      <c r="C70" s="85" t="s">
        <v>49</v>
      </c>
      <c r="D70" s="90">
        <v>603</v>
      </c>
      <c r="E70" s="97" t="s">
        <v>67</v>
      </c>
      <c r="F70" s="95">
        <v>49.58</v>
      </c>
      <c r="G70" s="109">
        <f t="shared" si="7"/>
        <v>533.6791199999999</v>
      </c>
      <c r="H70" s="109">
        <v>3.01</v>
      </c>
      <c r="I70" s="109">
        <v>0.79</v>
      </c>
      <c r="J70" s="109">
        <f t="shared" si="8"/>
        <v>53.379999999999995</v>
      </c>
      <c r="K70" s="109">
        <f t="shared" si="9"/>
        <v>575</v>
      </c>
      <c r="L70" s="85" t="s">
        <v>66</v>
      </c>
      <c r="P70" s="109"/>
      <c r="Q70" s="109"/>
    </row>
    <row r="71" spans="1:19" x14ac:dyDescent="0.3">
      <c r="A71" s="103">
        <v>70</v>
      </c>
      <c r="B71" s="85" t="s">
        <v>97</v>
      </c>
      <c r="C71" s="85" t="s">
        <v>49</v>
      </c>
      <c r="D71" s="90">
        <v>604</v>
      </c>
      <c r="E71" s="97" t="s">
        <v>68</v>
      </c>
      <c r="F71" s="95">
        <v>29.32</v>
      </c>
      <c r="G71" s="109">
        <f t="shared" si="7"/>
        <v>315.60048</v>
      </c>
      <c r="H71" s="109">
        <v>7.01</v>
      </c>
      <c r="I71" s="109">
        <v>0</v>
      </c>
      <c r="J71" s="109">
        <f t="shared" si="8"/>
        <v>36.33</v>
      </c>
      <c r="K71" s="109">
        <f t="shared" si="9"/>
        <v>391</v>
      </c>
      <c r="L71" s="85" t="s">
        <v>66</v>
      </c>
      <c r="P71" s="109"/>
      <c r="Q71" s="109"/>
    </row>
    <row r="72" spans="1:19" x14ac:dyDescent="0.3">
      <c r="A72" s="103">
        <v>71</v>
      </c>
      <c r="B72" s="85" t="s">
        <v>97</v>
      </c>
      <c r="C72" s="85" t="s">
        <v>49</v>
      </c>
      <c r="D72" s="90">
        <v>605</v>
      </c>
      <c r="E72" s="97" t="s">
        <v>68</v>
      </c>
      <c r="F72" s="95">
        <v>27.85</v>
      </c>
      <c r="G72" s="109">
        <f t="shared" si="7"/>
        <v>299.7774</v>
      </c>
      <c r="H72" s="109">
        <v>9.01</v>
      </c>
      <c r="I72" s="109">
        <v>0</v>
      </c>
      <c r="J72" s="109">
        <f t="shared" si="8"/>
        <v>36.86</v>
      </c>
      <c r="K72" s="109">
        <f t="shared" si="9"/>
        <v>397</v>
      </c>
      <c r="L72" s="85" t="s">
        <v>129</v>
      </c>
      <c r="M72" s="131" t="s">
        <v>220</v>
      </c>
      <c r="N72" s="131" t="s">
        <v>221</v>
      </c>
      <c r="O72" s="133" t="s">
        <v>190</v>
      </c>
      <c r="P72" s="109">
        <v>3374500</v>
      </c>
      <c r="Q72" s="109">
        <v>51001</v>
      </c>
      <c r="R72" s="133"/>
      <c r="S72" s="133"/>
    </row>
    <row r="73" spans="1:19" x14ac:dyDescent="0.3">
      <c r="A73" s="103">
        <v>72</v>
      </c>
      <c r="B73" s="85" t="s">
        <v>97</v>
      </c>
      <c r="C73" s="85" t="s">
        <v>49</v>
      </c>
      <c r="D73" s="90">
        <v>606</v>
      </c>
      <c r="E73" s="97" t="s">
        <v>68</v>
      </c>
      <c r="F73" s="95">
        <v>27.71</v>
      </c>
      <c r="G73" s="109">
        <f t="shared" si="7"/>
        <v>298.27044000000001</v>
      </c>
      <c r="H73" s="109">
        <v>9.01</v>
      </c>
      <c r="I73" s="109">
        <v>0</v>
      </c>
      <c r="J73" s="109">
        <f t="shared" si="8"/>
        <v>36.72</v>
      </c>
      <c r="K73" s="109">
        <f t="shared" si="9"/>
        <v>395</v>
      </c>
      <c r="L73" s="85" t="s">
        <v>66</v>
      </c>
      <c r="P73" s="109"/>
      <c r="Q73" s="109"/>
    </row>
    <row r="74" spans="1:19" x14ac:dyDescent="0.3">
      <c r="A74" s="103">
        <v>73</v>
      </c>
      <c r="B74" s="85" t="s">
        <v>97</v>
      </c>
      <c r="C74" s="85" t="s">
        <v>49</v>
      </c>
      <c r="D74" s="90">
        <v>607</v>
      </c>
      <c r="E74" s="97" t="s">
        <v>67</v>
      </c>
      <c r="F74" s="95">
        <v>48.08</v>
      </c>
      <c r="G74" s="109">
        <f t="shared" si="7"/>
        <v>517.53311999999994</v>
      </c>
      <c r="H74" s="109">
        <v>0</v>
      </c>
      <c r="I74" s="109">
        <v>0.79</v>
      </c>
      <c r="J74" s="109">
        <f t="shared" si="8"/>
        <v>48.87</v>
      </c>
      <c r="K74" s="109">
        <f t="shared" si="9"/>
        <v>526</v>
      </c>
      <c r="L74" s="85" t="s">
        <v>66</v>
      </c>
      <c r="P74" s="109"/>
      <c r="Q74" s="109"/>
    </row>
    <row r="75" spans="1:19" x14ac:dyDescent="0.3">
      <c r="A75" s="103">
        <v>74</v>
      </c>
      <c r="B75" s="85" t="s">
        <v>97</v>
      </c>
      <c r="C75" s="85" t="s">
        <v>49</v>
      </c>
      <c r="D75" s="90">
        <v>608</v>
      </c>
      <c r="E75" s="97" t="s">
        <v>67</v>
      </c>
      <c r="F75" s="95">
        <v>47.82</v>
      </c>
      <c r="G75" s="109">
        <f t="shared" si="7"/>
        <v>514.73447999999996</v>
      </c>
      <c r="H75" s="109">
        <v>2.9</v>
      </c>
      <c r="I75" s="109">
        <v>0.79</v>
      </c>
      <c r="J75" s="109">
        <f t="shared" si="8"/>
        <v>51.51</v>
      </c>
      <c r="K75" s="109">
        <f t="shared" si="9"/>
        <v>554</v>
      </c>
      <c r="L75" s="85" t="s">
        <v>129</v>
      </c>
      <c r="M75" s="129" t="s">
        <v>222</v>
      </c>
      <c r="N75" s="134">
        <v>45341</v>
      </c>
      <c r="O75" s="130" t="s">
        <v>131</v>
      </c>
      <c r="P75" s="109">
        <v>4490000</v>
      </c>
      <c r="Q75" s="109">
        <v>1571500</v>
      </c>
      <c r="R75" s="130" t="s">
        <v>143</v>
      </c>
      <c r="S75" s="130" t="s">
        <v>180</v>
      </c>
    </row>
    <row r="76" spans="1:19" x14ac:dyDescent="0.3">
      <c r="A76" s="103">
        <v>75</v>
      </c>
      <c r="B76" s="85" t="s">
        <v>97</v>
      </c>
      <c r="C76" s="85" t="s">
        <v>49</v>
      </c>
      <c r="D76" s="90">
        <v>609</v>
      </c>
      <c r="E76" s="97" t="s">
        <v>68</v>
      </c>
      <c r="F76" s="95">
        <v>28.64</v>
      </c>
      <c r="G76" s="109">
        <f t="shared" si="7"/>
        <v>308.28095999999999</v>
      </c>
      <c r="H76" s="109">
        <v>7.75</v>
      </c>
      <c r="I76" s="109">
        <v>0</v>
      </c>
      <c r="J76" s="109">
        <f t="shared" si="8"/>
        <v>36.39</v>
      </c>
      <c r="K76" s="109">
        <f t="shared" si="9"/>
        <v>392</v>
      </c>
      <c r="L76" s="85" t="s">
        <v>129</v>
      </c>
      <c r="M76" s="129" t="s">
        <v>223</v>
      </c>
      <c r="N76" s="134" t="s">
        <v>218</v>
      </c>
      <c r="O76" s="130" t="s">
        <v>142</v>
      </c>
      <c r="P76" s="109">
        <v>3343050</v>
      </c>
      <c r="Q76" s="109">
        <v>1170068</v>
      </c>
      <c r="R76" s="130" t="s">
        <v>143</v>
      </c>
      <c r="S76" s="130" t="s">
        <v>224</v>
      </c>
    </row>
    <row r="77" spans="1:19" x14ac:dyDescent="0.3">
      <c r="A77" s="103">
        <v>76</v>
      </c>
      <c r="B77" s="85" t="s">
        <v>97</v>
      </c>
      <c r="C77" s="85" t="s">
        <v>49</v>
      </c>
      <c r="D77" s="90">
        <v>610</v>
      </c>
      <c r="E77" s="97" t="s">
        <v>68</v>
      </c>
      <c r="F77" s="95">
        <v>28.64</v>
      </c>
      <c r="G77" s="109">
        <f t="shared" si="7"/>
        <v>308.28095999999999</v>
      </c>
      <c r="H77" s="109">
        <v>7.75</v>
      </c>
      <c r="I77" s="109">
        <v>0</v>
      </c>
      <c r="J77" s="109">
        <f t="shared" si="8"/>
        <v>36.39</v>
      </c>
      <c r="K77" s="109">
        <f t="shared" si="9"/>
        <v>392</v>
      </c>
      <c r="L77" s="85" t="s">
        <v>66</v>
      </c>
      <c r="P77" s="109"/>
      <c r="Q77" s="109"/>
    </row>
    <row r="78" spans="1:19" x14ac:dyDescent="0.3">
      <c r="A78" s="103">
        <v>77</v>
      </c>
      <c r="B78" s="85" t="s">
        <v>97</v>
      </c>
      <c r="C78" s="85" t="s">
        <v>50</v>
      </c>
      <c r="D78" s="90">
        <v>701</v>
      </c>
      <c r="E78" s="97" t="s">
        <v>68</v>
      </c>
      <c r="F78" s="95">
        <v>29.87</v>
      </c>
      <c r="G78" s="109">
        <f t="shared" si="7"/>
        <v>321.52067999999997</v>
      </c>
      <c r="H78" s="109">
        <v>6.47</v>
      </c>
      <c r="I78" s="109">
        <v>0</v>
      </c>
      <c r="J78" s="109">
        <f t="shared" si="8"/>
        <v>36.340000000000003</v>
      </c>
      <c r="K78" s="109">
        <f t="shared" si="9"/>
        <v>391</v>
      </c>
      <c r="L78" s="85" t="s">
        <v>66</v>
      </c>
      <c r="P78" s="109"/>
      <c r="Q78" s="109"/>
    </row>
    <row r="79" spans="1:19" x14ac:dyDescent="0.3">
      <c r="A79" s="103">
        <v>78</v>
      </c>
      <c r="B79" s="85" t="s">
        <v>97</v>
      </c>
      <c r="C79" s="85" t="s">
        <v>50</v>
      </c>
      <c r="D79" s="90">
        <v>702</v>
      </c>
      <c r="E79" s="97" t="s">
        <v>67</v>
      </c>
      <c r="F79" s="95">
        <v>49.4</v>
      </c>
      <c r="G79" s="109">
        <f t="shared" si="7"/>
        <v>531.74159999999995</v>
      </c>
      <c r="H79" s="109">
        <v>2.9</v>
      </c>
      <c r="I79" s="109">
        <v>0.79</v>
      </c>
      <c r="J79" s="109">
        <f t="shared" si="8"/>
        <v>53.089999999999996</v>
      </c>
      <c r="K79" s="109">
        <f t="shared" si="9"/>
        <v>571</v>
      </c>
      <c r="L79" s="85" t="s">
        <v>129</v>
      </c>
      <c r="M79" s="129" t="s">
        <v>225</v>
      </c>
      <c r="N79" s="134" t="s">
        <v>226</v>
      </c>
      <c r="O79" s="130" t="s">
        <v>227</v>
      </c>
      <c r="P79" s="109">
        <v>5300000</v>
      </c>
      <c r="Q79" s="109">
        <v>1855000</v>
      </c>
      <c r="R79" s="130" t="s">
        <v>143</v>
      </c>
      <c r="S79" s="130" t="s">
        <v>228</v>
      </c>
    </row>
    <row r="80" spans="1:19" x14ac:dyDescent="0.3">
      <c r="A80" s="103">
        <v>79</v>
      </c>
      <c r="B80" s="85" t="s">
        <v>97</v>
      </c>
      <c r="C80" s="85" t="s">
        <v>50</v>
      </c>
      <c r="D80" s="90">
        <v>703</v>
      </c>
      <c r="E80" s="97" t="s">
        <v>67</v>
      </c>
      <c r="F80" s="95">
        <v>49.58</v>
      </c>
      <c r="G80" s="109">
        <f t="shared" si="7"/>
        <v>533.6791199999999</v>
      </c>
      <c r="H80" s="109">
        <v>3.01</v>
      </c>
      <c r="I80" s="109">
        <v>0.79</v>
      </c>
      <c r="J80" s="109">
        <f t="shared" si="8"/>
        <v>53.379999999999995</v>
      </c>
      <c r="K80" s="109">
        <f t="shared" si="9"/>
        <v>575</v>
      </c>
      <c r="L80" s="85" t="s">
        <v>129</v>
      </c>
      <c r="M80" s="129" t="s">
        <v>229</v>
      </c>
      <c r="N80" s="134" t="s">
        <v>200</v>
      </c>
      <c r="O80" s="130" t="s">
        <v>153</v>
      </c>
      <c r="P80" s="109">
        <v>4490000</v>
      </c>
      <c r="Q80" s="109">
        <v>1571500</v>
      </c>
      <c r="R80" s="130" t="s">
        <v>143</v>
      </c>
      <c r="S80" s="130" t="s">
        <v>228</v>
      </c>
    </row>
    <row r="81" spans="1:19" x14ac:dyDescent="0.3">
      <c r="A81" s="103">
        <v>80</v>
      </c>
      <c r="B81" s="85" t="s">
        <v>97</v>
      </c>
      <c r="C81" s="85" t="s">
        <v>50</v>
      </c>
      <c r="D81" s="90">
        <v>704</v>
      </c>
      <c r="E81" s="97" t="s">
        <v>68</v>
      </c>
      <c r="F81" s="95">
        <v>29.32</v>
      </c>
      <c r="G81" s="109">
        <f t="shared" si="7"/>
        <v>315.60048</v>
      </c>
      <c r="H81" s="109">
        <v>7.01</v>
      </c>
      <c r="I81" s="109">
        <v>0</v>
      </c>
      <c r="J81" s="109">
        <f t="shared" si="8"/>
        <v>36.33</v>
      </c>
      <c r="K81" s="109">
        <f t="shared" si="9"/>
        <v>391</v>
      </c>
      <c r="L81" s="85" t="s">
        <v>66</v>
      </c>
      <c r="P81" s="109"/>
      <c r="Q81" s="109"/>
    </row>
    <row r="82" spans="1:19" x14ac:dyDescent="0.3">
      <c r="A82" s="103">
        <v>81</v>
      </c>
      <c r="B82" s="85" t="s">
        <v>97</v>
      </c>
      <c r="C82" s="85" t="s">
        <v>50</v>
      </c>
      <c r="D82" s="90">
        <v>705</v>
      </c>
      <c r="E82" s="97" t="s">
        <v>68</v>
      </c>
      <c r="F82" s="95">
        <v>27.85</v>
      </c>
      <c r="G82" s="109">
        <f t="shared" si="7"/>
        <v>299.7774</v>
      </c>
      <c r="H82" s="109">
        <v>9.01</v>
      </c>
      <c r="I82" s="109">
        <v>0</v>
      </c>
      <c r="J82" s="109">
        <f t="shared" si="8"/>
        <v>36.86</v>
      </c>
      <c r="K82" s="109">
        <f t="shared" si="9"/>
        <v>397</v>
      </c>
      <c r="L82" s="85" t="s">
        <v>66</v>
      </c>
      <c r="P82" s="109"/>
      <c r="Q82" s="109"/>
    </row>
    <row r="83" spans="1:19" x14ac:dyDescent="0.3">
      <c r="A83" s="103">
        <v>82</v>
      </c>
      <c r="B83" s="85" t="s">
        <v>97</v>
      </c>
      <c r="C83" s="85" t="s">
        <v>50</v>
      </c>
      <c r="D83" s="90">
        <v>706</v>
      </c>
      <c r="E83" s="97" t="s">
        <v>68</v>
      </c>
      <c r="F83" s="95">
        <v>27.71</v>
      </c>
      <c r="G83" s="109">
        <f t="shared" si="7"/>
        <v>298.27044000000001</v>
      </c>
      <c r="H83" s="109">
        <v>9.01</v>
      </c>
      <c r="I83" s="109">
        <v>0</v>
      </c>
      <c r="J83" s="109">
        <f t="shared" si="8"/>
        <v>36.72</v>
      </c>
      <c r="K83" s="109">
        <f t="shared" si="9"/>
        <v>395</v>
      </c>
      <c r="L83" s="85" t="s">
        <v>129</v>
      </c>
      <c r="M83" s="131" t="s">
        <v>230</v>
      </c>
      <c r="N83" s="131" t="s">
        <v>144</v>
      </c>
      <c r="O83" s="132" t="s">
        <v>183</v>
      </c>
      <c r="P83" s="109">
        <v>3400000</v>
      </c>
      <c r="Q83" s="109">
        <v>200000</v>
      </c>
      <c r="R83" s="133"/>
      <c r="S83" s="133"/>
    </row>
    <row r="84" spans="1:19" x14ac:dyDescent="0.3">
      <c r="A84" s="103">
        <v>83</v>
      </c>
      <c r="B84" s="85" t="s">
        <v>97</v>
      </c>
      <c r="C84" s="85" t="s">
        <v>50</v>
      </c>
      <c r="D84" s="90">
        <v>707</v>
      </c>
      <c r="E84" s="97" t="s">
        <v>67</v>
      </c>
      <c r="F84" s="95">
        <v>48.08</v>
      </c>
      <c r="G84" s="109">
        <f t="shared" si="7"/>
        <v>517.53311999999994</v>
      </c>
      <c r="H84" s="109">
        <v>0</v>
      </c>
      <c r="I84" s="109">
        <v>0.79</v>
      </c>
      <c r="J84" s="109">
        <f t="shared" si="8"/>
        <v>48.87</v>
      </c>
      <c r="K84" s="109">
        <f t="shared" si="9"/>
        <v>526</v>
      </c>
      <c r="L84" s="85" t="s">
        <v>129</v>
      </c>
      <c r="M84" s="129" t="s">
        <v>231</v>
      </c>
      <c r="N84" s="134">
        <v>45235</v>
      </c>
      <c r="O84" s="130" t="s">
        <v>232</v>
      </c>
      <c r="P84" s="109">
        <v>4490000</v>
      </c>
      <c r="Q84" s="109">
        <v>1582634</v>
      </c>
      <c r="R84" s="130" t="s">
        <v>143</v>
      </c>
      <c r="S84" s="130" t="s">
        <v>202</v>
      </c>
    </row>
    <row r="85" spans="1:19" x14ac:dyDescent="0.3">
      <c r="A85" s="103">
        <v>84</v>
      </c>
      <c r="B85" s="85" t="s">
        <v>97</v>
      </c>
      <c r="C85" s="85" t="s">
        <v>50</v>
      </c>
      <c r="D85" s="90">
        <v>708</v>
      </c>
      <c r="E85" s="97" t="s">
        <v>67</v>
      </c>
      <c r="F85" s="95">
        <v>47.82</v>
      </c>
      <c r="G85" s="109">
        <f t="shared" si="7"/>
        <v>514.73447999999996</v>
      </c>
      <c r="H85" s="109">
        <v>2.9</v>
      </c>
      <c r="I85" s="109">
        <v>0.79</v>
      </c>
      <c r="J85" s="109">
        <f t="shared" si="8"/>
        <v>51.51</v>
      </c>
      <c r="K85" s="109">
        <f t="shared" si="9"/>
        <v>554</v>
      </c>
      <c r="L85" s="85" t="s">
        <v>66</v>
      </c>
      <c r="P85" s="109"/>
      <c r="Q85" s="109"/>
    </row>
    <row r="86" spans="1:19" x14ac:dyDescent="0.3">
      <c r="A86" s="103">
        <v>85</v>
      </c>
      <c r="B86" s="85" t="s">
        <v>97</v>
      </c>
      <c r="C86" s="85" t="s">
        <v>50</v>
      </c>
      <c r="D86" s="90">
        <v>709</v>
      </c>
      <c r="E86" s="97" t="s">
        <v>68</v>
      </c>
      <c r="F86" s="95">
        <v>28.64</v>
      </c>
      <c r="G86" s="109">
        <f t="shared" si="7"/>
        <v>308.28095999999999</v>
      </c>
      <c r="H86" s="109">
        <v>7.75</v>
      </c>
      <c r="I86" s="109">
        <v>0</v>
      </c>
      <c r="J86" s="109">
        <f t="shared" si="8"/>
        <v>36.39</v>
      </c>
      <c r="K86" s="109">
        <f t="shared" si="9"/>
        <v>392</v>
      </c>
      <c r="L86" s="85" t="s">
        <v>66</v>
      </c>
      <c r="P86" s="109"/>
      <c r="Q86" s="109"/>
    </row>
    <row r="87" spans="1:19" x14ac:dyDescent="0.3">
      <c r="A87" s="103">
        <v>86</v>
      </c>
      <c r="B87" s="85" t="s">
        <v>97</v>
      </c>
      <c r="C87" s="85" t="s">
        <v>50</v>
      </c>
      <c r="D87" s="90">
        <v>710</v>
      </c>
      <c r="E87" s="97" t="s">
        <v>68</v>
      </c>
      <c r="F87" s="95">
        <v>28.64</v>
      </c>
      <c r="G87" s="109">
        <f t="shared" si="7"/>
        <v>308.28095999999999</v>
      </c>
      <c r="H87" s="109">
        <v>7.75</v>
      </c>
      <c r="I87" s="109">
        <v>0</v>
      </c>
      <c r="J87" s="109">
        <f t="shared" si="8"/>
        <v>36.39</v>
      </c>
      <c r="K87" s="109">
        <f t="shared" si="9"/>
        <v>392</v>
      </c>
      <c r="L87" s="85" t="s">
        <v>66</v>
      </c>
      <c r="P87" s="109"/>
      <c r="Q87" s="109"/>
    </row>
    <row r="88" spans="1:19" x14ac:dyDescent="0.3">
      <c r="A88" s="103">
        <v>87</v>
      </c>
      <c r="B88" s="85" t="s">
        <v>97</v>
      </c>
      <c r="C88" s="85" t="s">
        <v>51</v>
      </c>
      <c r="D88" s="90">
        <v>801</v>
      </c>
      <c r="E88" s="97" t="s">
        <v>68</v>
      </c>
      <c r="F88" s="95">
        <v>29.87</v>
      </c>
      <c r="G88" s="109">
        <f t="shared" si="7"/>
        <v>321.52067999999997</v>
      </c>
      <c r="H88" s="109">
        <v>6.47</v>
      </c>
      <c r="I88" s="109">
        <v>0</v>
      </c>
      <c r="J88" s="109">
        <f t="shared" si="8"/>
        <v>36.340000000000003</v>
      </c>
      <c r="K88" s="109">
        <f t="shared" si="9"/>
        <v>391</v>
      </c>
      <c r="L88" s="85" t="s">
        <v>129</v>
      </c>
      <c r="M88" s="129" t="s">
        <v>233</v>
      </c>
      <c r="N88" s="134">
        <v>45235</v>
      </c>
      <c r="O88" s="130" t="s">
        <v>232</v>
      </c>
      <c r="P88" s="109">
        <v>3253600</v>
      </c>
      <c r="Q88" s="109">
        <v>1090707</v>
      </c>
      <c r="R88" s="130" t="s">
        <v>143</v>
      </c>
      <c r="S88" s="130" t="s">
        <v>224</v>
      </c>
    </row>
    <row r="89" spans="1:19" x14ac:dyDescent="0.3">
      <c r="A89" s="103">
        <v>88</v>
      </c>
      <c r="B89" s="85" t="s">
        <v>97</v>
      </c>
      <c r="C89" s="85" t="s">
        <v>51</v>
      </c>
      <c r="D89" s="90">
        <v>802</v>
      </c>
      <c r="E89" s="97" t="s">
        <v>67</v>
      </c>
      <c r="F89" s="95">
        <v>49.4</v>
      </c>
      <c r="G89" s="109">
        <f t="shared" si="7"/>
        <v>531.74159999999995</v>
      </c>
      <c r="H89" s="109">
        <v>2.9</v>
      </c>
      <c r="I89" s="109">
        <v>0.79</v>
      </c>
      <c r="J89" s="109">
        <f t="shared" si="8"/>
        <v>53.089999999999996</v>
      </c>
      <c r="K89" s="109">
        <f t="shared" si="9"/>
        <v>571</v>
      </c>
      <c r="L89" s="85" t="s">
        <v>129</v>
      </c>
      <c r="M89" s="131" t="s">
        <v>234</v>
      </c>
      <c r="N89" s="131" t="s">
        <v>235</v>
      </c>
      <c r="O89" s="133" t="s">
        <v>190</v>
      </c>
      <c r="P89" s="109">
        <v>4870000</v>
      </c>
      <c r="Q89" s="109">
        <v>541000</v>
      </c>
      <c r="R89" s="133"/>
      <c r="S89" s="133"/>
    </row>
    <row r="90" spans="1:19" x14ac:dyDescent="0.3">
      <c r="A90" s="103">
        <v>89</v>
      </c>
      <c r="B90" s="85" t="s">
        <v>97</v>
      </c>
      <c r="C90" s="85" t="s">
        <v>51</v>
      </c>
      <c r="D90" s="90">
        <v>803</v>
      </c>
      <c r="E90" s="97" t="s">
        <v>67</v>
      </c>
      <c r="F90" s="95">
        <v>49.58</v>
      </c>
      <c r="G90" s="109">
        <f t="shared" si="7"/>
        <v>533.6791199999999</v>
      </c>
      <c r="H90" s="109">
        <v>3.01</v>
      </c>
      <c r="I90" s="109">
        <v>0.79</v>
      </c>
      <c r="J90" s="109">
        <f t="shared" si="8"/>
        <v>53.379999999999995</v>
      </c>
      <c r="K90" s="109">
        <f t="shared" si="9"/>
        <v>575</v>
      </c>
      <c r="L90" s="85" t="s">
        <v>129</v>
      </c>
      <c r="M90" s="129" t="s">
        <v>236</v>
      </c>
      <c r="N90" s="129" t="s">
        <v>237</v>
      </c>
      <c r="O90" s="130" t="s">
        <v>216</v>
      </c>
      <c r="P90" s="109">
        <v>4490000</v>
      </c>
      <c r="Q90" s="109">
        <v>1499521</v>
      </c>
      <c r="R90" s="130" t="s">
        <v>143</v>
      </c>
      <c r="S90" s="130" t="s">
        <v>238</v>
      </c>
    </row>
    <row r="91" spans="1:19" x14ac:dyDescent="0.3">
      <c r="A91" s="103">
        <v>90</v>
      </c>
      <c r="B91" s="85" t="s">
        <v>97</v>
      </c>
      <c r="C91" s="85" t="s">
        <v>51</v>
      </c>
      <c r="D91" s="90">
        <v>804</v>
      </c>
      <c r="E91" s="97" t="s">
        <v>68</v>
      </c>
      <c r="F91" s="95">
        <v>29.32</v>
      </c>
      <c r="G91" s="109">
        <f t="shared" si="7"/>
        <v>315.60048</v>
      </c>
      <c r="H91" s="109">
        <v>7.01</v>
      </c>
      <c r="I91" s="109">
        <v>0</v>
      </c>
      <c r="J91" s="109">
        <f t="shared" si="8"/>
        <v>36.33</v>
      </c>
      <c r="K91" s="109">
        <f t="shared" si="9"/>
        <v>391</v>
      </c>
      <c r="L91" s="85" t="s">
        <v>129</v>
      </c>
      <c r="M91" s="129" t="s">
        <v>239</v>
      </c>
      <c r="N91" s="134">
        <v>45297</v>
      </c>
      <c r="O91" s="130" t="s">
        <v>240</v>
      </c>
      <c r="P91" s="109">
        <v>3245300</v>
      </c>
      <c r="Q91" s="109">
        <v>162265</v>
      </c>
      <c r="R91" s="130" t="s">
        <v>143</v>
      </c>
      <c r="S91" s="130" t="s">
        <v>174</v>
      </c>
    </row>
    <row r="92" spans="1:19" x14ac:dyDescent="0.3">
      <c r="A92" s="103">
        <v>91</v>
      </c>
      <c r="B92" s="85" t="s">
        <v>97</v>
      </c>
      <c r="C92" s="85" t="s">
        <v>51</v>
      </c>
      <c r="D92" s="90">
        <v>805</v>
      </c>
      <c r="E92" s="97" t="s">
        <v>68</v>
      </c>
      <c r="F92" s="95">
        <v>27.85</v>
      </c>
      <c r="G92" s="109">
        <f t="shared" si="7"/>
        <v>299.7774</v>
      </c>
      <c r="H92" s="109">
        <v>9.01</v>
      </c>
      <c r="I92" s="109">
        <v>0</v>
      </c>
      <c r="J92" s="109">
        <f t="shared" si="8"/>
        <v>36.86</v>
      </c>
      <c r="K92" s="109">
        <f t="shared" si="9"/>
        <v>397</v>
      </c>
      <c r="L92" s="85" t="s">
        <v>129</v>
      </c>
      <c r="M92" s="129" t="s">
        <v>241</v>
      </c>
      <c r="N92" s="134" t="s">
        <v>242</v>
      </c>
      <c r="O92" s="130" t="s">
        <v>216</v>
      </c>
      <c r="P92" s="109">
        <v>3960000</v>
      </c>
      <c r="Q92" s="109">
        <v>792000</v>
      </c>
      <c r="R92" s="130" t="s">
        <v>143</v>
      </c>
      <c r="S92" s="130" t="s">
        <v>207</v>
      </c>
    </row>
    <row r="93" spans="1:19" x14ac:dyDescent="0.3">
      <c r="A93" s="103">
        <v>92</v>
      </c>
      <c r="B93" s="85" t="s">
        <v>97</v>
      </c>
      <c r="C93" s="85" t="s">
        <v>51</v>
      </c>
      <c r="D93" s="90">
        <v>806</v>
      </c>
      <c r="E93" s="97" t="s">
        <v>68</v>
      </c>
      <c r="F93" s="95">
        <v>27.71</v>
      </c>
      <c r="G93" s="109">
        <f t="shared" si="7"/>
        <v>298.27044000000001</v>
      </c>
      <c r="H93" s="109">
        <v>9.01</v>
      </c>
      <c r="I93" s="109">
        <v>0</v>
      </c>
      <c r="J93" s="109">
        <f t="shared" si="8"/>
        <v>36.72</v>
      </c>
      <c r="K93" s="109">
        <f t="shared" si="9"/>
        <v>395</v>
      </c>
      <c r="L93" s="85" t="s">
        <v>66</v>
      </c>
      <c r="P93" s="109"/>
      <c r="Q93" s="109"/>
    </row>
    <row r="94" spans="1:19" x14ac:dyDescent="0.3">
      <c r="A94" s="103">
        <v>93</v>
      </c>
      <c r="B94" s="85" t="s">
        <v>97</v>
      </c>
      <c r="C94" s="85" t="s">
        <v>51</v>
      </c>
      <c r="D94" s="90">
        <v>807</v>
      </c>
      <c r="E94" s="97" t="s">
        <v>67</v>
      </c>
      <c r="F94" s="95">
        <v>48.08</v>
      </c>
      <c r="G94" s="109">
        <f t="shared" si="7"/>
        <v>517.53311999999994</v>
      </c>
      <c r="H94" s="109">
        <v>0</v>
      </c>
      <c r="I94" s="109">
        <v>0.79</v>
      </c>
      <c r="J94" s="109">
        <f t="shared" si="8"/>
        <v>48.87</v>
      </c>
      <c r="K94" s="109">
        <f t="shared" si="9"/>
        <v>526</v>
      </c>
      <c r="L94" s="85" t="s">
        <v>129</v>
      </c>
      <c r="M94" s="131" t="s">
        <v>243</v>
      </c>
      <c r="N94" s="135">
        <v>45256</v>
      </c>
      <c r="O94" s="133" t="s">
        <v>232</v>
      </c>
      <c r="P94" s="109">
        <v>4490000</v>
      </c>
      <c r="Q94" s="109">
        <v>873000</v>
      </c>
      <c r="R94" s="133" t="s">
        <v>143</v>
      </c>
      <c r="S94" s="133" t="s">
        <v>208</v>
      </c>
    </row>
    <row r="95" spans="1:19" x14ac:dyDescent="0.3">
      <c r="A95" s="103">
        <v>94</v>
      </c>
      <c r="B95" s="85" t="s">
        <v>97</v>
      </c>
      <c r="C95" s="85" t="s">
        <v>51</v>
      </c>
      <c r="D95" s="90">
        <v>808</v>
      </c>
      <c r="E95" s="97" t="s">
        <v>67</v>
      </c>
      <c r="F95" s="95">
        <v>47.82</v>
      </c>
      <c r="G95" s="109">
        <f t="shared" si="7"/>
        <v>514.73447999999996</v>
      </c>
      <c r="H95" s="109">
        <v>2.9</v>
      </c>
      <c r="I95" s="109">
        <v>0.79</v>
      </c>
      <c r="J95" s="109">
        <f t="shared" si="8"/>
        <v>51.51</v>
      </c>
      <c r="K95" s="109">
        <f t="shared" si="9"/>
        <v>554</v>
      </c>
      <c r="L95" s="85" t="s">
        <v>66</v>
      </c>
      <c r="P95" s="109"/>
      <c r="Q95" s="109"/>
    </row>
    <row r="96" spans="1:19" x14ac:dyDescent="0.3">
      <c r="A96" s="103">
        <v>95</v>
      </c>
      <c r="B96" s="85" t="s">
        <v>97</v>
      </c>
      <c r="C96" s="85" t="s">
        <v>51</v>
      </c>
      <c r="D96" s="90">
        <v>809</v>
      </c>
      <c r="E96" s="97" t="s">
        <v>68</v>
      </c>
      <c r="F96" s="95">
        <v>28.64</v>
      </c>
      <c r="G96" s="109">
        <f t="shared" si="7"/>
        <v>308.28095999999999</v>
      </c>
      <c r="H96" s="109">
        <v>7.75</v>
      </c>
      <c r="I96" s="109">
        <v>0</v>
      </c>
      <c r="J96" s="109">
        <f t="shared" si="8"/>
        <v>36.39</v>
      </c>
      <c r="K96" s="109">
        <f t="shared" si="9"/>
        <v>392</v>
      </c>
      <c r="L96" s="85" t="s">
        <v>66</v>
      </c>
      <c r="P96" s="109"/>
      <c r="Q96" s="109"/>
    </row>
    <row r="97" spans="1:19" x14ac:dyDescent="0.3">
      <c r="A97" s="103">
        <v>96</v>
      </c>
      <c r="B97" s="85" t="s">
        <v>97</v>
      </c>
      <c r="C97" s="85" t="s">
        <v>51</v>
      </c>
      <c r="D97" s="90">
        <v>810</v>
      </c>
      <c r="E97" s="97" t="s">
        <v>68</v>
      </c>
      <c r="F97" s="95">
        <v>28.64</v>
      </c>
      <c r="G97" s="109">
        <f t="shared" si="7"/>
        <v>308.28095999999999</v>
      </c>
      <c r="H97" s="109">
        <v>7.75</v>
      </c>
      <c r="I97" s="109">
        <v>0</v>
      </c>
      <c r="J97" s="109">
        <f t="shared" si="8"/>
        <v>36.39</v>
      </c>
      <c r="K97" s="109">
        <f t="shared" si="9"/>
        <v>392</v>
      </c>
      <c r="L97" s="85" t="s">
        <v>66</v>
      </c>
      <c r="P97" s="109"/>
      <c r="Q97" s="109"/>
    </row>
    <row r="98" spans="1:19" x14ac:dyDescent="0.3">
      <c r="A98" s="103">
        <v>97</v>
      </c>
      <c r="B98" s="85" t="s">
        <v>97</v>
      </c>
      <c r="C98" s="85" t="s">
        <v>52</v>
      </c>
      <c r="D98" s="90">
        <v>901</v>
      </c>
      <c r="E98" s="97" t="s">
        <v>68</v>
      </c>
      <c r="F98" s="95">
        <v>29.87</v>
      </c>
      <c r="G98" s="109">
        <f t="shared" si="7"/>
        <v>321.52067999999997</v>
      </c>
      <c r="H98" s="109">
        <v>6.47</v>
      </c>
      <c r="I98" s="109">
        <v>0</v>
      </c>
      <c r="J98" s="109">
        <f t="shared" si="8"/>
        <v>36.340000000000003</v>
      </c>
      <c r="K98" s="109">
        <f t="shared" si="9"/>
        <v>391</v>
      </c>
      <c r="L98" s="85" t="s">
        <v>66</v>
      </c>
      <c r="P98" s="109"/>
      <c r="Q98" s="109"/>
    </row>
    <row r="99" spans="1:19" x14ac:dyDescent="0.3">
      <c r="A99" s="103">
        <v>98</v>
      </c>
      <c r="B99" s="85" t="s">
        <v>97</v>
      </c>
      <c r="C99" s="85" t="s">
        <v>52</v>
      </c>
      <c r="D99" s="90">
        <v>902</v>
      </c>
      <c r="E99" s="97" t="s">
        <v>67</v>
      </c>
      <c r="F99" s="95">
        <v>49.4</v>
      </c>
      <c r="G99" s="109">
        <f t="shared" si="7"/>
        <v>531.74159999999995</v>
      </c>
      <c r="H99" s="109">
        <v>2.9</v>
      </c>
      <c r="I99" s="109">
        <v>0.79</v>
      </c>
      <c r="J99" s="109">
        <f t="shared" si="8"/>
        <v>53.089999999999996</v>
      </c>
      <c r="K99" s="109">
        <f t="shared" si="9"/>
        <v>571</v>
      </c>
      <c r="L99" s="85" t="s">
        <v>129</v>
      </c>
      <c r="M99" s="129" t="s">
        <v>244</v>
      </c>
      <c r="N99" s="134" t="s">
        <v>245</v>
      </c>
      <c r="O99" s="130" t="s">
        <v>216</v>
      </c>
      <c r="P99" s="109">
        <v>6025000</v>
      </c>
      <c r="Q99" s="109">
        <v>1137000</v>
      </c>
      <c r="R99" s="130" t="s">
        <v>143</v>
      </c>
      <c r="S99" s="130" t="s">
        <v>185</v>
      </c>
    </row>
    <row r="100" spans="1:19" x14ac:dyDescent="0.3">
      <c r="A100" s="103">
        <v>99</v>
      </c>
      <c r="B100" s="85" t="s">
        <v>97</v>
      </c>
      <c r="C100" s="85" t="s">
        <v>52</v>
      </c>
      <c r="D100" s="90">
        <v>903</v>
      </c>
      <c r="E100" s="97" t="s">
        <v>67</v>
      </c>
      <c r="F100" s="95">
        <v>49.58</v>
      </c>
      <c r="G100" s="109">
        <f t="shared" si="7"/>
        <v>533.6791199999999</v>
      </c>
      <c r="H100" s="109">
        <v>3.01</v>
      </c>
      <c r="I100" s="109">
        <v>0.79</v>
      </c>
      <c r="J100" s="109">
        <f t="shared" si="8"/>
        <v>53.379999999999995</v>
      </c>
      <c r="K100" s="109">
        <f t="shared" si="9"/>
        <v>575</v>
      </c>
      <c r="L100" s="85" t="s">
        <v>66</v>
      </c>
      <c r="P100" s="109"/>
      <c r="Q100" s="109"/>
    </row>
    <row r="101" spans="1:19" x14ac:dyDescent="0.3">
      <c r="A101" s="103">
        <v>100</v>
      </c>
      <c r="B101" s="85" t="s">
        <v>97</v>
      </c>
      <c r="C101" s="85" t="s">
        <v>52</v>
      </c>
      <c r="D101" s="90">
        <v>904</v>
      </c>
      <c r="E101" s="97" t="s">
        <v>68</v>
      </c>
      <c r="F101" s="95">
        <v>29.32</v>
      </c>
      <c r="G101" s="109">
        <f t="shared" si="7"/>
        <v>315.60048</v>
      </c>
      <c r="H101" s="109">
        <v>7.01</v>
      </c>
      <c r="I101" s="109">
        <v>0</v>
      </c>
      <c r="J101" s="109">
        <f t="shared" si="8"/>
        <v>36.33</v>
      </c>
      <c r="K101" s="109">
        <f t="shared" si="9"/>
        <v>391</v>
      </c>
      <c r="L101" s="85" t="s">
        <v>129</v>
      </c>
      <c r="M101" s="129" t="s">
        <v>246</v>
      </c>
      <c r="N101" s="134">
        <v>45309</v>
      </c>
      <c r="O101" s="130" t="s">
        <v>240</v>
      </c>
      <c r="P101" s="109">
        <v>3245300</v>
      </c>
      <c r="Q101" s="109">
        <v>881530</v>
      </c>
      <c r="R101" s="130" t="s">
        <v>143</v>
      </c>
      <c r="S101" s="130" t="s">
        <v>228</v>
      </c>
    </row>
    <row r="102" spans="1:19" x14ac:dyDescent="0.3">
      <c r="A102" s="103">
        <v>101</v>
      </c>
      <c r="B102" s="85" t="s">
        <v>97</v>
      </c>
      <c r="C102" s="85" t="s">
        <v>52</v>
      </c>
      <c r="D102" s="90">
        <v>905</v>
      </c>
      <c r="E102" s="97" t="s">
        <v>68</v>
      </c>
      <c r="F102" s="95">
        <v>27.85</v>
      </c>
      <c r="G102" s="109">
        <f t="shared" si="7"/>
        <v>299.7774</v>
      </c>
      <c r="H102" s="109">
        <v>9.01</v>
      </c>
      <c r="I102" s="109">
        <v>0</v>
      </c>
      <c r="J102" s="109">
        <f t="shared" si="8"/>
        <v>36.86</v>
      </c>
      <c r="K102" s="109">
        <f t="shared" si="9"/>
        <v>397</v>
      </c>
      <c r="L102" s="85" t="s">
        <v>129</v>
      </c>
      <c r="M102" s="129" t="s">
        <v>247</v>
      </c>
      <c r="N102" s="134">
        <v>45538</v>
      </c>
      <c r="O102" s="130" t="s">
        <v>153</v>
      </c>
      <c r="P102" s="109">
        <v>3295100</v>
      </c>
      <c r="Q102" s="109">
        <v>1163170</v>
      </c>
      <c r="R102" s="130" t="s">
        <v>143</v>
      </c>
      <c r="S102" s="130" t="s">
        <v>248</v>
      </c>
    </row>
    <row r="103" spans="1:19" x14ac:dyDescent="0.3">
      <c r="A103" s="103">
        <v>102</v>
      </c>
      <c r="B103" s="85" t="s">
        <v>97</v>
      </c>
      <c r="C103" s="85" t="s">
        <v>52</v>
      </c>
      <c r="D103" s="90">
        <v>906</v>
      </c>
      <c r="E103" s="97" t="s">
        <v>68</v>
      </c>
      <c r="F103" s="95">
        <v>27.71</v>
      </c>
      <c r="G103" s="109">
        <f t="shared" si="7"/>
        <v>298.27044000000001</v>
      </c>
      <c r="H103" s="109">
        <v>9.01</v>
      </c>
      <c r="I103" s="109">
        <v>0</v>
      </c>
      <c r="J103" s="109">
        <f t="shared" si="8"/>
        <v>36.72</v>
      </c>
      <c r="K103" s="109">
        <f t="shared" si="9"/>
        <v>395</v>
      </c>
      <c r="L103" s="85" t="s">
        <v>129</v>
      </c>
      <c r="M103" s="129" t="s">
        <v>249</v>
      </c>
      <c r="N103" s="134" t="s">
        <v>250</v>
      </c>
      <c r="O103" s="130" t="s">
        <v>153</v>
      </c>
      <c r="P103" s="109">
        <v>3278500</v>
      </c>
      <c r="Q103" s="109">
        <v>1157311</v>
      </c>
      <c r="R103" s="130" t="s">
        <v>143</v>
      </c>
      <c r="S103" s="130" t="s">
        <v>173</v>
      </c>
    </row>
    <row r="104" spans="1:19" x14ac:dyDescent="0.3">
      <c r="A104" s="103">
        <v>103</v>
      </c>
      <c r="B104" s="85" t="s">
        <v>97</v>
      </c>
      <c r="C104" s="85" t="s">
        <v>52</v>
      </c>
      <c r="D104" s="90">
        <v>907</v>
      </c>
      <c r="E104" s="97" t="s">
        <v>67</v>
      </c>
      <c r="F104" s="95">
        <v>48.08</v>
      </c>
      <c r="G104" s="109">
        <f t="shared" si="7"/>
        <v>517.53311999999994</v>
      </c>
      <c r="H104" s="109">
        <v>0</v>
      </c>
      <c r="I104" s="109">
        <v>0.79</v>
      </c>
      <c r="J104" s="109">
        <f t="shared" si="8"/>
        <v>48.87</v>
      </c>
      <c r="K104" s="109">
        <f t="shared" si="9"/>
        <v>526</v>
      </c>
      <c r="L104" s="85" t="s">
        <v>129</v>
      </c>
      <c r="M104" s="129" t="s">
        <v>251</v>
      </c>
      <c r="N104" s="134">
        <v>45228</v>
      </c>
      <c r="O104" s="130" t="s">
        <v>213</v>
      </c>
      <c r="P104" s="109">
        <v>4490000</v>
      </c>
      <c r="Q104" s="109">
        <v>1571500</v>
      </c>
      <c r="R104" s="130" t="s">
        <v>143</v>
      </c>
      <c r="S104" s="130" t="s">
        <v>252</v>
      </c>
    </row>
    <row r="105" spans="1:19" x14ac:dyDescent="0.3">
      <c r="A105" s="103">
        <v>104</v>
      </c>
      <c r="B105" s="85" t="s">
        <v>97</v>
      </c>
      <c r="C105" s="85" t="s">
        <v>52</v>
      </c>
      <c r="D105" s="90">
        <v>908</v>
      </c>
      <c r="E105" s="97" t="s">
        <v>67</v>
      </c>
      <c r="F105" s="95">
        <v>47.82</v>
      </c>
      <c r="G105" s="109">
        <f t="shared" si="7"/>
        <v>514.73447999999996</v>
      </c>
      <c r="H105" s="109">
        <v>2.9</v>
      </c>
      <c r="I105" s="109">
        <v>0.79</v>
      </c>
      <c r="J105" s="109">
        <f t="shared" si="8"/>
        <v>51.51</v>
      </c>
      <c r="K105" s="109">
        <f t="shared" si="9"/>
        <v>554</v>
      </c>
      <c r="L105" s="85" t="s">
        <v>66</v>
      </c>
      <c r="P105" s="109"/>
      <c r="Q105" s="109"/>
    </row>
    <row r="106" spans="1:19" x14ac:dyDescent="0.3">
      <c r="A106" s="103">
        <v>105</v>
      </c>
      <c r="B106" s="85" t="s">
        <v>97</v>
      </c>
      <c r="C106" s="85" t="s">
        <v>52</v>
      </c>
      <c r="D106" s="90">
        <v>909</v>
      </c>
      <c r="E106" s="97" t="s">
        <v>68</v>
      </c>
      <c r="F106" s="95">
        <v>28.64</v>
      </c>
      <c r="G106" s="109">
        <f t="shared" si="7"/>
        <v>308.28095999999999</v>
      </c>
      <c r="H106" s="109">
        <v>7.75</v>
      </c>
      <c r="I106" s="109">
        <v>0</v>
      </c>
      <c r="J106" s="109">
        <f t="shared" si="8"/>
        <v>36.39</v>
      </c>
      <c r="K106" s="109">
        <f t="shared" si="9"/>
        <v>392</v>
      </c>
      <c r="L106" s="85" t="s">
        <v>66</v>
      </c>
      <c r="P106" s="109"/>
      <c r="Q106" s="109"/>
    </row>
    <row r="107" spans="1:19" x14ac:dyDescent="0.3">
      <c r="A107" s="103">
        <v>106</v>
      </c>
      <c r="B107" s="85" t="s">
        <v>97</v>
      </c>
      <c r="C107" s="85" t="s">
        <v>52</v>
      </c>
      <c r="D107" s="90">
        <v>910</v>
      </c>
      <c r="E107" s="97" t="s">
        <v>68</v>
      </c>
      <c r="F107" s="95">
        <v>28.64</v>
      </c>
      <c r="G107" s="109">
        <f t="shared" si="7"/>
        <v>308.28095999999999</v>
      </c>
      <c r="H107" s="109">
        <v>7.75</v>
      </c>
      <c r="I107" s="109">
        <v>0</v>
      </c>
      <c r="J107" s="109">
        <f t="shared" si="8"/>
        <v>36.39</v>
      </c>
      <c r="K107" s="109">
        <f t="shared" si="9"/>
        <v>392</v>
      </c>
      <c r="L107" s="85" t="s">
        <v>66</v>
      </c>
      <c r="P107" s="109"/>
      <c r="Q107" s="109"/>
    </row>
    <row r="108" spans="1:19" x14ac:dyDescent="0.3">
      <c r="A108" s="103">
        <v>107</v>
      </c>
      <c r="B108" s="85" t="s">
        <v>97</v>
      </c>
      <c r="C108" s="85" t="s">
        <v>53</v>
      </c>
      <c r="D108" s="90">
        <v>1001</v>
      </c>
      <c r="E108" s="97" t="s">
        <v>68</v>
      </c>
      <c r="F108" s="95">
        <v>29.87</v>
      </c>
      <c r="G108" s="109">
        <f t="shared" si="7"/>
        <v>321.52067999999997</v>
      </c>
      <c r="H108" s="109">
        <v>6.47</v>
      </c>
      <c r="I108" s="109">
        <v>0</v>
      </c>
      <c r="J108" s="109">
        <f t="shared" si="8"/>
        <v>36.340000000000003</v>
      </c>
      <c r="K108" s="109">
        <f t="shared" si="9"/>
        <v>391</v>
      </c>
      <c r="L108" s="85" t="s">
        <v>129</v>
      </c>
      <c r="M108" s="129" t="s">
        <v>253</v>
      </c>
      <c r="N108" s="134">
        <v>45261</v>
      </c>
      <c r="O108" s="130" t="s">
        <v>254</v>
      </c>
      <c r="P108" s="109">
        <v>3263400</v>
      </c>
      <c r="Q108" s="109">
        <v>1715968</v>
      </c>
      <c r="R108" s="130" t="s">
        <v>143</v>
      </c>
      <c r="S108" s="130" t="s">
        <v>255</v>
      </c>
    </row>
    <row r="109" spans="1:19" x14ac:dyDescent="0.3">
      <c r="A109" s="103">
        <v>108</v>
      </c>
      <c r="B109" s="85" t="s">
        <v>97</v>
      </c>
      <c r="C109" s="85" t="s">
        <v>53</v>
      </c>
      <c r="D109" s="90">
        <v>1002</v>
      </c>
      <c r="E109" s="97" t="s">
        <v>67</v>
      </c>
      <c r="F109" s="95">
        <v>49.4</v>
      </c>
      <c r="G109" s="109">
        <f t="shared" si="7"/>
        <v>531.74159999999995</v>
      </c>
      <c r="H109" s="109">
        <v>2.9</v>
      </c>
      <c r="I109" s="109">
        <v>0.79</v>
      </c>
      <c r="J109" s="109">
        <f t="shared" si="8"/>
        <v>53.089999999999996</v>
      </c>
      <c r="K109" s="109">
        <f t="shared" si="9"/>
        <v>571</v>
      </c>
      <c r="L109" s="85" t="s">
        <v>129</v>
      </c>
      <c r="M109" s="129" t="s">
        <v>256</v>
      </c>
      <c r="N109" s="134">
        <v>45279</v>
      </c>
      <c r="O109" s="130" t="s">
        <v>254</v>
      </c>
      <c r="P109" s="109">
        <v>4749578</v>
      </c>
      <c r="Q109" s="109">
        <v>1662352</v>
      </c>
      <c r="R109" s="130" t="s">
        <v>143</v>
      </c>
      <c r="S109" s="130" t="s">
        <v>257</v>
      </c>
    </row>
    <row r="110" spans="1:19" x14ac:dyDescent="0.3">
      <c r="A110" s="103">
        <v>109</v>
      </c>
      <c r="B110" s="85" t="s">
        <v>97</v>
      </c>
      <c r="C110" s="85" t="s">
        <v>53</v>
      </c>
      <c r="D110" s="90">
        <v>1003</v>
      </c>
      <c r="E110" s="97" t="s">
        <v>67</v>
      </c>
      <c r="F110" s="95">
        <v>49.58</v>
      </c>
      <c r="G110" s="109">
        <f t="shared" si="7"/>
        <v>533.6791199999999</v>
      </c>
      <c r="H110" s="109">
        <v>3.01</v>
      </c>
      <c r="I110" s="109">
        <v>0.79</v>
      </c>
      <c r="J110" s="109">
        <f t="shared" si="8"/>
        <v>53.379999999999995</v>
      </c>
      <c r="K110" s="109">
        <f t="shared" si="9"/>
        <v>575</v>
      </c>
      <c r="L110" s="85" t="s">
        <v>129</v>
      </c>
      <c r="M110" s="129" t="s">
        <v>258</v>
      </c>
      <c r="N110" s="134">
        <v>45270</v>
      </c>
      <c r="O110" s="130" t="s">
        <v>254</v>
      </c>
      <c r="P110" s="109">
        <v>4772500</v>
      </c>
      <c r="Q110" s="109">
        <v>1670375</v>
      </c>
      <c r="R110" s="130" t="s">
        <v>143</v>
      </c>
      <c r="S110" s="130" t="s">
        <v>173</v>
      </c>
    </row>
    <row r="111" spans="1:19" x14ac:dyDescent="0.3">
      <c r="A111" s="103">
        <v>110</v>
      </c>
      <c r="B111" s="85" t="s">
        <v>97</v>
      </c>
      <c r="C111" s="85" t="s">
        <v>53</v>
      </c>
      <c r="D111" s="90">
        <v>1004</v>
      </c>
      <c r="E111" s="97" t="s">
        <v>68</v>
      </c>
      <c r="F111" s="95">
        <v>29.32</v>
      </c>
      <c r="G111" s="109">
        <f t="shared" si="7"/>
        <v>315.60048</v>
      </c>
      <c r="H111" s="109">
        <v>7.01</v>
      </c>
      <c r="I111" s="109">
        <v>0</v>
      </c>
      <c r="J111" s="109">
        <f t="shared" si="8"/>
        <v>36.33</v>
      </c>
      <c r="K111" s="109">
        <f t="shared" si="9"/>
        <v>391</v>
      </c>
      <c r="L111" s="85" t="s">
        <v>129</v>
      </c>
      <c r="M111" s="129" t="s">
        <v>259</v>
      </c>
      <c r="N111" s="134">
        <v>45277</v>
      </c>
      <c r="O111" s="130" t="s">
        <v>254</v>
      </c>
      <c r="P111" s="109">
        <v>3245300</v>
      </c>
      <c r="Q111" s="109">
        <v>313530</v>
      </c>
      <c r="R111" s="130" t="s">
        <v>143</v>
      </c>
      <c r="S111" s="130" t="s">
        <v>202</v>
      </c>
    </row>
    <row r="112" spans="1:19" x14ac:dyDescent="0.3">
      <c r="A112" s="103">
        <v>111</v>
      </c>
      <c r="B112" s="85" t="s">
        <v>97</v>
      </c>
      <c r="C112" s="85" t="s">
        <v>53</v>
      </c>
      <c r="D112" s="90">
        <v>1005</v>
      </c>
      <c r="E112" s="97" t="s">
        <v>67</v>
      </c>
      <c r="F112" s="95">
        <v>37.94</v>
      </c>
      <c r="G112" s="109">
        <f t="shared" si="7"/>
        <v>408.38615999999996</v>
      </c>
      <c r="H112" s="109">
        <v>8.0500000000000007</v>
      </c>
      <c r="I112" s="109">
        <v>0</v>
      </c>
      <c r="J112" s="109">
        <f t="shared" si="8"/>
        <v>45.989999999999995</v>
      </c>
      <c r="K112" s="109">
        <f t="shared" si="9"/>
        <v>495</v>
      </c>
      <c r="L112" s="85" t="s">
        <v>129</v>
      </c>
      <c r="M112" s="129" t="s">
        <v>260</v>
      </c>
      <c r="N112" s="134">
        <v>45223</v>
      </c>
      <c r="O112" s="130" t="s">
        <v>213</v>
      </c>
      <c r="P112" s="109">
        <v>4108500</v>
      </c>
      <c r="Q112" s="109">
        <v>1437975</v>
      </c>
      <c r="R112" s="130" t="s">
        <v>143</v>
      </c>
      <c r="S112" s="130" t="s">
        <v>228</v>
      </c>
    </row>
    <row r="113" spans="1:19" x14ac:dyDescent="0.3">
      <c r="A113" s="103">
        <v>112</v>
      </c>
      <c r="B113" s="85" t="s">
        <v>97</v>
      </c>
      <c r="C113" s="85" t="s">
        <v>53</v>
      </c>
      <c r="D113" s="90">
        <v>1007</v>
      </c>
      <c r="E113" s="97" t="s">
        <v>67</v>
      </c>
      <c r="F113" s="95">
        <v>48.08</v>
      </c>
      <c r="G113" s="109">
        <f t="shared" si="7"/>
        <v>517.53311999999994</v>
      </c>
      <c r="H113" s="109">
        <v>0</v>
      </c>
      <c r="I113" s="109">
        <v>0.79</v>
      </c>
      <c r="J113" s="109">
        <f t="shared" si="8"/>
        <v>48.87</v>
      </c>
      <c r="K113" s="109">
        <f t="shared" si="9"/>
        <v>526</v>
      </c>
      <c r="L113" s="85" t="s">
        <v>129</v>
      </c>
      <c r="M113" s="129" t="s">
        <v>261</v>
      </c>
      <c r="N113" s="134">
        <v>45228</v>
      </c>
      <c r="O113" s="130" t="s">
        <v>213</v>
      </c>
      <c r="P113" s="109">
        <v>4490000</v>
      </c>
      <c r="Q113" s="109">
        <v>620255</v>
      </c>
      <c r="R113" s="130" t="s">
        <v>143</v>
      </c>
      <c r="S113" s="130" t="s">
        <v>257</v>
      </c>
    </row>
    <row r="114" spans="1:19" x14ac:dyDescent="0.3">
      <c r="A114" s="103">
        <v>113</v>
      </c>
      <c r="B114" s="85" t="s">
        <v>97</v>
      </c>
      <c r="C114" s="85" t="s">
        <v>53</v>
      </c>
      <c r="D114" s="90">
        <v>1008</v>
      </c>
      <c r="E114" s="97" t="s">
        <v>67</v>
      </c>
      <c r="F114" s="95">
        <v>47.82</v>
      </c>
      <c r="G114" s="109">
        <f t="shared" si="7"/>
        <v>514.73447999999996</v>
      </c>
      <c r="H114" s="109">
        <v>2.9</v>
      </c>
      <c r="I114" s="109">
        <v>0.79</v>
      </c>
      <c r="J114" s="109">
        <f t="shared" si="8"/>
        <v>51.51</v>
      </c>
      <c r="K114" s="109">
        <f t="shared" si="9"/>
        <v>554</v>
      </c>
      <c r="L114" s="85" t="s">
        <v>129</v>
      </c>
      <c r="M114" s="129" t="s">
        <v>262</v>
      </c>
      <c r="N114" s="134">
        <v>45270</v>
      </c>
      <c r="O114" s="130" t="s">
        <v>254</v>
      </c>
      <c r="P114" s="109">
        <v>4490000</v>
      </c>
      <c r="Q114" s="109">
        <v>1526500</v>
      </c>
      <c r="R114" s="130" t="s">
        <v>143</v>
      </c>
      <c r="S114" s="130" t="s">
        <v>149</v>
      </c>
    </row>
    <row r="115" spans="1:19" x14ac:dyDescent="0.3">
      <c r="A115" s="103">
        <v>114</v>
      </c>
      <c r="B115" s="85" t="s">
        <v>97</v>
      </c>
      <c r="C115" s="85" t="s">
        <v>53</v>
      </c>
      <c r="D115" s="90">
        <v>1009</v>
      </c>
      <c r="E115" s="97" t="s">
        <v>68</v>
      </c>
      <c r="F115" s="95">
        <v>28.64</v>
      </c>
      <c r="G115" s="109">
        <f t="shared" si="7"/>
        <v>308.28095999999999</v>
      </c>
      <c r="H115" s="109">
        <v>7.75</v>
      </c>
      <c r="I115" s="109">
        <v>0</v>
      </c>
      <c r="J115" s="109">
        <f t="shared" si="8"/>
        <v>36.39</v>
      </c>
      <c r="K115" s="109">
        <f t="shared" si="9"/>
        <v>392</v>
      </c>
      <c r="L115" s="85" t="s">
        <v>66</v>
      </c>
      <c r="P115" s="109"/>
      <c r="Q115" s="109"/>
    </row>
    <row r="116" spans="1:19" x14ac:dyDescent="0.3">
      <c r="A116" s="103">
        <v>115</v>
      </c>
      <c r="B116" s="85" t="s">
        <v>97</v>
      </c>
      <c r="C116" s="85" t="s">
        <v>53</v>
      </c>
      <c r="D116" s="90">
        <v>1010</v>
      </c>
      <c r="E116" s="97" t="s">
        <v>68</v>
      </c>
      <c r="F116" s="95">
        <v>28.64</v>
      </c>
      <c r="G116" s="109">
        <f t="shared" si="7"/>
        <v>308.28095999999999</v>
      </c>
      <c r="H116" s="109">
        <v>7.75</v>
      </c>
      <c r="I116" s="109">
        <v>0</v>
      </c>
      <c r="J116" s="109">
        <f t="shared" si="8"/>
        <v>36.39</v>
      </c>
      <c r="K116" s="109">
        <f t="shared" si="9"/>
        <v>392</v>
      </c>
      <c r="L116" s="85" t="s">
        <v>66</v>
      </c>
      <c r="P116" s="109"/>
      <c r="Q116" s="109"/>
    </row>
    <row r="117" spans="1:19" x14ac:dyDescent="0.3">
      <c r="A117" s="103">
        <v>116</v>
      </c>
      <c r="B117" s="85" t="s">
        <v>97</v>
      </c>
      <c r="C117" s="85" t="s">
        <v>54</v>
      </c>
      <c r="D117" s="90">
        <v>1101</v>
      </c>
      <c r="E117" s="97" t="s">
        <v>68</v>
      </c>
      <c r="F117" s="95">
        <v>29.87</v>
      </c>
      <c r="G117" s="109">
        <f t="shared" si="7"/>
        <v>321.52067999999997</v>
      </c>
      <c r="H117" s="109">
        <v>6.47</v>
      </c>
      <c r="I117" s="109">
        <v>0</v>
      </c>
      <c r="J117" s="109">
        <f t="shared" si="8"/>
        <v>36.340000000000003</v>
      </c>
      <c r="K117" s="109">
        <f t="shared" si="9"/>
        <v>391</v>
      </c>
      <c r="L117" s="85" t="s">
        <v>129</v>
      </c>
      <c r="M117" s="129" t="s">
        <v>263</v>
      </c>
      <c r="N117" s="134">
        <v>45223</v>
      </c>
      <c r="O117" s="130" t="s">
        <v>213</v>
      </c>
      <c r="P117" s="109">
        <v>3285123</v>
      </c>
      <c r="Q117" s="109">
        <v>1149793</v>
      </c>
      <c r="R117" s="130" t="s">
        <v>143</v>
      </c>
      <c r="S117" s="130" t="s">
        <v>264</v>
      </c>
    </row>
    <row r="118" spans="1:19" x14ac:dyDescent="0.3">
      <c r="A118" s="103">
        <v>117</v>
      </c>
      <c r="B118" s="85" t="s">
        <v>97</v>
      </c>
      <c r="C118" s="85" t="s">
        <v>54</v>
      </c>
      <c r="D118" s="90">
        <v>1102</v>
      </c>
      <c r="E118" s="97" t="s">
        <v>67</v>
      </c>
      <c r="F118" s="95">
        <v>49.4</v>
      </c>
      <c r="G118" s="109">
        <f t="shared" si="7"/>
        <v>531.74159999999995</v>
      </c>
      <c r="H118" s="109">
        <v>2.9</v>
      </c>
      <c r="I118" s="109">
        <v>0.79</v>
      </c>
      <c r="J118" s="109">
        <f t="shared" si="8"/>
        <v>53.089999999999996</v>
      </c>
      <c r="K118" s="109">
        <f t="shared" si="9"/>
        <v>571</v>
      </c>
      <c r="L118" s="85" t="s">
        <v>129</v>
      </c>
      <c r="M118" s="129" t="s">
        <v>265</v>
      </c>
      <c r="N118" s="129" t="s">
        <v>266</v>
      </c>
      <c r="O118" s="130" t="s">
        <v>190</v>
      </c>
      <c r="P118" s="109">
        <v>4853500</v>
      </c>
      <c r="Q118" s="109">
        <v>242675</v>
      </c>
      <c r="R118" s="130" t="s">
        <v>143</v>
      </c>
      <c r="S118" s="130" t="s">
        <v>267</v>
      </c>
    </row>
    <row r="119" spans="1:19" x14ac:dyDescent="0.3">
      <c r="A119" s="103">
        <v>118</v>
      </c>
      <c r="B119" s="85" t="s">
        <v>97</v>
      </c>
      <c r="C119" s="85" t="s">
        <v>54</v>
      </c>
      <c r="D119" s="90">
        <v>1103</v>
      </c>
      <c r="E119" s="97" t="s">
        <v>67</v>
      </c>
      <c r="F119" s="95">
        <v>49.58</v>
      </c>
      <c r="G119" s="109">
        <f t="shared" si="7"/>
        <v>533.6791199999999</v>
      </c>
      <c r="H119" s="109">
        <v>3.01</v>
      </c>
      <c r="I119" s="109">
        <v>0.79</v>
      </c>
      <c r="J119" s="109">
        <f t="shared" si="8"/>
        <v>53.379999999999995</v>
      </c>
      <c r="K119" s="109">
        <f t="shared" si="9"/>
        <v>575</v>
      </c>
      <c r="L119" s="85" t="s">
        <v>66</v>
      </c>
      <c r="P119" s="109"/>
      <c r="Q119" s="109"/>
    </row>
    <row r="120" spans="1:19" x14ac:dyDescent="0.3">
      <c r="A120" s="103">
        <v>119</v>
      </c>
      <c r="B120" s="85" t="s">
        <v>97</v>
      </c>
      <c r="C120" s="85" t="s">
        <v>54</v>
      </c>
      <c r="D120" s="90">
        <v>1104</v>
      </c>
      <c r="E120" s="97" t="s">
        <v>68</v>
      </c>
      <c r="F120" s="95">
        <v>29.32</v>
      </c>
      <c r="G120" s="109">
        <f t="shared" si="7"/>
        <v>315.60048</v>
      </c>
      <c r="H120" s="109">
        <v>7.01</v>
      </c>
      <c r="I120" s="109">
        <v>0</v>
      </c>
      <c r="J120" s="109">
        <f t="shared" si="8"/>
        <v>36.33</v>
      </c>
      <c r="K120" s="109">
        <f t="shared" si="9"/>
        <v>391</v>
      </c>
      <c r="L120" s="85" t="s">
        <v>129</v>
      </c>
      <c r="M120" s="129" t="s">
        <v>268</v>
      </c>
      <c r="N120" s="134">
        <v>45269</v>
      </c>
      <c r="O120" s="130" t="s">
        <v>254</v>
      </c>
      <c r="P120" s="109">
        <v>3253600</v>
      </c>
      <c r="Q120" s="109">
        <v>1138760</v>
      </c>
      <c r="R120" s="130" t="s">
        <v>143</v>
      </c>
      <c r="S120" s="130" t="s">
        <v>252</v>
      </c>
    </row>
    <row r="121" spans="1:19" x14ac:dyDescent="0.3">
      <c r="A121" s="103">
        <v>120</v>
      </c>
      <c r="B121" s="85" t="s">
        <v>97</v>
      </c>
      <c r="C121" s="85" t="s">
        <v>54</v>
      </c>
      <c r="D121" s="90">
        <v>1105</v>
      </c>
      <c r="E121" s="97" t="s">
        <v>68</v>
      </c>
      <c r="F121" s="95">
        <v>27.85</v>
      </c>
      <c r="G121" s="109">
        <f t="shared" si="7"/>
        <v>299.7774</v>
      </c>
      <c r="H121" s="109">
        <v>9.01</v>
      </c>
      <c r="I121" s="109">
        <v>0</v>
      </c>
      <c r="J121" s="109">
        <f t="shared" si="8"/>
        <v>36.86</v>
      </c>
      <c r="K121" s="109">
        <f t="shared" si="9"/>
        <v>397</v>
      </c>
      <c r="L121" s="85" t="s">
        <v>129</v>
      </c>
      <c r="M121" s="129" t="s">
        <v>269</v>
      </c>
      <c r="N121" s="134" t="s">
        <v>270</v>
      </c>
      <c r="O121" s="130" t="s">
        <v>227</v>
      </c>
      <c r="P121" s="109">
        <v>3394000</v>
      </c>
      <c r="Q121" s="109">
        <v>1187900</v>
      </c>
      <c r="R121" s="130" t="s">
        <v>143</v>
      </c>
      <c r="S121" s="130" t="s">
        <v>271</v>
      </c>
    </row>
    <row r="122" spans="1:19" x14ac:dyDescent="0.3">
      <c r="A122" s="103">
        <v>121</v>
      </c>
      <c r="B122" s="85" t="s">
        <v>97</v>
      </c>
      <c r="C122" s="85" t="s">
        <v>54</v>
      </c>
      <c r="D122" s="90">
        <v>1106</v>
      </c>
      <c r="E122" s="97" t="s">
        <v>68</v>
      </c>
      <c r="F122" s="95">
        <v>27.71</v>
      </c>
      <c r="G122" s="109">
        <f t="shared" si="7"/>
        <v>298.27044000000001</v>
      </c>
      <c r="H122" s="109">
        <v>9.01</v>
      </c>
      <c r="I122" s="109">
        <v>0</v>
      </c>
      <c r="J122" s="109">
        <f t="shared" si="8"/>
        <v>36.72</v>
      </c>
      <c r="K122" s="109">
        <f t="shared" si="9"/>
        <v>395</v>
      </c>
      <c r="L122" s="85" t="s">
        <v>129</v>
      </c>
      <c r="M122" s="129" t="s">
        <v>272</v>
      </c>
      <c r="N122" s="134">
        <v>45223</v>
      </c>
      <c r="O122" s="130" t="s">
        <v>213</v>
      </c>
      <c r="P122" s="109">
        <v>3278500</v>
      </c>
      <c r="Q122" s="109">
        <v>1182782</v>
      </c>
      <c r="R122" s="130" t="s">
        <v>143</v>
      </c>
      <c r="S122" s="130" t="s">
        <v>173</v>
      </c>
    </row>
    <row r="123" spans="1:19" x14ac:dyDescent="0.3">
      <c r="A123" s="103">
        <v>122</v>
      </c>
      <c r="B123" s="85" t="s">
        <v>97</v>
      </c>
      <c r="C123" s="85" t="s">
        <v>54</v>
      </c>
      <c r="D123" s="90">
        <v>1107</v>
      </c>
      <c r="E123" s="97" t="s">
        <v>67</v>
      </c>
      <c r="F123" s="95">
        <v>48.08</v>
      </c>
      <c r="G123" s="109">
        <f t="shared" ref="G123:G186" si="10">F123*10.764</f>
        <v>517.53311999999994</v>
      </c>
      <c r="H123" s="109">
        <v>0</v>
      </c>
      <c r="I123" s="109">
        <v>0.79</v>
      </c>
      <c r="J123" s="109">
        <f t="shared" si="8"/>
        <v>48.87</v>
      </c>
      <c r="K123" s="109">
        <f t="shared" si="9"/>
        <v>526</v>
      </c>
      <c r="L123" s="85" t="s">
        <v>66</v>
      </c>
      <c r="P123" s="109"/>
      <c r="Q123" s="109"/>
    </row>
    <row r="124" spans="1:19" x14ac:dyDescent="0.3">
      <c r="A124" s="103">
        <v>123</v>
      </c>
      <c r="B124" s="85" t="s">
        <v>97</v>
      </c>
      <c r="C124" s="85" t="s">
        <v>54</v>
      </c>
      <c r="D124" s="90">
        <v>1108</v>
      </c>
      <c r="E124" s="97" t="s">
        <v>67</v>
      </c>
      <c r="F124" s="95">
        <v>47.82</v>
      </c>
      <c r="G124" s="109">
        <f t="shared" si="10"/>
        <v>514.73447999999996</v>
      </c>
      <c r="H124" s="109">
        <v>2.9</v>
      </c>
      <c r="I124" s="109">
        <v>0.79</v>
      </c>
      <c r="J124" s="109">
        <f t="shared" ref="J124:J187" si="11">F124+H124+I124</f>
        <v>51.51</v>
      </c>
      <c r="K124" s="109">
        <f t="shared" ref="K124:K187" si="12">ROUND(J124*10.764,0)</f>
        <v>554</v>
      </c>
      <c r="L124" s="85" t="s">
        <v>66</v>
      </c>
      <c r="P124" s="109"/>
      <c r="Q124" s="109"/>
    </row>
    <row r="125" spans="1:19" x14ac:dyDescent="0.3">
      <c r="A125" s="103">
        <v>124</v>
      </c>
      <c r="B125" s="85" t="s">
        <v>97</v>
      </c>
      <c r="C125" s="85" t="s">
        <v>54</v>
      </c>
      <c r="D125" s="90">
        <v>1109</v>
      </c>
      <c r="E125" s="97" t="s">
        <v>68</v>
      </c>
      <c r="F125" s="95">
        <v>28.64</v>
      </c>
      <c r="G125" s="109">
        <f t="shared" si="10"/>
        <v>308.28095999999999</v>
      </c>
      <c r="H125" s="109">
        <v>7.75</v>
      </c>
      <c r="I125" s="109">
        <v>0</v>
      </c>
      <c r="J125" s="109">
        <f t="shared" si="11"/>
        <v>36.39</v>
      </c>
      <c r="K125" s="109">
        <f t="shared" si="12"/>
        <v>392</v>
      </c>
      <c r="L125" s="85" t="s">
        <v>129</v>
      </c>
      <c r="M125" s="129" t="s">
        <v>273</v>
      </c>
      <c r="N125" s="134" t="s">
        <v>266</v>
      </c>
      <c r="O125" s="130" t="s">
        <v>190</v>
      </c>
      <c r="P125" s="109">
        <v>3332000</v>
      </c>
      <c r="Q125" s="109">
        <v>1166200</v>
      </c>
      <c r="R125" s="130" t="s">
        <v>143</v>
      </c>
      <c r="S125" s="130" t="s">
        <v>180</v>
      </c>
    </row>
    <row r="126" spans="1:19" x14ac:dyDescent="0.3">
      <c r="A126" s="103">
        <v>125</v>
      </c>
      <c r="B126" s="85" t="s">
        <v>97</v>
      </c>
      <c r="C126" s="85" t="s">
        <v>54</v>
      </c>
      <c r="D126" s="90">
        <v>1110</v>
      </c>
      <c r="E126" s="97" t="s">
        <v>68</v>
      </c>
      <c r="F126" s="95">
        <v>28.64</v>
      </c>
      <c r="G126" s="109">
        <f t="shared" si="10"/>
        <v>308.28095999999999</v>
      </c>
      <c r="H126" s="109">
        <v>7.75</v>
      </c>
      <c r="I126" s="109">
        <v>0</v>
      </c>
      <c r="J126" s="109">
        <f t="shared" si="11"/>
        <v>36.39</v>
      </c>
      <c r="K126" s="109">
        <f t="shared" si="12"/>
        <v>392</v>
      </c>
      <c r="L126" s="85" t="s">
        <v>66</v>
      </c>
      <c r="P126" s="109"/>
      <c r="Q126" s="109"/>
    </row>
    <row r="127" spans="1:19" x14ac:dyDescent="0.3">
      <c r="A127" s="103">
        <v>126</v>
      </c>
      <c r="B127" s="85" t="s">
        <v>97</v>
      </c>
      <c r="C127" s="85" t="s">
        <v>55</v>
      </c>
      <c r="D127" s="90">
        <v>1201</v>
      </c>
      <c r="E127" s="97" t="s">
        <v>68</v>
      </c>
      <c r="F127" s="95">
        <v>29.87</v>
      </c>
      <c r="G127" s="109">
        <f t="shared" si="10"/>
        <v>321.52067999999997</v>
      </c>
      <c r="H127" s="109">
        <v>6.47</v>
      </c>
      <c r="I127" s="109">
        <v>0</v>
      </c>
      <c r="J127" s="109">
        <f t="shared" si="11"/>
        <v>36.340000000000003</v>
      </c>
      <c r="K127" s="109">
        <f t="shared" si="12"/>
        <v>391</v>
      </c>
      <c r="L127" s="85" t="s">
        <v>66</v>
      </c>
      <c r="P127" s="109"/>
      <c r="Q127" s="109"/>
    </row>
    <row r="128" spans="1:19" x14ac:dyDescent="0.3">
      <c r="A128" s="103">
        <v>127</v>
      </c>
      <c r="B128" s="85" t="s">
        <v>97</v>
      </c>
      <c r="C128" s="85" t="s">
        <v>55</v>
      </c>
      <c r="D128" s="90">
        <v>1202</v>
      </c>
      <c r="E128" s="97" t="s">
        <v>67</v>
      </c>
      <c r="F128" s="95">
        <v>49.4</v>
      </c>
      <c r="G128" s="109">
        <f t="shared" si="10"/>
        <v>531.74159999999995</v>
      </c>
      <c r="H128" s="109">
        <v>2.9</v>
      </c>
      <c r="I128" s="109">
        <v>0.79</v>
      </c>
      <c r="J128" s="109">
        <f t="shared" si="11"/>
        <v>53.089999999999996</v>
      </c>
      <c r="K128" s="109">
        <f t="shared" si="12"/>
        <v>571</v>
      </c>
      <c r="L128" s="85" t="s">
        <v>129</v>
      </c>
      <c r="M128" s="129" t="s">
        <v>274</v>
      </c>
      <c r="N128" s="134" t="s">
        <v>275</v>
      </c>
      <c r="O128" s="130" t="s">
        <v>216</v>
      </c>
      <c r="P128" s="109">
        <v>6025000</v>
      </c>
      <c r="Q128" s="109">
        <v>1137000</v>
      </c>
      <c r="R128" s="130" t="s">
        <v>143</v>
      </c>
      <c r="S128" s="130" t="s">
        <v>185</v>
      </c>
    </row>
    <row r="129" spans="1:19" x14ac:dyDescent="0.3">
      <c r="A129" s="103">
        <v>128</v>
      </c>
      <c r="B129" s="85" t="s">
        <v>97</v>
      </c>
      <c r="C129" s="85" t="s">
        <v>55</v>
      </c>
      <c r="D129" s="90">
        <v>1203</v>
      </c>
      <c r="E129" s="97" t="s">
        <v>67</v>
      </c>
      <c r="F129" s="95">
        <v>49.58</v>
      </c>
      <c r="G129" s="109">
        <f t="shared" si="10"/>
        <v>533.6791199999999</v>
      </c>
      <c r="H129" s="109">
        <v>3.01</v>
      </c>
      <c r="I129" s="109">
        <v>0.79</v>
      </c>
      <c r="J129" s="109">
        <f t="shared" si="11"/>
        <v>53.379999999999995</v>
      </c>
      <c r="K129" s="109">
        <f t="shared" si="12"/>
        <v>575</v>
      </c>
      <c r="L129" s="85" t="s">
        <v>129</v>
      </c>
      <c r="M129" s="129" t="s">
        <v>276</v>
      </c>
      <c r="N129" s="134">
        <v>45256</v>
      </c>
      <c r="O129" s="130" t="s">
        <v>232</v>
      </c>
      <c r="P129" s="109">
        <v>4772500</v>
      </c>
      <c r="Q129" s="109">
        <v>1715247</v>
      </c>
      <c r="R129" s="130" t="s">
        <v>143</v>
      </c>
      <c r="S129" s="130" t="s">
        <v>173</v>
      </c>
    </row>
    <row r="130" spans="1:19" x14ac:dyDescent="0.3">
      <c r="A130" s="103">
        <v>129</v>
      </c>
      <c r="B130" s="85" t="s">
        <v>97</v>
      </c>
      <c r="C130" s="85" t="s">
        <v>55</v>
      </c>
      <c r="D130" s="90">
        <v>1204</v>
      </c>
      <c r="E130" s="97" t="s">
        <v>68</v>
      </c>
      <c r="F130" s="95">
        <v>29.32</v>
      </c>
      <c r="G130" s="109">
        <f t="shared" si="10"/>
        <v>315.60048</v>
      </c>
      <c r="H130" s="109">
        <v>7.01</v>
      </c>
      <c r="I130" s="109">
        <v>0</v>
      </c>
      <c r="J130" s="109">
        <f t="shared" si="11"/>
        <v>36.33</v>
      </c>
      <c r="K130" s="109">
        <f t="shared" si="12"/>
        <v>391</v>
      </c>
      <c r="L130" s="85" t="s">
        <v>129</v>
      </c>
      <c r="M130" s="129" t="s">
        <v>277</v>
      </c>
      <c r="N130" s="134">
        <v>45238</v>
      </c>
      <c r="O130" s="130" t="s">
        <v>232</v>
      </c>
      <c r="P130" s="109">
        <v>3253600</v>
      </c>
      <c r="Q130" s="109">
        <v>1138760</v>
      </c>
      <c r="R130" s="130" t="s">
        <v>143</v>
      </c>
      <c r="S130" s="130" t="s">
        <v>158</v>
      </c>
    </row>
    <row r="131" spans="1:19" x14ac:dyDescent="0.3">
      <c r="A131" s="103">
        <v>130</v>
      </c>
      <c r="B131" s="85" t="s">
        <v>97</v>
      </c>
      <c r="C131" s="85" t="s">
        <v>55</v>
      </c>
      <c r="D131" s="90">
        <v>1205</v>
      </c>
      <c r="E131" s="97" t="s">
        <v>68</v>
      </c>
      <c r="F131" s="95">
        <v>27.85</v>
      </c>
      <c r="G131" s="109">
        <f t="shared" si="10"/>
        <v>299.7774</v>
      </c>
      <c r="H131" s="109">
        <v>9.01</v>
      </c>
      <c r="I131" s="109">
        <v>0</v>
      </c>
      <c r="J131" s="109">
        <f t="shared" si="11"/>
        <v>36.86</v>
      </c>
      <c r="K131" s="109">
        <f t="shared" si="12"/>
        <v>397</v>
      </c>
      <c r="L131" s="85" t="s">
        <v>129</v>
      </c>
      <c r="M131" s="129" t="s">
        <v>278</v>
      </c>
      <c r="N131" s="134" t="s">
        <v>242</v>
      </c>
      <c r="O131" s="130" t="s">
        <v>216</v>
      </c>
      <c r="P131" s="109">
        <v>3960000</v>
      </c>
      <c r="Q131" s="109">
        <v>1386000</v>
      </c>
      <c r="R131" s="130" t="s">
        <v>143</v>
      </c>
      <c r="S131" s="130" t="s">
        <v>144</v>
      </c>
    </row>
    <row r="132" spans="1:19" x14ac:dyDescent="0.3">
      <c r="A132" s="103">
        <v>131</v>
      </c>
      <c r="B132" s="85" t="s">
        <v>97</v>
      </c>
      <c r="C132" s="85" t="s">
        <v>55</v>
      </c>
      <c r="D132" s="90">
        <v>1206</v>
      </c>
      <c r="E132" s="97" t="s">
        <v>68</v>
      </c>
      <c r="F132" s="95">
        <v>27.71</v>
      </c>
      <c r="G132" s="109">
        <f t="shared" si="10"/>
        <v>298.27044000000001</v>
      </c>
      <c r="H132" s="109">
        <v>9.01</v>
      </c>
      <c r="I132" s="109">
        <v>0</v>
      </c>
      <c r="J132" s="109">
        <f t="shared" si="11"/>
        <v>36.72</v>
      </c>
      <c r="K132" s="109">
        <f t="shared" si="12"/>
        <v>395</v>
      </c>
      <c r="L132" s="85" t="s">
        <v>66</v>
      </c>
      <c r="P132" s="109"/>
      <c r="Q132" s="109"/>
    </row>
    <row r="133" spans="1:19" x14ac:dyDescent="0.3">
      <c r="A133" s="103">
        <v>132</v>
      </c>
      <c r="B133" s="85" t="s">
        <v>97</v>
      </c>
      <c r="C133" s="85" t="s">
        <v>55</v>
      </c>
      <c r="D133" s="90">
        <v>1207</v>
      </c>
      <c r="E133" s="97" t="s">
        <v>67</v>
      </c>
      <c r="F133" s="95">
        <v>48.08</v>
      </c>
      <c r="G133" s="109">
        <f t="shared" si="10"/>
        <v>517.53311999999994</v>
      </c>
      <c r="H133" s="109">
        <v>0</v>
      </c>
      <c r="I133" s="109">
        <v>0.79</v>
      </c>
      <c r="J133" s="109">
        <f t="shared" si="11"/>
        <v>48.87</v>
      </c>
      <c r="K133" s="109">
        <f t="shared" si="12"/>
        <v>526</v>
      </c>
      <c r="L133" s="85" t="s">
        <v>129</v>
      </c>
      <c r="M133" s="129" t="s">
        <v>279</v>
      </c>
      <c r="N133" s="134">
        <v>45223</v>
      </c>
      <c r="O133" s="130" t="s">
        <v>213</v>
      </c>
      <c r="P133" s="109">
        <v>4480000</v>
      </c>
      <c r="Q133" s="109">
        <v>1568000</v>
      </c>
      <c r="R133" s="130" t="s">
        <v>143</v>
      </c>
      <c r="S133" s="130" t="s">
        <v>158</v>
      </c>
    </row>
    <row r="134" spans="1:19" x14ac:dyDescent="0.3">
      <c r="A134" s="103">
        <v>133</v>
      </c>
      <c r="B134" s="85" t="s">
        <v>97</v>
      </c>
      <c r="C134" s="85" t="s">
        <v>55</v>
      </c>
      <c r="D134" s="90">
        <v>1208</v>
      </c>
      <c r="E134" s="97" t="s">
        <v>67</v>
      </c>
      <c r="F134" s="95">
        <v>47.82</v>
      </c>
      <c r="G134" s="109">
        <f t="shared" si="10"/>
        <v>514.73447999999996</v>
      </c>
      <c r="H134" s="109">
        <v>2.9</v>
      </c>
      <c r="I134" s="109">
        <v>0.79</v>
      </c>
      <c r="J134" s="109">
        <f t="shared" si="11"/>
        <v>51.51</v>
      </c>
      <c r="K134" s="109">
        <f t="shared" si="12"/>
        <v>554</v>
      </c>
      <c r="L134" s="85" t="s">
        <v>129</v>
      </c>
      <c r="M134" s="129" t="s">
        <v>280</v>
      </c>
      <c r="N134" s="134">
        <v>45240</v>
      </c>
      <c r="O134" s="130" t="s">
        <v>232</v>
      </c>
      <c r="P134" s="109">
        <v>4490000</v>
      </c>
      <c r="Q134" s="109">
        <v>1560500</v>
      </c>
      <c r="R134" s="130" t="s">
        <v>143</v>
      </c>
      <c r="S134" s="130" t="s">
        <v>207</v>
      </c>
    </row>
    <row r="135" spans="1:19" x14ac:dyDescent="0.3">
      <c r="A135" s="103">
        <v>134</v>
      </c>
      <c r="B135" s="85" t="s">
        <v>97</v>
      </c>
      <c r="C135" s="85" t="s">
        <v>55</v>
      </c>
      <c r="D135" s="90">
        <v>1209</v>
      </c>
      <c r="E135" s="97" t="s">
        <v>68</v>
      </c>
      <c r="F135" s="95">
        <v>28.64</v>
      </c>
      <c r="G135" s="109">
        <f t="shared" si="10"/>
        <v>308.28095999999999</v>
      </c>
      <c r="H135" s="109">
        <v>7.75</v>
      </c>
      <c r="I135" s="109">
        <v>0</v>
      </c>
      <c r="J135" s="109">
        <f t="shared" si="11"/>
        <v>36.39</v>
      </c>
      <c r="K135" s="109">
        <f t="shared" si="12"/>
        <v>392</v>
      </c>
      <c r="L135" s="85" t="s">
        <v>129</v>
      </c>
      <c r="M135" s="129" t="s">
        <v>281</v>
      </c>
      <c r="N135" s="134">
        <v>45247</v>
      </c>
      <c r="O135" s="130" t="s">
        <v>232</v>
      </c>
      <c r="P135" s="109">
        <v>3253600</v>
      </c>
      <c r="Q135" s="109">
        <v>1138760</v>
      </c>
      <c r="R135" s="130" t="s">
        <v>143</v>
      </c>
      <c r="S135" s="130" t="s">
        <v>282</v>
      </c>
    </row>
    <row r="136" spans="1:19" x14ac:dyDescent="0.3">
      <c r="A136" s="103">
        <v>135</v>
      </c>
      <c r="B136" s="85" t="s">
        <v>97</v>
      </c>
      <c r="C136" s="85" t="s">
        <v>55</v>
      </c>
      <c r="D136" s="90">
        <v>1210</v>
      </c>
      <c r="E136" s="97" t="s">
        <v>68</v>
      </c>
      <c r="F136" s="95">
        <v>28.64</v>
      </c>
      <c r="G136" s="109">
        <f t="shared" si="10"/>
        <v>308.28095999999999</v>
      </c>
      <c r="H136" s="109">
        <v>7.75</v>
      </c>
      <c r="I136" s="109">
        <v>0</v>
      </c>
      <c r="J136" s="109">
        <f t="shared" si="11"/>
        <v>36.39</v>
      </c>
      <c r="K136" s="109">
        <f t="shared" si="12"/>
        <v>392</v>
      </c>
      <c r="L136" s="85" t="s">
        <v>66</v>
      </c>
      <c r="P136" s="109"/>
      <c r="Q136" s="109"/>
    </row>
    <row r="137" spans="1:19" x14ac:dyDescent="0.3">
      <c r="A137" s="103">
        <v>136</v>
      </c>
      <c r="B137" s="85" t="s">
        <v>97</v>
      </c>
      <c r="C137" s="85" t="s">
        <v>56</v>
      </c>
      <c r="D137" s="90">
        <v>1301</v>
      </c>
      <c r="E137" s="97" t="s">
        <v>68</v>
      </c>
      <c r="F137" s="95">
        <v>29.87</v>
      </c>
      <c r="G137" s="109">
        <f t="shared" si="10"/>
        <v>321.52067999999997</v>
      </c>
      <c r="H137" s="109">
        <v>6.47</v>
      </c>
      <c r="I137" s="109">
        <v>0</v>
      </c>
      <c r="J137" s="109">
        <f t="shared" si="11"/>
        <v>36.340000000000003</v>
      </c>
      <c r="K137" s="109">
        <f t="shared" si="12"/>
        <v>391</v>
      </c>
      <c r="L137" s="85" t="s">
        <v>66</v>
      </c>
      <c r="P137" s="109"/>
      <c r="Q137" s="109"/>
    </row>
    <row r="138" spans="1:19" x14ac:dyDescent="0.3">
      <c r="A138" s="103">
        <v>137</v>
      </c>
      <c r="B138" s="85" t="s">
        <v>97</v>
      </c>
      <c r="C138" s="85" t="s">
        <v>56</v>
      </c>
      <c r="D138" s="90">
        <v>1302</v>
      </c>
      <c r="E138" s="97" t="s">
        <v>67</v>
      </c>
      <c r="F138" s="95">
        <v>49.4</v>
      </c>
      <c r="G138" s="109">
        <f t="shared" si="10"/>
        <v>531.74159999999995</v>
      </c>
      <c r="H138" s="109">
        <v>2.9</v>
      </c>
      <c r="I138" s="109">
        <v>0.79</v>
      </c>
      <c r="J138" s="109">
        <f t="shared" si="11"/>
        <v>53.089999999999996</v>
      </c>
      <c r="K138" s="109">
        <f t="shared" si="12"/>
        <v>571</v>
      </c>
      <c r="L138" s="85" t="s">
        <v>66</v>
      </c>
      <c r="P138" s="109"/>
      <c r="Q138" s="109"/>
    </row>
    <row r="139" spans="1:19" x14ac:dyDescent="0.3">
      <c r="A139" s="103">
        <v>138</v>
      </c>
      <c r="B139" s="85" t="s">
        <v>97</v>
      </c>
      <c r="C139" s="85" t="s">
        <v>56</v>
      </c>
      <c r="D139" s="90">
        <v>1303</v>
      </c>
      <c r="E139" s="97" t="s">
        <v>67</v>
      </c>
      <c r="F139" s="95">
        <v>49.58</v>
      </c>
      <c r="G139" s="109">
        <f t="shared" si="10"/>
        <v>533.6791199999999</v>
      </c>
      <c r="H139" s="109">
        <v>3.01</v>
      </c>
      <c r="I139" s="109">
        <v>0.79</v>
      </c>
      <c r="J139" s="109">
        <f t="shared" si="11"/>
        <v>53.379999999999995</v>
      </c>
      <c r="K139" s="109">
        <f t="shared" si="12"/>
        <v>575</v>
      </c>
      <c r="L139" s="85" t="s">
        <v>129</v>
      </c>
      <c r="M139" s="129" t="s">
        <v>283</v>
      </c>
      <c r="N139" s="134">
        <v>45293</v>
      </c>
      <c r="O139" s="130" t="s">
        <v>240</v>
      </c>
      <c r="P139" s="109">
        <v>4490000</v>
      </c>
      <c r="Q139" s="109">
        <v>1822500</v>
      </c>
      <c r="R139" s="130" t="s">
        <v>143</v>
      </c>
      <c r="S139" s="130" t="s">
        <v>284</v>
      </c>
    </row>
    <row r="140" spans="1:19" x14ac:dyDescent="0.3">
      <c r="A140" s="103">
        <v>139</v>
      </c>
      <c r="B140" s="85" t="s">
        <v>97</v>
      </c>
      <c r="C140" s="85" t="s">
        <v>56</v>
      </c>
      <c r="D140" s="90">
        <v>1304</v>
      </c>
      <c r="E140" s="97" t="s">
        <v>68</v>
      </c>
      <c r="F140" s="95">
        <v>29.32</v>
      </c>
      <c r="G140" s="109">
        <f t="shared" si="10"/>
        <v>315.60048</v>
      </c>
      <c r="H140" s="109">
        <v>7.01</v>
      </c>
      <c r="I140" s="109">
        <v>0</v>
      </c>
      <c r="J140" s="109">
        <f t="shared" si="11"/>
        <v>36.33</v>
      </c>
      <c r="K140" s="109">
        <f t="shared" si="12"/>
        <v>391</v>
      </c>
      <c r="L140" s="85" t="s">
        <v>66</v>
      </c>
      <c r="P140" s="109"/>
      <c r="Q140" s="109"/>
    </row>
    <row r="141" spans="1:19" x14ac:dyDescent="0.3">
      <c r="A141" s="103">
        <v>140</v>
      </c>
      <c r="B141" s="85" t="s">
        <v>97</v>
      </c>
      <c r="C141" s="85" t="s">
        <v>56</v>
      </c>
      <c r="D141" s="90">
        <v>1305</v>
      </c>
      <c r="E141" s="97" t="s">
        <v>68</v>
      </c>
      <c r="F141" s="95">
        <v>27.85</v>
      </c>
      <c r="G141" s="109">
        <f t="shared" si="10"/>
        <v>299.7774</v>
      </c>
      <c r="H141" s="109">
        <v>9.01</v>
      </c>
      <c r="I141" s="109">
        <v>0</v>
      </c>
      <c r="J141" s="109">
        <f t="shared" si="11"/>
        <v>36.86</v>
      </c>
      <c r="K141" s="109">
        <f t="shared" si="12"/>
        <v>397</v>
      </c>
      <c r="L141" s="85" t="s">
        <v>129</v>
      </c>
      <c r="M141" s="129" t="s">
        <v>285</v>
      </c>
      <c r="N141" s="134" t="s">
        <v>286</v>
      </c>
      <c r="O141" s="130" t="s">
        <v>142</v>
      </c>
      <c r="P141" s="109">
        <v>3374500</v>
      </c>
      <c r="Q141" s="109">
        <v>1198525</v>
      </c>
      <c r="R141" s="130" t="s">
        <v>143</v>
      </c>
      <c r="S141" s="130" t="s">
        <v>271</v>
      </c>
    </row>
    <row r="142" spans="1:19" x14ac:dyDescent="0.3">
      <c r="A142" s="103">
        <v>141</v>
      </c>
      <c r="B142" s="85" t="s">
        <v>97</v>
      </c>
      <c r="C142" s="85" t="s">
        <v>56</v>
      </c>
      <c r="D142" s="90">
        <v>1306</v>
      </c>
      <c r="E142" s="97" t="s">
        <v>68</v>
      </c>
      <c r="F142" s="95">
        <v>27.71</v>
      </c>
      <c r="G142" s="109">
        <f t="shared" si="10"/>
        <v>298.27044000000001</v>
      </c>
      <c r="H142" s="109">
        <v>9.01</v>
      </c>
      <c r="I142" s="109">
        <v>0</v>
      </c>
      <c r="J142" s="109">
        <f t="shared" si="11"/>
        <v>36.72</v>
      </c>
      <c r="K142" s="109">
        <f t="shared" si="12"/>
        <v>395</v>
      </c>
      <c r="L142" s="85" t="s">
        <v>66</v>
      </c>
      <c r="P142" s="109"/>
      <c r="Q142" s="109"/>
    </row>
    <row r="143" spans="1:19" x14ac:dyDescent="0.3">
      <c r="A143" s="103">
        <v>142</v>
      </c>
      <c r="B143" s="85" t="s">
        <v>97</v>
      </c>
      <c r="C143" s="85" t="s">
        <v>56</v>
      </c>
      <c r="D143" s="90">
        <v>1307</v>
      </c>
      <c r="E143" s="97" t="s">
        <v>67</v>
      </c>
      <c r="F143" s="95">
        <v>48.08</v>
      </c>
      <c r="G143" s="109">
        <f t="shared" si="10"/>
        <v>517.53311999999994</v>
      </c>
      <c r="H143" s="109">
        <v>0</v>
      </c>
      <c r="I143" s="109">
        <v>0.79</v>
      </c>
      <c r="J143" s="109">
        <f t="shared" si="11"/>
        <v>48.87</v>
      </c>
      <c r="K143" s="109">
        <f t="shared" si="12"/>
        <v>526</v>
      </c>
      <c r="L143" s="85" t="s">
        <v>129</v>
      </c>
      <c r="M143" s="129" t="s">
        <v>287</v>
      </c>
      <c r="N143" s="134">
        <v>45226</v>
      </c>
      <c r="O143" s="130" t="s">
        <v>213</v>
      </c>
      <c r="P143" s="109">
        <v>4754400</v>
      </c>
      <c r="Q143" s="109">
        <v>1326320</v>
      </c>
      <c r="R143" s="130" t="s">
        <v>143</v>
      </c>
      <c r="S143" s="130" t="s">
        <v>288</v>
      </c>
    </row>
    <row r="144" spans="1:19" x14ac:dyDescent="0.3">
      <c r="A144" s="103">
        <v>143</v>
      </c>
      <c r="B144" s="85" t="s">
        <v>97</v>
      </c>
      <c r="C144" s="85" t="s">
        <v>56</v>
      </c>
      <c r="D144" s="90">
        <v>1308</v>
      </c>
      <c r="E144" s="97" t="s">
        <v>67</v>
      </c>
      <c r="F144" s="95">
        <v>47.82</v>
      </c>
      <c r="G144" s="109">
        <f t="shared" si="10"/>
        <v>514.73447999999996</v>
      </c>
      <c r="H144" s="109">
        <v>2.9</v>
      </c>
      <c r="I144" s="109">
        <v>0.79</v>
      </c>
      <c r="J144" s="109">
        <f t="shared" si="11"/>
        <v>51.51</v>
      </c>
      <c r="K144" s="109">
        <f t="shared" si="12"/>
        <v>554</v>
      </c>
      <c r="L144" s="85" t="s">
        <v>129</v>
      </c>
      <c r="M144" s="129" t="s">
        <v>289</v>
      </c>
      <c r="N144" s="134">
        <v>45226</v>
      </c>
      <c r="O144" s="130" t="s">
        <v>213</v>
      </c>
      <c r="P144" s="109">
        <v>4648060</v>
      </c>
      <c r="Q144" s="109">
        <v>1630834</v>
      </c>
      <c r="R144" s="130" t="s">
        <v>143</v>
      </c>
      <c r="S144" s="130" t="s">
        <v>264</v>
      </c>
    </row>
    <row r="145" spans="1:19" x14ac:dyDescent="0.3">
      <c r="A145" s="103">
        <v>144</v>
      </c>
      <c r="B145" s="85" t="s">
        <v>97</v>
      </c>
      <c r="C145" s="85" t="s">
        <v>56</v>
      </c>
      <c r="D145" s="90">
        <v>1309</v>
      </c>
      <c r="E145" s="97" t="s">
        <v>68</v>
      </c>
      <c r="F145" s="95">
        <v>28.64</v>
      </c>
      <c r="G145" s="109">
        <f t="shared" si="10"/>
        <v>308.28095999999999</v>
      </c>
      <c r="H145" s="109">
        <v>7.75</v>
      </c>
      <c r="I145" s="109">
        <v>0</v>
      </c>
      <c r="J145" s="109">
        <f t="shared" si="11"/>
        <v>36.39</v>
      </c>
      <c r="K145" s="109">
        <f t="shared" si="12"/>
        <v>392</v>
      </c>
      <c r="L145" s="85" t="s">
        <v>129</v>
      </c>
      <c r="M145" s="129" t="s">
        <v>290</v>
      </c>
      <c r="N145" s="134">
        <v>45351</v>
      </c>
      <c r="O145" s="130" t="s">
        <v>131</v>
      </c>
      <c r="P145" s="109">
        <v>3245300</v>
      </c>
      <c r="Q145" s="109">
        <v>486795</v>
      </c>
      <c r="R145" s="130" t="s">
        <v>143</v>
      </c>
      <c r="S145" s="130" t="s">
        <v>291</v>
      </c>
    </row>
    <row r="146" spans="1:19" x14ac:dyDescent="0.3">
      <c r="A146" s="103">
        <v>145</v>
      </c>
      <c r="B146" s="85" t="s">
        <v>97</v>
      </c>
      <c r="C146" s="85" t="s">
        <v>56</v>
      </c>
      <c r="D146" s="90">
        <v>1310</v>
      </c>
      <c r="E146" s="97" t="s">
        <v>68</v>
      </c>
      <c r="F146" s="95">
        <v>28.64</v>
      </c>
      <c r="G146" s="109">
        <f t="shared" si="10"/>
        <v>308.28095999999999</v>
      </c>
      <c r="H146" s="109">
        <v>7.75</v>
      </c>
      <c r="I146" s="109">
        <v>0</v>
      </c>
      <c r="J146" s="109">
        <f t="shared" si="11"/>
        <v>36.39</v>
      </c>
      <c r="K146" s="109">
        <f t="shared" si="12"/>
        <v>392</v>
      </c>
      <c r="L146" s="85" t="s">
        <v>129</v>
      </c>
      <c r="M146" s="129" t="s">
        <v>292</v>
      </c>
      <c r="N146" s="134">
        <v>45351</v>
      </c>
      <c r="O146" s="130" t="s">
        <v>131</v>
      </c>
      <c r="P146" s="109">
        <v>3245300</v>
      </c>
      <c r="Q146" s="109">
        <v>811325</v>
      </c>
      <c r="R146" s="130" t="s">
        <v>143</v>
      </c>
      <c r="S146" s="130" t="s">
        <v>291</v>
      </c>
    </row>
    <row r="147" spans="1:19" x14ac:dyDescent="0.3">
      <c r="A147" s="103">
        <v>146</v>
      </c>
      <c r="B147" s="85" t="s">
        <v>97</v>
      </c>
      <c r="C147" s="85" t="s">
        <v>57</v>
      </c>
      <c r="D147" s="90">
        <v>1401</v>
      </c>
      <c r="E147" s="97" t="s">
        <v>68</v>
      </c>
      <c r="F147" s="95">
        <v>29.87</v>
      </c>
      <c r="G147" s="109">
        <f t="shared" si="10"/>
        <v>321.52067999999997</v>
      </c>
      <c r="H147" s="109">
        <v>6.47</v>
      </c>
      <c r="I147" s="109">
        <v>0</v>
      </c>
      <c r="J147" s="109">
        <f t="shared" si="11"/>
        <v>36.340000000000003</v>
      </c>
      <c r="K147" s="109">
        <f t="shared" si="12"/>
        <v>391</v>
      </c>
      <c r="L147" s="85" t="s">
        <v>129</v>
      </c>
      <c r="M147" s="129" t="s">
        <v>293</v>
      </c>
      <c r="N147" s="134">
        <v>45253</v>
      </c>
      <c r="O147" s="130" t="s">
        <v>232</v>
      </c>
      <c r="P147" s="109">
        <v>3253600</v>
      </c>
      <c r="Q147" s="109">
        <v>1138760</v>
      </c>
      <c r="R147" s="130" t="s">
        <v>143</v>
      </c>
      <c r="S147" s="130" t="s">
        <v>205</v>
      </c>
    </row>
    <row r="148" spans="1:19" x14ac:dyDescent="0.3">
      <c r="A148" s="103">
        <v>147</v>
      </c>
      <c r="B148" s="85" t="s">
        <v>97</v>
      </c>
      <c r="C148" s="85" t="s">
        <v>57</v>
      </c>
      <c r="D148" s="90">
        <v>1402</v>
      </c>
      <c r="E148" s="97" t="s">
        <v>67</v>
      </c>
      <c r="F148" s="95">
        <v>49.4</v>
      </c>
      <c r="G148" s="109">
        <f t="shared" si="10"/>
        <v>531.74159999999995</v>
      </c>
      <c r="H148" s="109">
        <v>2.9</v>
      </c>
      <c r="I148" s="109">
        <v>0.79</v>
      </c>
      <c r="J148" s="109">
        <f t="shared" si="11"/>
        <v>53.089999999999996</v>
      </c>
      <c r="K148" s="109">
        <f t="shared" si="12"/>
        <v>571</v>
      </c>
      <c r="L148" s="85" t="s">
        <v>129</v>
      </c>
      <c r="M148" s="129" t="s">
        <v>294</v>
      </c>
      <c r="N148" s="134">
        <v>45283</v>
      </c>
      <c r="O148" s="130" t="s">
        <v>254</v>
      </c>
      <c r="P148" s="109">
        <v>4796400</v>
      </c>
      <c r="Q148" s="109">
        <v>1762677</v>
      </c>
      <c r="R148" s="130" t="s">
        <v>143</v>
      </c>
      <c r="S148" s="130" t="s">
        <v>255</v>
      </c>
    </row>
    <row r="149" spans="1:19" x14ac:dyDescent="0.3">
      <c r="A149" s="103">
        <v>148</v>
      </c>
      <c r="B149" s="85" t="s">
        <v>97</v>
      </c>
      <c r="C149" s="85" t="s">
        <v>57</v>
      </c>
      <c r="D149" s="90">
        <v>1403</v>
      </c>
      <c r="E149" s="97" t="s">
        <v>67</v>
      </c>
      <c r="F149" s="95">
        <v>49.58</v>
      </c>
      <c r="G149" s="109">
        <f t="shared" si="10"/>
        <v>533.6791199999999</v>
      </c>
      <c r="H149" s="109">
        <v>3.01</v>
      </c>
      <c r="I149" s="109">
        <v>0.79</v>
      </c>
      <c r="J149" s="109">
        <f t="shared" si="11"/>
        <v>53.379999999999995</v>
      </c>
      <c r="K149" s="109">
        <f t="shared" si="12"/>
        <v>575</v>
      </c>
      <c r="L149" s="85" t="s">
        <v>129</v>
      </c>
      <c r="M149" s="129" t="s">
        <v>295</v>
      </c>
      <c r="N149" s="134" t="s">
        <v>204</v>
      </c>
      <c r="O149" s="130" t="s">
        <v>153</v>
      </c>
      <c r="P149" s="109">
        <v>4490000</v>
      </c>
      <c r="Q149" s="109">
        <v>1571500</v>
      </c>
      <c r="R149" s="130" t="s">
        <v>143</v>
      </c>
      <c r="S149" s="130" t="s">
        <v>205</v>
      </c>
    </row>
    <row r="150" spans="1:19" x14ac:dyDescent="0.3">
      <c r="A150" s="103">
        <v>149</v>
      </c>
      <c r="B150" s="85" t="s">
        <v>97</v>
      </c>
      <c r="C150" s="85" t="s">
        <v>57</v>
      </c>
      <c r="D150" s="90">
        <v>1404</v>
      </c>
      <c r="E150" s="97" t="s">
        <v>68</v>
      </c>
      <c r="F150" s="95">
        <v>29.32</v>
      </c>
      <c r="G150" s="109">
        <f t="shared" si="10"/>
        <v>315.60048</v>
      </c>
      <c r="H150" s="109">
        <v>7.01</v>
      </c>
      <c r="I150" s="109">
        <v>0</v>
      </c>
      <c r="J150" s="109">
        <f t="shared" si="11"/>
        <v>36.33</v>
      </c>
      <c r="K150" s="109">
        <f t="shared" si="12"/>
        <v>391</v>
      </c>
      <c r="L150" s="85" t="s">
        <v>129</v>
      </c>
      <c r="M150" s="129" t="s">
        <v>296</v>
      </c>
      <c r="N150" s="134">
        <v>45228</v>
      </c>
      <c r="O150" s="130" t="s">
        <v>213</v>
      </c>
      <c r="P150" s="109">
        <v>3253600</v>
      </c>
      <c r="Q150" s="109">
        <v>1138760</v>
      </c>
      <c r="R150" s="130" t="s">
        <v>143</v>
      </c>
      <c r="S150" s="130" t="s">
        <v>158</v>
      </c>
    </row>
    <row r="151" spans="1:19" x14ac:dyDescent="0.3">
      <c r="A151" s="103">
        <v>150</v>
      </c>
      <c r="B151" s="85" t="s">
        <v>97</v>
      </c>
      <c r="C151" s="85" t="s">
        <v>57</v>
      </c>
      <c r="D151" s="90">
        <v>1405</v>
      </c>
      <c r="E151" s="97" t="s">
        <v>68</v>
      </c>
      <c r="F151" s="95">
        <v>27.85</v>
      </c>
      <c r="G151" s="109">
        <f t="shared" si="10"/>
        <v>299.7774</v>
      </c>
      <c r="H151" s="109">
        <v>9.01</v>
      </c>
      <c r="I151" s="109">
        <v>0</v>
      </c>
      <c r="J151" s="109">
        <f t="shared" si="11"/>
        <v>36.86</v>
      </c>
      <c r="K151" s="109">
        <f t="shared" si="12"/>
        <v>397</v>
      </c>
      <c r="L151" s="85" t="s">
        <v>66</v>
      </c>
      <c r="P151" s="109"/>
      <c r="Q151" s="109"/>
    </row>
    <row r="152" spans="1:19" x14ac:dyDescent="0.3">
      <c r="A152" s="103">
        <v>151</v>
      </c>
      <c r="B152" s="85" t="s">
        <v>97</v>
      </c>
      <c r="C152" s="85" t="s">
        <v>57</v>
      </c>
      <c r="D152" s="90">
        <v>1406</v>
      </c>
      <c r="E152" s="97" t="s">
        <v>68</v>
      </c>
      <c r="F152" s="95">
        <v>27.71</v>
      </c>
      <c r="G152" s="109">
        <f t="shared" si="10"/>
        <v>298.27044000000001</v>
      </c>
      <c r="H152" s="109">
        <v>9.01</v>
      </c>
      <c r="I152" s="109">
        <v>0</v>
      </c>
      <c r="J152" s="109">
        <f t="shared" si="11"/>
        <v>36.72</v>
      </c>
      <c r="K152" s="109">
        <f t="shared" si="12"/>
        <v>395</v>
      </c>
      <c r="L152" s="85" t="s">
        <v>129</v>
      </c>
      <c r="M152" s="129" t="s">
        <v>297</v>
      </c>
      <c r="N152" s="134" t="s">
        <v>298</v>
      </c>
      <c r="O152" s="130" t="s">
        <v>142</v>
      </c>
      <c r="P152" s="109">
        <v>3357330</v>
      </c>
      <c r="Q152" s="109">
        <v>1186816</v>
      </c>
      <c r="R152" s="130" t="s">
        <v>143</v>
      </c>
      <c r="S152" s="130" t="s">
        <v>299</v>
      </c>
    </row>
    <row r="153" spans="1:19" x14ac:dyDescent="0.3">
      <c r="A153" s="103">
        <v>152</v>
      </c>
      <c r="B153" s="85" t="s">
        <v>97</v>
      </c>
      <c r="C153" s="85" t="s">
        <v>57</v>
      </c>
      <c r="D153" s="90">
        <v>1407</v>
      </c>
      <c r="E153" s="97" t="s">
        <v>67</v>
      </c>
      <c r="F153" s="95">
        <v>48.08</v>
      </c>
      <c r="G153" s="109">
        <f t="shared" si="10"/>
        <v>517.53311999999994</v>
      </c>
      <c r="H153" s="109">
        <v>0</v>
      </c>
      <c r="I153" s="109">
        <v>0.79</v>
      </c>
      <c r="J153" s="109">
        <f t="shared" si="11"/>
        <v>48.87</v>
      </c>
      <c r="K153" s="109">
        <f t="shared" si="12"/>
        <v>526</v>
      </c>
      <c r="L153" s="85" t="s">
        <v>129</v>
      </c>
      <c r="M153" s="129" t="s">
        <v>300</v>
      </c>
      <c r="N153" s="134">
        <v>45270</v>
      </c>
      <c r="O153" s="130" t="s">
        <v>254</v>
      </c>
      <c r="P153" s="109">
        <v>4490000</v>
      </c>
      <c r="Q153" s="109">
        <v>1571500</v>
      </c>
      <c r="R153" s="130" t="s">
        <v>143</v>
      </c>
      <c r="S153" s="130" t="s">
        <v>252</v>
      </c>
    </row>
    <row r="154" spans="1:19" x14ac:dyDescent="0.3">
      <c r="A154" s="103">
        <v>153</v>
      </c>
      <c r="B154" s="85" t="s">
        <v>97</v>
      </c>
      <c r="C154" s="85" t="s">
        <v>57</v>
      </c>
      <c r="D154" s="90">
        <v>1408</v>
      </c>
      <c r="E154" s="97" t="s">
        <v>67</v>
      </c>
      <c r="F154" s="95">
        <v>47.82</v>
      </c>
      <c r="G154" s="109">
        <f t="shared" si="10"/>
        <v>514.73447999999996</v>
      </c>
      <c r="H154" s="109">
        <v>2.9</v>
      </c>
      <c r="I154" s="109">
        <v>0.79</v>
      </c>
      <c r="J154" s="109">
        <f t="shared" si="11"/>
        <v>51.51</v>
      </c>
      <c r="K154" s="109">
        <f t="shared" si="12"/>
        <v>554</v>
      </c>
      <c r="L154" s="85" t="s">
        <v>66</v>
      </c>
      <c r="P154" s="109"/>
      <c r="Q154" s="109"/>
    </row>
    <row r="155" spans="1:19" x14ac:dyDescent="0.3">
      <c r="A155" s="103">
        <v>154</v>
      </c>
      <c r="B155" s="85" t="s">
        <v>97</v>
      </c>
      <c r="C155" s="85" t="s">
        <v>57</v>
      </c>
      <c r="D155" s="90">
        <v>1409</v>
      </c>
      <c r="E155" s="97" t="s">
        <v>68</v>
      </c>
      <c r="F155" s="95">
        <v>28.64</v>
      </c>
      <c r="G155" s="109">
        <f t="shared" si="10"/>
        <v>308.28095999999999</v>
      </c>
      <c r="H155" s="109">
        <v>7.75</v>
      </c>
      <c r="I155" s="109">
        <v>0</v>
      </c>
      <c r="J155" s="109">
        <f t="shared" si="11"/>
        <v>36.39</v>
      </c>
      <c r="K155" s="109">
        <f t="shared" si="12"/>
        <v>392</v>
      </c>
      <c r="L155" s="85" t="s">
        <v>66</v>
      </c>
      <c r="P155" s="109"/>
      <c r="Q155" s="109"/>
    </row>
    <row r="156" spans="1:19" x14ac:dyDescent="0.3">
      <c r="A156" s="103">
        <v>155</v>
      </c>
      <c r="B156" s="85" t="s">
        <v>97</v>
      </c>
      <c r="C156" s="85" t="s">
        <v>57</v>
      </c>
      <c r="D156" s="90">
        <v>1410</v>
      </c>
      <c r="E156" s="97" t="s">
        <v>68</v>
      </c>
      <c r="F156" s="95">
        <v>28.64</v>
      </c>
      <c r="G156" s="109">
        <f t="shared" si="10"/>
        <v>308.28095999999999</v>
      </c>
      <c r="H156" s="109">
        <v>7.75</v>
      </c>
      <c r="I156" s="109">
        <v>0</v>
      </c>
      <c r="J156" s="109">
        <f t="shared" si="11"/>
        <v>36.39</v>
      </c>
      <c r="K156" s="109">
        <f t="shared" si="12"/>
        <v>392</v>
      </c>
      <c r="L156" s="85" t="s">
        <v>129</v>
      </c>
      <c r="M156" s="129" t="s">
        <v>301</v>
      </c>
      <c r="N156" s="134">
        <v>45223</v>
      </c>
      <c r="O156" s="130" t="s">
        <v>213</v>
      </c>
      <c r="P156" s="109">
        <v>3259480</v>
      </c>
      <c r="Q156" s="109">
        <v>1140818</v>
      </c>
      <c r="R156" s="130" t="s">
        <v>143</v>
      </c>
      <c r="S156" s="130" t="s">
        <v>193</v>
      </c>
    </row>
    <row r="157" spans="1:19" x14ac:dyDescent="0.3">
      <c r="A157" s="103">
        <v>156</v>
      </c>
      <c r="B157" s="85" t="s">
        <v>97</v>
      </c>
      <c r="C157" s="85" t="s">
        <v>58</v>
      </c>
      <c r="D157" s="90">
        <v>1501</v>
      </c>
      <c r="E157" s="97" t="s">
        <v>68</v>
      </c>
      <c r="F157" s="95">
        <v>29.87</v>
      </c>
      <c r="G157" s="109">
        <f t="shared" si="10"/>
        <v>321.52067999999997</v>
      </c>
      <c r="H157" s="109">
        <v>6.47</v>
      </c>
      <c r="I157" s="109">
        <v>0</v>
      </c>
      <c r="J157" s="109">
        <f t="shared" si="11"/>
        <v>36.340000000000003</v>
      </c>
      <c r="K157" s="109">
        <f t="shared" si="12"/>
        <v>391</v>
      </c>
      <c r="L157" s="85" t="s">
        <v>66</v>
      </c>
      <c r="P157" s="109"/>
      <c r="Q157" s="109"/>
    </row>
    <row r="158" spans="1:19" x14ac:dyDescent="0.3">
      <c r="A158" s="103">
        <v>157</v>
      </c>
      <c r="B158" s="85" t="s">
        <v>97</v>
      </c>
      <c r="C158" s="85" t="s">
        <v>58</v>
      </c>
      <c r="D158" s="90">
        <v>1502</v>
      </c>
      <c r="E158" s="97" t="s">
        <v>67</v>
      </c>
      <c r="F158" s="95">
        <v>49.4</v>
      </c>
      <c r="G158" s="109">
        <f t="shared" si="10"/>
        <v>531.74159999999995</v>
      </c>
      <c r="H158" s="109">
        <v>2.9</v>
      </c>
      <c r="I158" s="109">
        <v>0.79</v>
      </c>
      <c r="J158" s="109">
        <f t="shared" si="11"/>
        <v>53.089999999999996</v>
      </c>
      <c r="K158" s="109">
        <f t="shared" si="12"/>
        <v>571</v>
      </c>
      <c r="L158" s="85" t="s">
        <v>129</v>
      </c>
      <c r="M158" s="129" t="s">
        <v>302</v>
      </c>
      <c r="N158" s="129" t="s">
        <v>303</v>
      </c>
      <c r="O158" s="130" t="s">
        <v>190</v>
      </c>
      <c r="P158" s="109">
        <v>4490000</v>
      </c>
      <c r="Q158" s="109">
        <v>1571500</v>
      </c>
      <c r="R158" s="130" t="s">
        <v>143</v>
      </c>
      <c r="S158" s="130" t="s">
        <v>238</v>
      </c>
    </row>
    <row r="159" spans="1:19" x14ac:dyDescent="0.3">
      <c r="A159" s="103">
        <v>158</v>
      </c>
      <c r="B159" s="85" t="s">
        <v>97</v>
      </c>
      <c r="C159" s="85" t="s">
        <v>58</v>
      </c>
      <c r="D159" s="90">
        <v>1503</v>
      </c>
      <c r="E159" s="97" t="s">
        <v>67</v>
      </c>
      <c r="F159" s="95">
        <v>49.58</v>
      </c>
      <c r="G159" s="109">
        <f t="shared" si="10"/>
        <v>533.6791199999999</v>
      </c>
      <c r="H159" s="109">
        <v>3.01</v>
      </c>
      <c r="I159" s="109">
        <v>0.79</v>
      </c>
      <c r="J159" s="109">
        <f t="shared" si="11"/>
        <v>53.379999999999995</v>
      </c>
      <c r="K159" s="109">
        <f t="shared" si="12"/>
        <v>575</v>
      </c>
      <c r="L159" s="85" t="s">
        <v>66</v>
      </c>
      <c r="P159" s="109"/>
      <c r="Q159" s="109"/>
    </row>
    <row r="160" spans="1:19" x14ac:dyDescent="0.3">
      <c r="A160" s="103">
        <v>159</v>
      </c>
      <c r="B160" s="85" t="s">
        <v>97</v>
      </c>
      <c r="C160" s="85" t="s">
        <v>58</v>
      </c>
      <c r="D160" s="90">
        <v>1504</v>
      </c>
      <c r="E160" s="97" t="s">
        <v>68</v>
      </c>
      <c r="F160" s="95">
        <v>29.32</v>
      </c>
      <c r="G160" s="109">
        <f t="shared" si="10"/>
        <v>315.60048</v>
      </c>
      <c r="H160" s="109">
        <v>7.01</v>
      </c>
      <c r="I160" s="109">
        <v>0</v>
      </c>
      <c r="J160" s="109">
        <f t="shared" si="11"/>
        <v>36.33</v>
      </c>
      <c r="K160" s="109">
        <f t="shared" si="12"/>
        <v>391</v>
      </c>
      <c r="L160" s="85" t="s">
        <v>66</v>
      </c>
      <c r="P160" s="109"/>
      <c r="Q160" s="109"/>
    </row>
    <row r="161" spans="1:19" x14ac:dyDescent="0.3">
      <c r="A161" s="103">
        <v>160</v>
      </c>
      <c r="B161" s="85" t="s">
        <v>97</v>
      </c>
      <c r="C161" s="85" t="s">
        <v>58</v>
      </c>
      <c r="D161" s="90">
        <v>1505</v>
      </c>
      <c r="E161" s="97" t="s">
        <v>67</v>
      </c>
      <c r="F161" s="95">
        <v>37.94</v>
      </c>
      <c r="G161" s="109">
        <f t="shared" si="10"/>
        <v>408.38615999999996</v>
      </c>
      <c r="H161" s="109">
        <v>8.0500000000000007</v>
      </c>
      <c r="I161" s="109">
        <v>0</v>
      </c>
      <c r="J161" s="109">
        <f t="shared" si="11"/>
        <v>45.989999999999995</v>
      </c>
      <c r="K161" s="109">
        <f t="shared" si="12"/>
        <v>495</v>
      </c>
      <c r="L161" s="85" t="s">
        <v>129</v>
      </c>
      <c r="M161" s="129" t="s">
        <v>304</v>
      </c>
      <c r="N161" s="134">
        <v>45229</v>
      </c>
      <c r="O161" s="130" t="s">
        <v>213</v>
      </c>
      <c r="P161" s="109">
        <v>4231765</v>
      </c>
      <c r="Q161" s="109">
        <v>1218540</v>
      </c>
      <c r="R161" s="130" t="s">
        <v>143</v>
      </c>
      <c r="S161" s="130" t="s">
        <v>174</v>
      </c>
    </row>
    <row r="162" spans="1:19" x14ac:dyDescent="0.3">
      <c r="A162" s="103">
        <v>161</v>
      </c>
      <c r="B162" s="85" t="s">
        <v>97</v>
      </c>
      <c r="C162" s="85" t="s">
        <v>58</v>
      </c>
      <c r="D162" s="90">
        <v>1507</v>
      </c>
      <c r="E162" s="97" t="s">
        <v>67</v>
      </c>
      <c r="F162" s="95">
        <v>48.08</v>
      </c>
      <c r="G162" s="109">
        <f t="shared" si="10"/>
        <v>517.53311999999994</v>
      </c>
      <c r="H162" s="109">
        <v>0</v>
      </c>
      <c r="I162" s="109">
        <v>0.79</v>
      </c>
      <c r="J162" s="109">
        <f t="shared" si="11"/>
        <v>48.87</v>
      </c>
      <c r="K162" s="109">
        <f t="shared" si="12"/>
        <v>526</v>
      </c>
      <c r="L162" s="85" t="s">
        <v>129</v>
      </c>
      <c r="M162" s="129" t="s">
        <v>305</v>
      </c>
      <c r="N162" s="134">
        <v>45313</v>
      </c>
      <c r="O162" s="130" t="s">
        <v>240</v>
      </c>
      <c r="P162" s="109">
        <v>4490000</v>
      </c>
      <c r="Q162" s="109">
        <v>1671500</v>
      </c>
      <c r="R162" s="130" t="s">
        <v>143</v>
      </c>
      <c r="S162" s="130" t="s">
        <v>288</v>
      </c>
    </row>
    <row r="163" spans="1:19" x14ac:dyDescent="0.3">
      <c r="A163" s="103">
        <v>162</v>
      </c>
      <c r="B163" s="85" t="s">
        <v>97</v>
      </c>
      <c r="C163" s="85" t="s">
        <v>58</v>
      </c>
      <c r="D163" s="90">
        <v>1508</v>
      </c>
      <c r="E163" s="97" t="s">
        <v>67</v>
      </c>
      <c r="F163" s="95">
        <v>47.82</v>
      </c>
      <c r="G163" s="109">
        <f t="shared" si="10"/>
        <v>514.73447999999996</v>
      </c>
      <c r="H163" s="109">
        <v>2.9</v>
      </c>
      <c r="I163" s="109">
        <v>0.79</v>
      </c>
      <c r="J163" s="109">
        <f t="shared" si="11"/>
        <v>51.51</v>
      </c>
      <c r="K163" s="109">
        <f t="shared" si="12"/>
        <v>554</v>
      </c>
      <c r="L163" s="85" t="s">
        <v>129</v>
      </c>
      <c r="M163" s="131" t="s">
        <v>306</v>
      </c>
      <c r="N163" s="131" t="s">
        <v>307</v>
      </c>
      <c r="O163" s="127" t="s">
        <v>168</v>
      </c>
      <c r="P163" s="109">
        <v>4809000</v>
      </c>
      <c r="Q163" s="109">
        <v>224500</v>
      </c>
      <c r="R163" s="133" t="s">
        <v>132</v>
      </c>
      <c r="S163" s="133" t="s">
        <v>132</v>
      </c>
    </row>
    <row r="164" spans="1:19" x14ac:dyDescent="0.3">
      <c r="A164" s="103">
        <v>163</v>
      </c>
      <c r="B164" s="85" t="s">
        <v>97</v>
      </c>
      <c r="C164" s="85" t="s">
        <v>58</v>
      </c>
      <c r="D164" s="90">
        <v>1509</v>
      </c>
      <c r="E164" s="97" t="s">
        <v>68</v>
      </c>
      <c r="F164" s="95">
        <v>28.64</v>
      </c>
      <c r="G164" s="109">
        <f t="shared" si="10"/>
        <v>308.28095999999999</v>
      </c>
      <c r="H164" s="109">
        <v>7.75</v>
      </c>
      <c r="I164" s="109">
        <v>0</v>
      </c>
      <c r="J164" s="109">
        <f t="shared" si="11"/>
        <v>36.39</v>
      </c>
      <c r="K164" s="109">
        <f t="shared" si="12"/>
        <v>392</v>
      </c>
      <c r="L164" s="85" t="s">
        <v>66</v>
      </c>
      <c r="P164" s="109"/>
      <c r="Q164" s="109"/>
    </row>
    <row r="165" spans="1:19" x14ac:dyDescent="0.3">
      <c r="A165" s="103">
        <v>164</v>
      </c>
      <c r="B165" s="85" t="s">
        <v>97</v>
      </c>
      <c r="C165" s="85" t="s">
        <v>58</v>
      </c>
      <c r="D165" s="90">
        <v>1510</v>
      </c>
      <c r="E165" s="97" t="s">
        <v>68</v>
      </c>
      <c r="F165" s="95">
        <v>28.64</v>
      </c>
      <c r="G165" s="109">
        <f t="shared" si="10"/>
        <v>308.28095999999999</v>
      </c>
      <c r="H165" s="109">
        <v>7.75</v>
      </c>
      <c r="I165" s="109">
        <v>0</v>
      </c>
      <c r="J165" s="109">
        <f t="shared" si="11"/>
        <v>36.39</v>
      </c>
      <c r="K165" s="109">
        <f t="shared" si="12"/>
        <v>392</v>
      </c>
      <c r="L165" s="85" t="s">
        <v>66</v>
      </c>
      <c r="P165" s="109"/>
      <c r="Q165" s="109"/>
    </row>
    <row r="166" spans="1:19" x14ac:dyDescent="0.3">
      <c r="A166" s="103">
        <v>165</v>
      </c>
      <c r="B166" s="85" t="s">
        <v>97</v>
      </c>
      <c r="C166" s="85" t="s">
        <v>59</v>
      </c>
      <c r="D166" s="90">
        <v>1601</v>
      </c>
      <c r="E166" s="97" t="s">
        <v>68</v>
      </c>
      <c r="F166" s="95">
        <v>29.87</v>
      </c>
      <c r="G166" s="109">
        <f t="shared" si="10"/>
        <v>321.52067999999997</v>
      </c>
      <c r="H166" s="109">
        <v>6.47</v>
      </c>
      <c r="I166" s="109">
        <v>0</v>
      </c>
      <c r="J166" s="109">
        <f t="shared" si="11"/>
        <v>36.340000000000003</v>
      </c>
      <c r="K166" s="109">
        <f t="shared" si="12"/>
        <v>391</v>
      </c>
      <c r="L166" s="85" t="s">
        <v>66</v>
      </c>
      <c r="P166" s="109"/>
      <c r="Q166" s="109"/>
    </row>
    <row r="167" spans="1:19" x14ac:dyDescent="0.3">
      <c r="A167" s="103">
        <v>166</v>
      </c>
      <c r="B167" s="85" t="s">
        <v>97</v>
      </c>
      <c r="C167" s="85" t="s">
        <v>59</v>
      </c>
      <c r="D167" s="90">
        <v>1602</v>
      </c>
      <c r="E167" s="97" t="s">
        <v>67</v>
      </c>
      <c r="F167" s="95">
        <v>49.4</v>
      </c>
      <c r="G167" s="109">
        <f t="shared" si="10"/>
        <v>531.74159999999995</v>
      </c>
      <c r="H167" s="109">
        <v>2.9</v>
      </c>
      <c r="I167" s="109">
        <v>0.79</v>
      </c>
      <c r="J167" s="109">
        <f t="shared" si="11"/>
        <v>53.089999999999996</v>
      </c>
      <c r="K167" s="109">
        <f t="shared" si="12"/>
        <v>571</v>
      </c>
      <c r="L167" s="85" t="s">
        <v>129</v>
      </c>
      <c r="M167" s="131" t="s">
        <v>308</v>
      </c>
      <c r="N167" s="131" t="s">
        <v>266</v>
      </c>
      <c r="O167" s="133" t="s">
        <v>190</v>
      </c>
      <c r="P167" s="109">
        <v>4975000</v>
      </c>
      <c r="Q167" s="109">
        <v>449000</v>
      </c>
      <c r="R167" s="133"/>
      <c r="S167" s="133"/>
    </row>
    <row r="168" spans="1:19" x14ac:dyDescent="0.3">
      <c r="A168" s="103">
        <v>167</v>
      </c>
      <c r="B168" s="85" t="s">
        <v>97</v>
      </c>
      <c r="C168" s="85" t="s">
        <v>59</v>
      </c>
      <c r="D168" s="90">
        <v>1603</v>
      </c>
      <c r="E168" s="97" t="s">
        <v>67</v>
      </c>
      <c r="F168" s="95">
        <v>49.58</v>
      </c>
      <c r="G168" s="109">
        <f t="shared" si="10"/>
        <v>533.6791199999999</v>
      </c>
      <c r="H168" s="109">
        <v>3.01</v>
      </c>
      <c r="I168" s="109">
        <v>0.79</v>
      </c>
      <c r="J168" s="109">
        <f t="shared" si="11"/>
        <v>53.379999999999995</v>
      </c>
      <c r="K168" s="109">
        <f t="shared" si="12"/>
        <v>575</v>
      </c>
      <c r="L168" s="85" t="s">
        <v>129</v>
      </c>
      <c r="M168" s="131" t="s">
        <v>309</v>
      </c>
      <c r="N168" s="131" t="s">
        <v>284</v>
      </c>
      <c r="O168" s="133" t="s">
        <v>190</v>
      </c>
      <c r="P168" s="109">
        <v>4962500</v>
      </c>
      <c r="Q168" s="109">
        <v>450000</v>
      </c>
      <c r="R168" s="133"/>
      <c r="S168" s="133"/>
    </row>
    <row r="169" spans="1:19" x14ac:dyDescent="0.3">
      <c r="A169" s="103">
        <v>168</v>
      </c>
      <c r="B169" s="85" t="s">
        <v>97</v>
      </c>
      <c r="C169" s="85" t="s">
        <v>59</v>
      </c>
      <c r="D169" s="90">
        <v>1604</v>
      </c>
      <c r="E169" s="97" t="s">
        <v>68</v>
      </c>
      <c r="F169" s="95">
        <v>29.32</v>
      </c>
      <c r="G169" s="109">
        <f t="shared" si="10"/>
        <v>315.60048</v>
      </c>
      <c r="H169" s="109">
        <v>7.01</v>
      </c>
      <c r="I169" s="109">
        <v>0</v>
      </c>
      <c r="J169" s="109">
        <f t="shared" si="11"/>
        <v>36.33</v>
      </c>
      <c r="K169" s="109">
        <f t="shared" si="12"/>
        <v>391</v>
      </c>
      <c r="L169" s="85" t="s">
        <v>66</v>
      </c>
      <c r="P169" s="109"/>
      <c r="Q169" s="109"/>
    </row>
    <row r="170" spans="1:19" x14ac:dyDescent="0.3">
      <c r="A170" s="103">
        <v>169</v>
      </c>
      <c r="B170" s="85" t="s">
        <v>97</v>
      </c>
      <c r="C170" s="85" t="s">
        <v>59</v>
      </c>
      <c r="D170" s="90">
        <v>1605</v>
      </c>
      <c r="E170" s="97" t="s">
        <v>68</v>
      </c>
      <c r="F170" s="95">
        <v>27.85</v>
      </c>
      <c r="G170" s="109">
        <f t="shared" si="10"/>
        <v>299.7774</v>
      </c>
      <c r="H170" s="109">
        <v>9.01</v>
      </c>
      <c r="I170" s="109">
        <v>0</v>
      </c>
      <c r="J170" s="109">
        <f t="shared" si="11"/>
        <v>36.86</v>
      </c>
      <c r="K170" s="109">
        <f t="shared" si="12"/>
        <v>397</v>
      </c>
      <c r="L170" s="85" t="s">
        <v>129</v>
      </c>
      <c r="M170" s="129" t="s">
        <v>310</v>
      </c>
      <c r="N170" s="134">
        <v>45223</v>
      </c>
      <c r="O170" s="130" t="s">
        <v>213</v>
      </c>
      <c r="P170" s="109">
        <v>3305819</v>
      </c>
      <c r="Q170" s="109">
        <v>309582</v>
      </c>
      <c r="R170" s="130" t="s">
        <v>143</v>
      </c>
      <c r="S170" s="130" t="s">
        <v>264</v>
      </c>
    </row>
    <row r="171" spans="1:19" x14ac:dyDescent="0.3">
      <c r="A171" s="103">
        <v>170</v>
      </c>
      <c r="B171" s="85" t="s">
        <v>97</v>
      </c>
      <c r="C171" s="85" t="s">
        <v>59</v>
      </c>
      <c r="D171" s="90">
        <v>1606</v>
      </c>
      <c r="E171" s="97" t="s">
        <v>68</v>
      </c>
      <c r="F171" s="95">
        <v>27.71</v>
      </c>
      <c r="G171" s="109">
        <f t="shared" si="10"/>
        <v>298.27044000000001</v>
      </c>
      <c r="H171" s="109">
        <v>9.01</v>
      </c>
      <c r="I171" s="109">
        <v>0</v>
      </c>
      <c r="J171" s="109">
        <f t="shared" si="11"/>
        <v>36.72</v>
      </c>
      <c r="K171" s="109">
        <f t="shared" si="12"/>
        <v>395</v>
      </c>
      <c r="L171" s="85" t="s">
        <v>66</v>
      </c>
      <c r="P171" s="109"/>
      <c r="Q171" s="109"/>
    </row>
    <row r="172" spans="1:19" x14ac:dyDescent="0.3">
      <c r="A172" s="103">
        <v>171</v>
      </c>
      <c r="B172" s="85" t="s">
        <v>97</v>
      </c>
      <c r="C172" s="85" t="s">
        <v>59</v>
      </c>
      <c r="D172" s="90">
        <v>1607</v>
      </c>
      <c r="E172" s="97" t="s">
        <v>67</v>
      </c>
      <c r="F172" s="95">
        <v>48.08</v>
      </c>
      <c r="G172" s="109">
        <f t="shared" si="10"/>
        <v>517.53311999999994</v>
      </c>
      <c r="H172" s="109">
        <v>0</v>
      </c>
      <c r="I172" s="109">
        <v>0.79</v>
      </c>
      <c r="J172" s="109">
        <f t="shared" si="11"/>
        <v>48.87</v>
      </c>
      <c r="K172" s="109">
        <f t="shared" si="12"/>
        <v>526</v>
      </c>
      <c r="L172" s="85" t="s">
        <v>129</v>
      </c>
      <c r="M172" s="129" t="s">
        <v>311</v>
      </c>
      <c r="N172" s="134">
        <v>45304</v>
      </c>
      <c r="O172" s="130" t="s">
        <v>240</v>
      </c>
      <c r="P172" s="109">
        <v>4490000</v>
      </c>
      <c r="Q172" s="109">
        <v>1571500</v>
      </c>
      <c r="R172" s="130" t="s">
        <v>143</v>
      </c>
      <c r="S172" s="130" t="s">
        <v>282</v>
      </c>
    </row>
    <row r="173" spans="1:19" x14ac:dyDescent="0.3">
      <c r="A173" s="103">
        <v>172</v>
      </c>
      <c r="B173" s="85" t="s">
        <v>97</v>
      </c>
      <c r="C173" s="85" t="s">
        <v>59</v>
      </c>
      <c r="D173" s="90">
        <v>1608</v>
      </c>
      <c r="E173" s="97" t="s">
        <v>67</v>
      </c>
      <c r="F173" s="95">
        <v>47.82</v>
      </c>
      <c r="G173" s="109">
        <f t="shared" si="10"/>
        <v>514.73447999999996</v>
      </c>
      <c r="H173" s="109">
        <v>2.9</v>
      </c>
      <c r="I173" s="109">
        <v>0.79</v>
      </c>
      <c r="J173" s="109">
        <f t="shared" si="11"/>
        <v>51.51</v>
      </c>
      <c r="K173" s="109">
        <f t="shared" si="12"/>
        <v>554</v>
      </c>
      <c r="L173" s="85" t="s">
        <v>66</v>
      </c>
      <c r="P173" s="109"/>
      <c r="Q173" s="109"/>
    </row>
    <row r="174" spans="1:19" x14ac:dyDescent="0.3">
      <c r="A174" s="103">
        <v>173</v>
      </c>
      <c r="B174" s="85" t="s">
        <v>97</v>
      </c>
      <c r="C174" s="85" t="s">
        <v>59</v>
      </c>
      <c r="D174" s="90">
        <v>1609</v>
      </c>
      <c r="E174" s="97" t="s">
        <v>68</v>
      </c>
      <c r="F174" s="95">
        <v>28.64</v>
      </c>
      <c r="G174" s="109">
        <f t="shared" si="10"/>
        <v>308.28095999999999</v>
      </c>
      <c r="H174" s="109">
        <v>7.75</v>
      </c>
      <c r="I174" s="109">
        <v>0</v>
      </c>
      <c r="J174" s="109">
        <f t="shared" si="11"/>
        <v>36.39</v>
      </c>
      <c r="K174" s="109">
        <f t="shared" si="12"/>
        <v>392</v>
      </c>
      <c r="L174" s="85" t="s">
        <v>66</v>
      </c>
      <c r="P174" s="109"/>
      <c r="Q174" s="109"/>
    </row>
    <row r="175" spans="1:19" x14ac:dyDescent="0.3">
      <c r="A175" s="103">
        <v>174</v>
      </c>
      <c r="B175" s="85" t="s">
        <v>97</v>
      </c>
      <c r="C175" s="85" t="s">
        <v>59</v>
      </c>
      <c r="D175" s="90">
        <v>1610</v>
      </c>
      <c r="E175" s="97" t="s">
        <v>68</v>
      </c>
      <c r="F175" s="95">
        <v>28.64</v>
      </c>
      <c r="G175" s="109">
        <f t="shared" si="10"/>
        <v>308.28095999999999</v>
      </c>
      <c r="H175" s="109">
        <v>7.75</v>
      </c>
      <c r="I175" s="109">
        <v>0</v>
      </c>
      <c r="J175" s="109">
        <f t="shared" si="11"/>
        <v>36.39</v>
      </c>
      <c r="K175" s="109">
        <f t="shared" si="12"/>
        <v>392</v>
      </c>
      <c r="L175" s="85" t="s">
        <v>66</v>
      </c>
      <c r="P175" s="109"/>
      <c r="Q175" s="109"/>
    </row>
    <row r="176" spans="1:19" x14ac:dyDescent="0.3">
      <c r="A176" s="103">
        <v>175</v>
      </c>
      <c r="B176" s="85" t="s">
        <v>97</v>
      </c>
      <c r="C176" s="85" t="s">
        <v>60</v>
      </c>
      <c r="D176" s="90">
        <v>1701</v>
      </c>
      <c r="E176" s="97" t="s">
        <v>68</v>
      </c>
      <c r="F176" s="95">
        <v>29.87</v>
      </c>
      <c r="G176" s="109">
        <f t="shared" si="10"/>
        <v>321.52067999999997</v>
      </c>
      <c r="H176" s="109">
        <v>6.47</v>
      </c>
      <c r="I176" s="109">
        <v>0</v>
      </c>
      <c r="J176" s="109">
        <f t="shared" si="11"/>
        <v>36.340000000000003</v>
      </c>
      <c r="K176" s="109">
        <f t="shared" si="12"/>
        <v>391</v>
      </c>
      <c r="L176" s="85" t="s">
        <v>66</v>
      </c>
      <c r="P176" s="109"/>
      <c r="Q176" s="109"/>
    </row>
    <row r="177" spans="1:19" x14ac:dyDescent="0.3">
      <c r="A177" s="103">
        <v>176</v>
      </c>
      <c r="B177" s="85" t="s">
        <v>97</v>
      </c>
      <c r="C177" s="85" t="s">
        <v>60</v>
      </c>
      <c r="D177" s="90">
        <v>1702</v>
      </c>
      <c r="E177" s="97" t="s">
        <v>67</v>
      </c>
      <c r="F177" s="95">
        <v>49.4</v>
      </c>
      <c r="G177" s="109">
        <f t="shared" si="10"/>
        <v>531.74159999999995</v>
      </c>
      <c r="H177" s="109">
        <v>2.9</v>
      </c>
      <c r="I177" s="109">
        <v>0.79</v>
      </c>
      <c r="J177" s="109">
        <f t="shared" si="11"/>
        <v>53.089999999999996</v>
      </c>
      <c r="K177" s="109">
        <f t="shared" si="12"/>
        <v>571</v>
      </c>
      <c r="L177" s="85" t="s">
        <v>66</v>
      </c>
      <c r="P177" s="109"/>
      <c r="Q177" s="109"/>
    </row>
    <row r="178" spans="1:19" x14ac:dyDescent="0.3">
      <c r="A178" s="103">
        <v>177</v>
      </c>
      <c r="B178" s="85" t="s">
        <v>97</v>
      </c>
      <c r="C178" s="85" t="s">
        <v>60</v>
      </c>
      <c r="D178" s="90">
        <v>1703</v>
      </c>
      <c r="E178" s="97" t="s">
        <v>67</v>
      </c>
      <c r="F178" s="95">
        <v>49.58</v>
      </c>
      <c r="G178" s="109">
        <f t="shared" si="10"/>
        <v>533.6791199999999</v>
      </c>
      <c r="H178" s="109">
        <v>3.01</v>
      </c>
      <c r="I178" s="109">
        <v>0.79</v>
      </c>
      <c r="J178" s="109">
        <f t="shared" si="11"/>
        <v>53.379999999999995</v>
      </c>
      <c r="K178" s="109">
        <f t="shared" si="12"/>
        <v>575</v>
      </c>
      <c r="L178" s="85" t="s">
        <v>129</v>
      </c>
      <c r="M178" s="129" t="s">
        <v>312</v>
      </c>
      <c r="N178" s="129" t="s">
        <v>204</v>
      </c>
      <c r="O178" s="130" t="s">
        <v>153</v>
      </c>
      <c r="P178" s="109">
        <v>4490000</v>
      </c>
      <c r="Q178" s="109">
        <v>1196000</v>
      </c>
      <c r="R178" s="130" t="s">
        <v>143</v>
      </c>
      <c r="S178" s="130" t="s">
        <v>313</v>
      </c>
    </row>
    <row r="179" spans="1:19" x14ac:dyDescent="0.3">
      <c r="A179" s="103">
        <v>178</v>
      </c>
      <c r="B179" s="85" t="s">
        <v>97</v>
      </c>
      <c r="C179" s="85" t="s">
        <v>60</v>
      </c>
      <c r="D179" s="90">
        <v>1704</v>
      </c>
      <c r="E179" s="97" t="s">
        <v>68</v>
      </c>
      <c r="F179" s="95">
        <v>29.32</v>
      </c>
      <c r="G179" s="109">
        <f t="shared" si="10"/>
        <v>315.60048</v>
      </c>
      <c r="H179" s="109">
        <v>7.01</v>
      </c>
      <c r="I179" s="109">
        <v>0</v>
      </c>
      <c r="J179" s="109">
        <f t="shared" si="11"/>
        <v>36.33</v>
      </c>
      <c r="K179" s="109">
        <f t="shared" si="12"/>
        <v>391</v>
      </c>
      <c r="L179" s="85" t="s">
        <v>129</v>
      </c>
      <c r="M179" s="129" t="s">
        <v>314</v>
      </c>
      <c r="N179" s="134">
        <v>45347</v>
      </c>
      <c r="O179" s="130" t="s">
        <v>131</v>
      </c>
      <c r="P179" s="109">
        <v>3345300</v>
      </c>
      <c r="Q179" s="109">
        <v>1135855</v>
      </c>
      <c r="R179" s="130" t="s">
        <v>143</v>
      </c>
      <c r="S179" s="130" t="s">
        <v>173</v>
      </c>
    </row>
    <row r="180" spans="1:19" x14ac:dyDescent="0.3">
      <c r="A180" s="103">
        <v>179</v>
      </c>
      <c r="B180" s="85" t="s">
        <v>97</v>
      </c>
      <c r="C180" s="85" t="s">
        <v>60</v>
      </c>
      <c r="D180" s="90">
        <v>1705</v>
      </c>
      <c r="E180" s="97" t="s">
        <v>68</v>
      </c>
      <c r="F180" s="95">
        <v>27.85</v>
      </c>
      <c r="G180" s="109">
        <f t="shared" si="10"/>
        <v>299.7774</v>
      </c>
      <c r="H180" s="109">
        <v>9.01</v>
      </c>
      <c r="I180" s="109">
        <v>0</v>
      </c>
      <c r="J180" s="109">
        <f t="shared" si="11"/>
        <v>36.86</v>
      </c>
      <c r="K180" s="109">
        <f t="shared" si="12"/>
        <v>397</v>
      </c>
      <c r="L180" s="85" t="s">
        <v>66</v>
      </c>
      <c r="P180" s="109"/>
      <c r="Q180" s="109"/>
    </row>
    <row r="181" spans="1:19" x14ac:dyDescent="0.3">
      <c r="A181" s="103">
        <v>180</v>
      </c>
      <c r="B181" s="85" t="s">
        <v>97</v>
      </c>
      <c r="C181" s="85" t="s">
        <v>60</v>
      </c>
      <c r="D181" s="90">
        <v>1706</v>
      </c>
      <c r="E181" s="97" t="s">
        <v>68</v>
      </c>
      <c r="F181" s="95">
        <v>27.71</v>
      </c>
      <c r="G181" s="109">
        <f t="shared" si="10"/>
        <v>298.27044000000001</v>
      </c>
      <c r="H181" s="109">
        <v>9.01</v>
      </c>
      <c r="I181" s="109">
        <v>0</v>
      </c>
      <c r="J181" s="109">
        <f t="shared" si="11"/>
        <v>36.72</v>
      </c>
      <c r="K181" s="109">
        <f t="shared" si="12"/>
        <v>395</v>
      </c>
      <c r="L181" s="85" t="s">
        <v>66</v>
      </c>
      <c r="P181" s="109"/>
      <c r="Q181" s="109"/>
    </row>
    <row r="182" spans="1:19" x14ac:dyDescent="0.3">
      <c r="A182" s="103">
        <v>181</v>
      </c>
      <c r="B182" s="85" t="s">
        <v>97</v>
      </c>
      <c r="C182" s="85" t="s">
        <v>60</v>
      </c>
      <c r="D182" s="90">
        <v>1707</v>
      </c>
      <c r="E182" s="97" t="s">
        <v>67</v>
      </c>
      <c r="F182" s="95">
        <v>48.08</v>
      </c>
      <c r="G182" s="109">
        <f t="shared" si="10"/>
        <v>517.53311999999994</v>
      </c>
      <c r="H182" s="109">
        <v>0</v>
      </c>
      <c r="I182" s="109">
        <v>0.79</v>
      </c>
      <c r="J182" s="109">
        <f t="shared" si="11"/>
        <v>48.87</v>
      </c>
      <c r="K182" s="109">
        <f t="shared" si="12"/>
        <v>526</v>
      </c>
      <c r="L182" s="85" t="s">
        <v>129</v>
      </c>
      <c r="M182" s="129" t="s">
        <v>315</v>
      </c>
      <c r="N182" s="134">
        <v>45326</v>
      </c>
      <c r="O182" s="130" t="s">
        <v>131</v>
      </c>
      <c r="P182" s="109">
        <v>4490000</v>
      </c>
      <c r="Q182" s="109">
        <v>1571500</v>
      </c>
      <c r="R182" s="130" t="s">
        <v>143</v>
      </c>
      <c r="S182" s="130" t="s">
        <v>282</v>
      </c>
    </row>
    <row r="183" spans="1:19" x14ac:dyDescent="0.3">
      <c r="A183" s="103">
        <v>182</v>
      </c>
      <c r="B183" s="85" t="s">
        <v>97</v>
      </c>
      <c r="C183" s="85" t="s">
        <v>60</v>
      </c>
      <c r="D183" s="90">
        <v>1708</v>
      </c>
      <c r="E183" s="97" t="s">
        <v>67</v>
      </c>
      <c r="F183" s="95">
        <v>47.82</v>
      </c>
      <c r="G183" s="109">
        <f t="shared" si="10"/>
        <v>514.73447999999996</v>
      </c>
      <c r="H183" s="109">
        <v>2.9</v>
      </c>
      <c r="I183" s="109">
        <v>0.79</v>
      </c>
      <c r="J183" s="109">
        <f t="shared" si="11"/>
        <v>51.51</v>
      </c>
      <c r="K183" s="109">
        <f t="shared" si="12"/>
        <v>554</v>
      </c>
      <c r="L183" s="85" t="s">
        <v>129</v>
      </c>
      <c r="M183" s="131" t="s">
        <v>316</v>
      </c>
      <c r="N183" s="131" t="s">
        <v>317</v>
      </c>
      <c r="O183" s="132" t="s">
        <v>183</v>
      </c>
      <c r="P183" s="109">
        <v>4900000</v>
      </c>
      <c r="Q183" s="109">
        <v>51000</v>
      </c>
      <c r="R183" s="133" t="s">
        <v>132</v>
      </c>
      <c r="S183" s="133" t="s">
        <v>132</v>
      </c>
    </row>
    <row r="184" spans="1:19" x14ac:dyDescent="0.3">
      <c r="A184" s="103">
        <v>183</v>
      </c>
      <c r="B184" s="85" t="s">
        <v>97</v>
      </c>
      <c r="C184" s="85" t="s">
        <v>60</v>
      </c>
      <c r="D184" s="90">
        <v>1709</v>
      </c>
      <c r="E184" s="97" t="s">
        <v>68</v>
      </c>
      <c r="F184" s="95">
        <v>28.64</v>
      </c>
      <c r="G184" s="109">
        <f t="shared" si="10"/>
        <v>308.28095999999999</v>
      </c>
      <c r="H184" s="109">
        <v>7.75</v>
      </c>
      <c r="I184" s="109">
        <v>0</v>
      </c>
      <c r="J184" s="109">
        <f t="shared" si="11"/>
        <v>36.39</v>
      </c>
      <c r="K184" s="109">
        <f t="shared" si="12"/>
        <v>392</v>
      </c>
      <c r="L184" s="85" t="s">
        <v>66</v>
      </c>
      <c r="P184" s="109"/>
      <c r="Q184" s="109"/>
    </row>
    <row r="185" spans="1:19" x14ac:dyDescent="0.3">
      <c r="A185" s="103">
        <v>184</v>
      </c>
      <c r="B185" s="85" t="s">
        <v>97</v>
      </c>
      <c r="C185" s="85" t="s">
        <v>60</v>
      </c>
      <c r="D185" s="90">
        <v>1710</v>
      </c>
      <c r="E185" s="97" t="s">
        <v>68</v>
      </c>
      <c r="F185" s="95">
        <v>28.64</v>
      </c>
      <c r="G185" s="109">
        <f t="shared" si="10"/>
        <v>308.28095999999999</v>
      </c>
      <c r="H185" s="109">
        <v>7.75</v>
      </c>
      <c r="I185" s="109">
        <v>0</v>
      </c>
      <c r="J185" s="109">
        <f t="shared" si="11"/>
        <v>36.39</v>
      </c>
      <c r="K185" s="109">
        <f t="shared" si="12"/>
        <v>392</v>
      </c>
      <c r="L185" s="85" t="s">
        <v>66</v>
      </c>
      <c r="P185" s="109"/>
      <c r="Q185" s="109"/>
    </row>
    <row r="186" spans="1:19" x14ac:dyDescent="0.3">
      <c r="A186" s="103">
        <v>185</v>
      </c>
      <c r="B186" s="85" t="s">
        <v>97</v>
      </c>
      <c r="C186" s="85" t="s">
        <v>61</v>
      </c>
      <c r="D186" s="90">
        <v>1801</v>
      </c>
      <c r="E186" s="97" t="s">
        <v>68</v>
      </c>
      <c r="F186" s="95">
        <v>29.87</v>
      </c>
      <c r="G186" s="109">
        <f t="shared" si="10"/>
        <v>321.52067999999997</v>
      </c>
      <c r="H186" s="109">
        <v>6.47</v>
      </c>
      <c r="I186" s="109">
        <v>0</v>
      </c>
      <c r="J186" s="109">
        <f t="shared" si="11"/>
        <v>36.340000000000003</v>
      </c>
      <c r="K186" s="109">
        <f t="shared" si="12"/>
        <v>391</v>
      </c>
      <c r="L186" s="85" t="s">
        <v>66</v>
      </c>
      <c r="P186" s="109"/>
      <c r="Q186" s="109"/>
    </row>
    <row r="187" spans="1:19" x14ac:dyDescent="0.3">
      <c r="A187" s="103">
        <v>186</v>
      </c>
      <c r="B187" s="85" t="s">
        <v>97</v>
      </c>
      <c r="C187" s="85" t="s">
        <v>61</v>
      </c>
      <c r="D187" s="90">
        <v>1802</v>
      </c>
      <c r="E187" s="97" t="s">
        <v>67</v>
      </c>
      <c r="F187" s="95">
        <v>49.4</v>
      </c>
      <c r="G187" s="109">
        <f t="shared" ref="G187:G234" si="13">F187*10.764</f>
        <v>531.74159999999995</v>
      </c>
      <c r="H187" s="109">
        <v>2.9</v>
      </c>
      <c r="I187" s="109">
        <v>0.79</v>
      </c>
      <c r="J187" s="109">
        <f t="shared" si="11"/>
        <v>53.089999999999996</v>
      </c>
      <c r="K187" s="109">
        <f t="shared" si="12"/>
        <v>571</v>
      </c>
      <c r="L187" s="85" t="s">
        <v>66</v>
      </c>
      <c r="P187" s="109"/>
      <c r="Q187" s="109"/>
    </row>
    <row r="188" spans="1:19" x14ac:dyDescent="0.3">
      <c r="A188" s="103">
        <v>187</v>
      </c>
      <c r="B188" s="85" t="s">
        <v>97</v>
      </c>
      <c r="C188" s="85" t="s">
        <v>61</v>
      </c>
      <c r="D188" s="90">
        <v>1803</v>
      </c>
      <c r="E188" s="97" t="s">
        <v>67</v>
      </c>
      <c r="F188" s="95">
        <v>49.58</v>
      </c>
      <c r="G188" s="109">
        <f t="shared" si="13"/>
        <v>533.6791199999999</v>
      </c>
      <c r="H188" s="109">
        <v>3.01</v>
      </c>
      <c r="I188" s="109">
        <v>0.79</v>
      </c>
      <c r="J188" s="109">
        <f t="shared" ref="J188:J234" si="14">F188+H188+I188</f>
        <v>53.379999999999995</v>
      </c>
      <c r="K188" s="109">
        <f t="shared" ref="K188:K234" si="15">ROUND(J188*10.764,0)</f>
        <v>575</v>
      </c>
      <c r="L188" s="85" t="s">
        <v>129</v>
      </c>
      <c r="M188" s="129" t="s">
        <v>318</v>
      </c>
      <c r="N188" s="134" t="s">
        <v>319</v>
      </c>
      <c r="O188" s="130" t="s">
        <v>216</v>
      </c>
      <c r="P188" s="109">
        <v>5000000</v>
      </c>
      <c r="Q188" s="109">
        <v>1750000</v>
      </c>
      <c r="R188" s="130" t="s">
        <v>143</v>
      </c>
      <c r="S188" s="130" t="s">
        <v>207</v>
      </c>
    </row>
    <row r="189" spans="1:19" x14ac:dyDescent="0.3">
      <c r="A189" s="103">
        <v>188</v>
      </c>
      <c r="B189" s="85" t="s">
        <v>97</v>
      </c>
      <c r="C189" s="85" t="s">
        <v>61</v>
      </c>
      <c r="D189" s="90">
        <v>1804</v>
      </c>
      <c r="E189" s="97" t="s">
        <v>68</v>
      </c>
      <c r="F189" s="95">
        <v>29.32</v>
      </c>
      <c r="G189" s="109">
        <f t="shared" si="13"/>
        <v>315.60048</v>
      </c>
      <c r="H189" s="109">
        <v>7.01</v>
      </c>
      <c r="I189" s="109">
        <v>0</v>
      </c>
      <c r="J189" s="109">
        <f t="shared" si="14"/>
        <v>36.33</v>
      </c>
      <c r="K189" s="109">
        <f t="shared" si="15"/>
        <v>391</v>
      </c>
      <c r="L189" s="85" t="s">
        <v>129</v>
      </c>
      <c r="M189" s="129" t="s">
        <v>320</v>
      </c>
      <c r="N189" s="134" t="s">
        <v>237</v>
      </c>
      <c r="O189" s="130" t="s">
        <v>216</v>
      </c>
      <c r="P189" s="109">
        <v>4009500</v>
      </c>
      <c r="Q189" s="109">
        <v>1403325</v>
      </c>
      <c r="R189" s="130" t="s">
        <v>143</v>
      </c>
      <c r="S189" s="130" t="s">
        <v>180</v>
      </c>
    </row>
    <row r="190" spans="1:19" x14ac:dyDescent="0.3">
      <c r="A190" s="103">
        <v>189</v>
      </c>
      <c r="B190" s="85" t="s">
        <v>97</v>
      </c>
      <c r="C190" s="85" t="s">
        <v>61</v>
      </c>
      <c r="D190" s="90">
        <v>1805</v>
      </c>
      <c r="E190" s="97" t="s">
        <v>68</v>
      </c>
      <c r="F190" s="95">
        <v>27.85</v>
      </c>
      <c r="G190" s="109">
        <f t="shared" si="13"/>
        <v>299.7774</v>
      </c>
      <c r="H190" s="109">
        <v>9.01</v>
      </c>
      <c r="I190" s="109">
        <v>0</v>
      </c>
      <c r="J190" s="109">
        <f t="shared" si="14"/>
        <v>36.86</v>
      </c>
      <c r="K190" s="109">
        <f t="shared" si="15"/>
        <v>397</v>
      </c>
      <c r="L190" s="85" t="s">
        <v>66</v>
      </c>
      <c r="P190" s="109"/>
      <c r="Q190" s="109"/>
    </row>
    <row r="191" spans="1:19" x14ac:dyDescent="0.3">
      <c r="A191" s="103">
        <v>190</v>
      </c>
      <c r="B191" s="85" t="s">
        <v>97</v>
      </c>
      <c r="C191" s="85" t="s">
        <v>61</v>
      </c>
      <c r="D191" s="90">
        <v>1806</v>
      </c>
      <c r="E191" s="97" t="s">
        <v>68</v>
      </c>
      <c r="F191" s="95">
        <v>27.71</v>
      </c>
      <c r="G191" s="109">
        <f t="shared" si="13"/>
        <v>298.27044000000001</v>
      </c>
      <c r="H191" s="109">
        <v>9.01</v>
      </c>
      <c r="I191" s="109">
        <v>0</v>
      </c>
      <c r="J191" s="109">
        <f t="shared" si="14"/>
        <v>36.72</v>
      </c>
      <c r="K191" s="109">
        <f t="shared" si="15"/>
        <v>395</v>
      </c>
      <c r="L191" s="85" t="s">
        <v>66</v>
      </c>
      <c r="P191" s="109"/>
      <c r="Q191" s="109"/>
    </row>
    <row r="192" spans="1:19" x14ac:dyDescent="0.3">
      <c r="A192" s="103">
        <v>191</v>
      </c>
      <c r="B192" s="85" t="s">
        <v>97</v>
      </c>
      <c r="C192" s="85" t="s">
        <v>61</v>
      </c>
      <c r="D192" s="90">
        <v>1807</v>
      </c>
      <c r="E192" s="97" t="s">
        <v>67</v>
      </c>
      <c r="F192" s="95">
        <v>48.08</v>
      </c>
      <c r="G192" s="109">
        <f t="shared" si="13"/>
        <v>517.53311999999994</v>
      </c>
      <c r="H192" s="109">
        <v>0</v>
      </c>
      <c r="I192" s="109">
        <v>0.79</v>
      </c>
      <c r="J192" s="109">
        <f t="shared" si="14"/>
        <v>48.87</v>
      </c>
      <c r="K192" s="109">
        <f t="shared" si="15"/>
        <v>526</v>
      </c>
      <c r="L192" s="85" t="s">
        <v>66</v>
      </c>
      <c r="P192" s="109"/>
      <c r="Q192" s="109"/>
    </row>
    <row r="193" spans="1:19" x14ac:dyDescent="0.3">
      <c r="A193" s="103">
        <v>192</v>
      </c>
      <c r="B193" s="85" t="s">
        <v>97</v>
      </c>
      <c r="C193" s="85" t="s">
        <v>61</v>
      </c>
      <c r="D193" s="90">
        <v>1808</v>
      </c>
      <c r="E193" s="97" t="s">
        <v>67</v>
      </c>
      <c r="F193" s="95">
        <v>47.82</v>
      </c>
      <c r="G193" s="109">
        <f t="shared" si="13"/>
        <v>514.73447999999996</v>
      </c>
      <c r="H193" s="109">
        <v>2.9</v>
      </c>
      <c r="I193" s="109">
        <v>0.79</v>
      </c>
      <c r="J193" s="109">
        <f t="shared" si="14"/>
        <v>51.51</v>
      </c>
      <c r="K193" s="109">
        <f t="shared" si="15"/>
        <v>554</v>
      </c>
      <c r="L193" s="85" t="s">
        <v>129</v>
      </c>
      <c r="M193" s="129" t="s">
        <v>321</v>
      </c>
      <c r="N193" s="129" t="s">
        <v>237</v>
      </c>
      <c r="O193" s="130" t="s">
        <v>216</v>
      </c>
      <c r="P193" s="109">
        <v>5615000</v>
      </c>
      <c r="Q193" s="109">
        <v>523050</v>
      </c>
      <c r="R193" s="130" t="s">
        <v>143</v>
      </c>
      <c r="S193" s="130" t="s">
        <v>267</v>
      </c>
    </row>
    <row r="194" spans="1:19" x14ac:dyDescent="0.3">
      <c r="A194" s="103">
        <v>193</v>
      </c>
      <c r="B194" s="85" t="s">
        <v>97</v>
      </c>
      <c r="C194" s="85" t="s">
        <v>61</v>
      </c>
      <c r="D194" s="90">
        <v>1809</v>
      </c>
      <c r="E194" s="97" t="s">
        <v>68</v>
      </c>
      <c r="F194" s="95">
        <v>28.64</v>
      </c>
      <c r="G194" s="109">
        <f t="shared" si="13"/>
        <v>308.28095999999999</v>
      </c>
      <c r="H194" s="109">
        <v>7.75</v>
      </c>
      <c r="I194" s="109">
        <v>0</v>
      </c>
      <c r="J194" s="109">
        <f t="shared" si="14"/>
        <v>36.39</v>
      </c>
      <c r="K194" s="109">
        <f t="shared" si="15"/>
        <v>392</v>
      </c>
      <c r="L194" s="85" t="s">
        <v>66</v>
      </c>
      <c r="P194" s="109"/>
      <c r="Q194" s="109"/>
    </row>
    <row r="195" spans="1:19" x14ac:dyDescent="0.3">
      <c r="A195" s="103">
        <v>194</v>
      </c>
      <c r="B195" s="85" t="s">
        <v>97</v>
      </c>
      <c r="C195" s="85" t="s">
        <v>61</v>
      </c>
      <c r="D195" s="90">
        <v>1810</v>
      </c>
      <c r="E195" s="97" t="s">
        <v>68</v>
      </c>
      <c r="F195" s="95">
        <v>28.64</v>
      </c>
      <c r="G195" s="109">
        <f t="shared" si="13"/>
        <v>308.28095999999999</v>
      </c>
      <c r="H195" s="109">
        <v>7.75</v>
      </c>
      <c r="I195" s="109">
        <v>0</v>
      </c>
      <c r="J195" s="109">
        <f t="shared" si="14"/>
        <v>36.39</v>
      </c>
      <c r="K195" s="109">
        <f t="shared" si="15"/>
        <v>392</v>
      </c>
      <c r="L195" s="85" t="s">
        <v>66</v>
      </c>
      <c r="P195" s="109"/>
      <c r="Q195" s="109"/>
    </row>
    <row r="196" spans="1:19" x14ac:dyDescent="0.3">
      <c r="A196" s="103">
        <v>195</v>
      </c>
      <c r="B196" s="85" t="s">
        <v>97</v>
      </c>
      <c r="C196" s="85" t="s">
        <v>62</v>
      </c>
      <c r="D196" s="90">
        <v>1901</v>
      </c>
      <c r="E196" s="97" t="s">
        <v>68</v>
      </c>
      <c r="F196" s="95">
        <v>29.87</v>
      </c>
      <c r="G196" s="109">
        <f t="shared" si="13"/>
        <v>321.52067999999997</v>
      </c>
      <c r="H196" s="109">
        <v>6.47</v>
      </c>
      <c r="I196" s="109">
        <v>0</v>
      </c>
      <c r="J196" s="109">
        <f t="shared" si="14"/>
        <v>36.340000000000003</v>
      </c>
      <c r="K196" s="109">
        <f t="shared" si="15"/>
        <v>391</v>
      </c>
      <c r="L196" s="85" t="s">
        <v>66</v>
      </c>
      <c r="P196" s="109"/>
      <c r="Q196" s="109"/>
    </row>
    <row r="197" spans="1:19" x14ac:dyDescent="0.3">
      <c r="A197" s="103">
        <v>196</v>
      </c>
      <c r="B197" s="85" t="s">
        <v>97</v>
      </c>
      <c r="C197" s="85" t="s">
        <v>62</v>
      </c>
      <c r="D197" s="90">
        <v>1902</v>
      </c>
      <c r="E197" s="97" t="s">
        <v>67</v>
      </c>
      <c r="F197" s="95">
        <v>49.4</v>
      </c>
      <c r="G197" s="109">
        <f t="shared" si="13"/>
        <v>531.74159999999995</v>
      </c>
      <c r="H197" s="109">
        <v>2.9</v>
      </c>
      <c r="I197" s="109">
        <v>0.79</v>
      </c>
      <c r="J197" s="109">
        <f t="shared" si="14"/>
        <v>53.089999999999996</v>
      </c>
      <c r="K197" s="109">
        <f t="shared" si="15"/>
        <v>571</v>
      </c>
      <c r="L197" s="85" t="s">
        <v>66</v>
      </c>
      <c r="P197" s="109"/>
      <c r="Q197" s="109"/>
    </row>
    <row r="198" spans="1:19" x14ac:dyDescent="0.3">
      <c r="A198" s="103">
        <v>197</v>
      </c>
      <c r="B198" s="85" t="s">
        <v>97</v>
      </c>
      <c r="C198" s="85" t="s">
        <v>62</v>
      </c>
      <c r="D198" s="90">
        <v>1903</v>
      </c>
      <c r="E198" s="97" t="s">
        <v>67</v>
      </c>
      <c r="F198" s="95">
        <v>49.58</v>
      </c>
      <c r="G198" s="109">
        <f t="shared" si="13"/>
        <v>533.6791199999999</v>
      </c>
      <c r="H198" s="109">
        <v>3.01</v>
      </c>
      <c r="I198" s="109">
        <v>0.79</v>
      </c>
      <c r="J198" s="109">
        <f t="shared" si="14"/>
        <v>53.379999999999995</v>
      </c>
      <c r="K198" s="109">
        <f t="shared" si="15"/>
        <v>575</v>
      </c>
      <c r="L198" s="85" t="s">
        <v>66</v>
      </c>
      <c r="P198" s="109"/>
      <c r="Q198" s="109"/>
    </row>
    <row r="199" spans="1:19" x14ac:dyDescent="0.3">
      <c r="A199" s="103">
        <v>198</v>
      </c>
      <c r="B199" s="85" t="s">
        <v>97</v>
      </c>
      <c r="C199" s="85" t="s">
        <v>62</v>
      </c>
      <c r="D199" s="90">
        <v>1904</v>
      </c>
      <c r="E199" s="97" t="s">
        <v>68</v>
      </c>
      <c r="F199" s="95">
        <v>29.32</v>
      </c>
      <c r="G199" s="109">
        <f t="shared" si="13"/>
        <v>315.60048</v>
      </c>
      <c r="H199" s="109">
        <v>7.01</v>
      </c>
      <c r="I199" s="109">
        <v>0</v>
      </c>
      <c r="J199" s="109">
        <f t="shared" si="14"/>
        <v>36.33</v>
      </c>
      <c r="K199" s="109">
        <f t="shared" si="15"/>
        <v>391</v>
      </c>
      <c r="L199" s="85" t="s">
        <v>66</v>
      </c>
      <c r="P199" s="109"/>
      <c r="Q199" s="109"/>
    </row>
    <row r="200" spans="1:19" x14ac:dyDescent="0.3">
      <c r="A200" s="103">
        <v>199</v>
      </c>
      <c r="B200" s="85" t="s">
        <v>97</v>
      </c>
      <c r="C200" s="85" t="s">
        <v>62</v>
      </c>
      <c r="D200" s="90">
        <v>1905</v>
      </c>
      <c r="E200" s="97" t="s">
        <v>68</v>
      </c>
      <c r="F200" s="95">
        <v>27.85</v>
      </c>
      <c r="G200" s="109">
        <f t="shared" si="13"/>
        <v>299.7774</v>
      </c>
      <c r="H200" s="109">
        <v>9.01</v>
      </c>
      <c r="I200" s="109">
        <v>0</v>
      </c>
      <c r="J200" s="109">
        <f t="shared" si="14"/>
        <v>36.86</v>
      </c>
      <c r="K200" s="109">
        <f t="shared" si="15"/>
        <v>397</v>
      </c>
      <c r="L200" s="85" t="s">
        <v>129</v>
      </c>
      <c r="M200" s="129" t="s">
        <v>322</v>
      </c>
      <c r="N200" s="134">
        <v>45225</v>
      </c>
      <c r="O200" s="130" t="s">
        <v>213</v>
      </c>
      <c r="P200" s="109">
        <v>3464950</v>
      </c>
      <c r="Q200" s="109">
        <v>968743</v>
      </c>
      <c r="R200" s="130" t="s">
        <v>143</v>
      </c>
      <c r="S200" s="130" t="s">
        <v>165</v>
      </c>
    </row>
    <row r="201" spans="1:19" x14ac:dyDescent="0.3">
      <c r="A201" s="103">
        <v>200</v>
      </c>
      <c r="B201" s="85" t="s">
        <v>97</v>
      </c>
      <c r="C201" s="85" t="s">
        <v>62</v>
      </c>
      <c r="D201" s="90">
        <v>1906</v>
      </c>
      <c r="E201" s="97" t="s">
        <v>68</v>
      </c>
      <c r="F201" s="95">
        <v>27.71</v>
      </c>
      <c r="G201" s="109">
        <f t="shared" si="13"/>
        <v>298.27044000000001</v>
      </c>
      <c r="H201" s="109">
        <v>9.01</v>
      </c>
      <c r="I201" s="109">
        <v>0</v>
      </c>
      <c r="J201" s="109">
        <f t="shared" si="14"/>
        <v>36.72</v>
      </c>
      <c r="K201" s="109">
        <f t="shared" si="15"/>
        <v>395</v>
      </c>
      <c r="L201" s="85" t="s">
        <v>129</v>
      </c>
      <c r="M201" s="129" t="s">
        <v>323</v>
      </c>
      <c r="N201" s="134">
        <v>45226</v>
      </c>
      <c r="O201" s="130" t="s">
        <v>213</v>
      </c>
      <c r="P201" s="109">
        <v>3464950</v>
      </c>
      <c r="Q201" s="109">
        <v>1263731</v>
      </c>
      <c r="R201" s="130" t="s">
        <v>143</v>
      </c>
      <c r="S201" s="130" t="s">
        <v>257</v>
      </c>
    </row>
    <row r="202" spans="1:19" x14ac:dyDescent="0.3">
      <c r="A202" s="103">
        <v>201</v>
      </c>
      <c r="B202" s="85" t="s">
        <v>97</v>
      </c>
      <c r="C202" s="85" t="s">
        <v>62</v>
      </c>
      <c r="D202" s="90">
        <v>1907</v>
      </c>
      <c r="E202" s="97" t="s">
        <v>67</v>
      </c>
      <c r="F202" s="95">
        <v>48.08</v>
      </c>
      <c r="G202" s="109">
        <f t="shared" si="13"/>
        <v>517.53311999999994</v>
      </c>
      <c r="H202" s="109">
        <v>0</v>
      </c>
      <c r="I202" s="109">
        <v>0.79</v>
      </c>
      <c r="J202" s="109">
        <f t="shared" si="14"/>
        <v>48.87</v>
      </c>
      <c r="K202" s="109">
        <f t="shared" si="15"/>
        <v>526</v>
      </c>
      <c r="L202" s="85" t="s">
        <v>66</v>
      </c>
      <c r="P202" s="109"/>
      <c r="Q202" s="109"/>
    </row>
    <row r="203" spans="1:19" x14ac:dyDescent="0.3">
      <c r="A203" s="103">
        <v>202</v>
      </c>
      <c r="B203" s="85" t="s">
        <v>97</v>
      </c>
      <c r="C203" s="85" t="s">
        <v>62</v>
      </c>
      <c r="D203" s="90">
        <v>1908</v>
      </c>
      <c r="E203" s="97" t="s">
        <v>68</v>
      </c>
      <c r="F203" s="95">
        <v>47.82</v>
      </c>
      <c r="G203" s="109">
        <f t="shared" si="13"/>
        <v>514.73447999999996</v>
      </c>
      <c r="H203" s="109">
        <v>2.9</v>
      </c>
      <c r="I203" s="109">
        <v>0.79</v>
      </c>
      <c r="J203" s="109">
        <f t="shared" si="14"/>
        <v>51.51</v>
      </c>
      <c r="K203" s="109">
        <f t="shared" si="15"/>
        <v>554</v>
      </c>
      <c r="L203" s="85" t="s">
        <v>129</v>
      </c>
      <c r="M203" s="129" t="s">
        <v>324</v>
      </c>
      <c r="N203" s="134" t="s">
        <v>158</v>
      </c>
      <c r="O203" s="130" t="s">
        <v>153</v>
      </c>
      <c r="P203" s="109">
        <v>4490000</v>
      </c>
      <c r="Q203" s="109">
        <v>1571500</v>
      </c>
      <c r="R203" s="130" t="s">
        <v>143</v>
      </c>
      <c r="S203" s="130" t="s">
        <v>165</v>
      </c>
    </row>
    <row r="204" spans="1:19" x14ac:dyDescent="0.3">
      <c r="A204" s="103">
        <v>203</v>
      </c>
      <c r="B204" s="85" t="s">
        <v>97</v>
      </c>
      <c r="C204" s="85" t="s">
        <v>62</v>
      </c>
      <c r="D204" s="90">
        <v>1909</v>
      </c>
      <c r="E204" s="97" t="s">
        <v>68</v>
      </c>
      <c r="F204" s="95">
        <v>28.64</v>
      </c>
      <c r="G204" s="109">
        <f t="shared" si="13"/>
        <v>308.28095999999999</v>
      </c>
      <c r="H204" s="109">
        <v>7.75</v>
      </c>
      <c r="I204" s="109">
        <v>0</v>
      </c>
      <c r="J204" s="109">
        <f t="shared" si="14"/>
        <v>36.39</v>
      </c>
      <c r="K204" s="109">
        <f t="shared" si="15"/>
        <v>392</v>
      </c>
      <c r="L204" s="85" t="s">
        <v>66</v>
      </c>
      <c r="P204" s="109"/>
      <c r="Q204" s="109"/>
    </row>
    <row r="205" spans="1:19" x14ac:dyDescent="0.3">
      <c r="A205" s="103">
        <v>204</v>
      </c>
      <c r="B205" s="85" t="s">
        <v>97</v>
      </c>
      <c r="C205" s="85" t="s">
        <v>62</v>
      </c>
      <c r="D205" s="90">
        <v>1910</v>
      </c>
      <c r="E205" s="97" t="s">
        <v>68</v>
      </c>
      <c r="F205" s="95">
        <v>28.64</v>
      </c>
      <c r="G205" s="109">
        <f t="shared" si="13"/>
        <v>308.28095999999999</v>
      </c>
      <c r="H205" s="109">
        <v>7.75</v>
      </c>
      <c r="I205" s="109">
        <v>0</v>
      </c>
      <c r="J205" s="109">
        <f t="shared" si="14"/>
        <v>36.39</v>
      </c>
      <c r="K205" s="109">
        <f t="shared" si="15"/>
        <v>392</v>
      </c>
      <c r="L205" s="85" t="s">
        <v>66</v>
      </c>
      <c r="P205" s="109"/>
      <c r="Q205" s="109"/>
    </row>
    <row r="206" spans="1:19" x14ac:dyDescent="0.3">
      <c r="A206" s="103">
        <v>205</v>
      </c>
      <c r="B206" s="85" t="s">
        <v>97</v>
      </c>
      <c r="C206" s="85" t="s">
        <v>63</v>
      </c>
      <c r="D206" s="90">
        <v>2001</v>
      </c>
      <c r="E206" s="97" t="s">
        <v>68</v>
      </c>
      <c r="F206" s="95">
        <v>29.87</v>
      </c>
      <c r="G206" s="109">
        <f t="shared" si="13"/>
        <v>321.52067999999997</v>
      </c>
      <c r="H206" s="109">
        <v>6.47</v>
      </c>
      <c r="I206" s="109">
        <v>0</v>
      </c>
      <c r="J206" s="109">
        <f t="shared" si="14"/>
        <v>36.340000000000003</v>
      </c>
      <c r="K206" s="109">
        <f t="shared" si="15"/>
        <v>391</v>
      </c>
      <c r="L206" s="85" t="s">
        <v>66</v>
      </c>
      <c r="P206" s="109"/>
      <c r="Q206" s="109"/>
    </row>
    <row r="207" spans="1:19" x14ac:dyDescent="0.3">
      <c r="A207" s="103">
        <v>206</v>
      </c>
      <c r="B207" s="85" t="s">
        <v>97</v>
      </c>
      <c r="C207" s="85" t="s">
        <v>63</v>
      </c>
      <c r="D207" s="90">
        <v>2002</v>
      </c>
      <c r="E207" s="97" t="s">
        <v>67</v>
      </c>
      <c r="F207" s="95">
        <v>49.4</v>
      </c>
      <c r="G207" s="109">
        <f t="shared" si="13"/>
        <v>531.74159999999995</v>
      </c>
      <c r="H207" s="109">
        <v>2.9</v>
      </c>
      <c r="I207" s="109">
        <v>0.79</v>
      </c>
      <c r="J207" s="109">
        <f t="shared" si="14"/>
        <v>53.089999999999996</v>
      </c>
      <c r="K207" s="109">
        <f t="shared" si="15"/>
        <v>571</v>
      </c>
      <c r="L207" s="85" t="s">
        <v>66</v>
      </c>
      <c r="P207" s="109"/>
      <c r="Q207" s="109"/>
    </row>
    <row r="208" spans="1:19" x14ac:dyDescent="0.3">
      <c r="A208" s="103">
        <v>207</v>
      </c>
      <c r="B208" s="85" t="s">
        <v>97</v>
      </c>
      <c r="C208" s="85" t="s">
        <v>63</v>
      </c>
      <c r="D208" s="90">
        <v>2003</v>
      </c>
      <c r="E208" s="97" t="s">
        <v>67</v>
      </c>
      <c r="F208" s="95">
        <v>49.58</v>
      </c>
      <c r="G208" s="109">
        <f t="shared" si="13"/>
        <v>533.6791199999999</v>
      </c>
      <c r="H208" s="109">
        <v>3.01</v>
      </c>
      <c r="I208" s="109">
        <v>0.79</v>
      </c>
      <c r="J208" s="109">
        <f t="shared" si="14"/>
        <v>53.379999999999995</v>
      </c>
      <c r="K208" s="109">
        <f t="shared" si="15"/>
        <v>575</v>
      </c>
      <c r="L208" s="85" t="s">
        <v>66</v>
      </c>
      <c r="P208" s="109"/>
      <c r="Q208" s="109"/>
    </row>
    <row r="209" spans="1:19" x14ac:dyDescent="0.3">
      <c r="A209" s="103">
        <v>208</v>
      </c>
      <c r="B209" s="85" t="s">
        <v>97</v>
      </c>
      <c r="C209" s="85" t="s">
        <v>63</v>
      </c>
      <c r="D209" s="90">
        <v>2004</v>
      </c>
      <c r="E209" s="97" t="s">
        <v>68</v>
      </c>
      <c r="F209" s="95">
        <v>29.32</v>
      </c>
      <c r="G209" s="109">
        <f t="shared" si="13"/>
        <v>315.60048</v>
      </c>
      <c r="H209" s="109">
        <v>7.01</v>
      </c>
      <c r="I209" s="109">
        <v>0</v>
      </c>
      <c r="J209" s="109">
        <f t="shared" si="14"/>
        <v>36.33</v>
      </c>
      <c r="K209" s="109">
        <f t="shared" si="15"/>
        <v>391</v>
      </c>
      <c r="L209" s="85" t="s">
        <v>66</v>
      </c>
      <c r="P209" s="109"/>
      <c r="Q209" s="109"/>
    </row>
    <row r="210" spans="1:19" x14ac:dyDescent="0.3">
      <c r="A210" s="103">
        <v>209</v>
      </c>
      <c r="B210" s="85" t="s">
        <v>97</v>
      </c>
      <c r="C210" s="85" t="s">
        <v>63</v>
      </c>
      <c r="D210" s="90">
        <v>2005</v>
      </c>
      <c r="E210" s="97" t="s">
        <v>67</v>
      </c>
      <c r="F210" s="95">
        <v>37.94</v>
      </c>
      <c r="G210" s="109">
        <f t="shared" si="13"/>
        <v>408.38615999999996</v>
      </c>
      <c r="H210" s="109">
        <v>8.0500000000000007</v>
      </c>
      <c r="I210" s="109">
        <v>0</v>
      </c>
      <c r="J210" s="109">
        <f t="shared" si="14"/>
        <v>45.989999999999995</v>
      </c>
      <c r="K210" s="109">
        <f t="shared" si="15"/>
        <v>495</v>
      </c>
      <c r="L210" s="85" t="s">
        <v>129</v>
      </c>
      <c r="M210" s="129" t="s">
        <v>325</v>
      </c>
      <c r="N210" s="134">
        <v>45235</v>
      </c>
      <c r="O210" s="130" t="s">
        <v>232</v>
      </c>
      <c r="P210" s="109">
        <v>4208500</v>
      </c>
      <c r="Q210" s="109">
        <v>1472975</v>
      </c>
      <c r="R210" s="130" t="s">
        <v>143</v>
      </c>
      <c r="S210" s="130" t="s">
        <v>282</v>
      </c>
    </row>
    <row r="211" spans="1:19" x14ac:dyDescent="0.3">
      <c r="A211" s="103">
        <v>210</v>
      </c>
      <c r="B211" s="85" t="s">
        <v>97</v>
      </c>
      <c r="C211" s="85" t="s">
        <v>63</v>
      </c>
      <c r="D211" s="90">
        <v>2007</v>
      </c>
      <c r="E211" s="97" t="s">
        <v>67</v>
      </c>
      <c r="F211" s="95">
        <v>48.08</v>
      </c>
      <c r="G211" s="109">
        <f t="shared" si="13"/>
        <v>517.53311999999994</v>
      </c>
      <c r="H211" s="109">
        <v>0</v>
      </c>
      <c r="I211" s="109">
        <v>0.79</v>
      </c>
      <c r="J211" s="109">
        <f t="shared" si="14"/>
        <v>48.87</v>
      </c>
      <c r="K211" s="109">
        <f t="shared" si="15"/>
        <v>526</v>
      </c>
      <c r="L211" s="85" t="s">
        <v>129</v>
      </c>
      <c r="M211" s="129" t="s">
        <v>326</v>
      </c>
      <c r="N211" s="134">
        <v>45255</v>
      </c>
      <c r="O211" s="130" t="s">
        <v>232</v>
      </c>
      <c r="P211" s="109">
        <v>4490000</v>
      </c>
      <c r="Q211" s="109">
        <v>1571500</v>
      </c>
      <c r="R211" s="130" t="s">
        <v>143</v>
      </c>
      <c r="S211" s="130" t="s">
        <v>173</v>
      </c>
    </row>
    <row r="212" spans="1:19" x14ac:dyDescent="0.3">
      <c r="A212" s="103">
        <v>211</v>
      </c>
      <c r="B212" s="85" t="s">
        <v>97</v>
      </c>
      <c r="C212" s="85" t="s">
        <v>63</v>
      </c>
      <c r="D212" s="90">
        <v>2008</v>
      </c>
      <c r="E212" s="97" t="s">
        <v>67</v>
      </c>
      <c r="F212" s="95">
        <v>47.82</v>
      </c>
      <c r="G212" s="109">
        <f t="shared" si="13"/>
        <v>514.73447999999996</v>
      </c>
      <c r="H212" s="109">
        <v>2.9</v>
      </c>
      <c r="I212" s="109">
        <v>0.79</v>
      </c>
      <c r="J212" s="109">
        <f t="shared" si="14"/>
        <v>51.51</v>
      </c>
      <c r="K212" s="109">
        <f t="shared" si="15"/>
        <v>554</v>
      </c>
      <c r="L212" s="85" t="s">
        <v>129</v>
      </c>
      <c r="M212" s="126" t="s">
        <v>327</v>
      </c>
      <c r="N212" s="126" t="s">
        <v>307</v>
      </c>
      <c r="O212" s="127" t="s">
        <v>168</v>
      </c>
      <c r="P212" s="109">
        <v>4809000</v>
      </c>
      <c r="Q212" s="109">
        <v>224500</v>
      </c>
      <c r="R212" s="128" t="s">
        <v>132</v>
      </c>
      <c r="S212" s="128" t="s">
        <v>132</v>
      </c>
    </row>
    <row r="213" spans="1:19" x14ac:dyDescent="0.3">
      <c r="A213" s="103">
        <v>212</v>
      </c>
      <c r="B213" s="85" t="s">
        <v>97</v>
      </c>
      <c r="C213" s="85" t="s">
        <v>63</v>
      </c>
      <c r="D213" s="90">
        <v>2009</v>
      </c>
      <c r="E213" s="97" t="s">
        <v>68</v>
      </c>
      <c r="F213" s="95">
        <v>28.64</v>
      </c>
      <c r="G213" s="109">
        <f t="shared" si="13"/>
        <v>308.28095999999999</v>
      </c>
      <c r="H213" s="109">
        <v>7.75</v>
      </c>
      <c r="I213" s="109">
        <v>0</v>
      </c>
      <c r="J213" s="109">
        <f t="shared" si="14"/>
        <v>36.39</v>
      </c>
      <c r="K213" s="109">
        <f t="shared" si="15"/>
        <v>392</v>
      </c>
      <c r="L213" s="85" t="s">
        <v>66</v>
      </c>
      <c r="P213" s="109"/>
      <c r="Q213" s="109"/>
    </row>
    <row r="214" spans="1:19" x14ac:dyDescent="0.3">
      <c r="A214" s="103">
        <v>213</v>
      </c>
      <c r="B214" s="85" t="s">
        <v>97</v>
      </c>
      <c r="C214" s="85" t="s">
        <v>63</v>
      </c>
      <c r="D214" s="90">
        <v>2010</v>
      </c>
      <c r="E214" s="97" t="s">
        <v>68</v>
      </c>
      <c r="F214" s="95">
        <v>28.64</v>
      </c>
      <c r="G214" s="109">
        <f t="shared" si="13"/>
        <v>308.28095999999999</v>
      </c>
      <c r="H214" s="109">
        <v>7.75</v>
      </c>
      <c r="I214" s="109">
        <v>0</v>
      </c>
      <c r="J214" s="109">
        <f t="shared" si="14"/>
        <v>36.39</v>
      </c>
      <c r="K214" s="109">
        <f t="shared" si="15"/>
        <v>392</v>
      </c>
      <c r="L214" s="85" t="s">
        <v>66</v>
      </c>
      <c r="P214" s="109"/>
      <c r="Q214" s="109"/>
    </row>
    <row r="215" spans="1:19" x14ac:dyDescent="0.3">
      <c r="A215" s="103">
        <v>214</v>
      </c>
      <c r="B215" s="85" t="s">
        <v>97</v>
      </c>
      <c r="C215" s="85" t="s">
        <v>64</v>
      </c>
      <c r="D215" s="90">
        <v>2101</v>
      </c>
      <c r="E215" s="97" t="s">
        <v>68</v>
      </c>
      <c r="F215" s="95">
        <v>29.87</v>
      </c>
      <c r="G215" s="109">
        <f t="shared" si="13"/>
        <v>321.52067999999997</v>
      </c>
      <c r="H215" s="109">
        <v>6.47</v>
      </c>
      <c r="I215" s="109">
        <v>0</v>
      </c>
      <c r="J215" s="109">
        <f t="shared" si="14"/>
        <v>36.340000000000003</v>
      </c>
      <c r="K215" s="109">
        <f t="shared" si="15"/>
        <v>391</v>
      </c>
      <c r="L215" s="85" t="s">
        <v>66</v>
      </c>
      <c r="P215" s="109"/>
      <c r="Q215" s="109"/>
    </row>
    <row r="216" spans="1:19" x14ac:dyDescent="0.3">
      <c r="A216" s="103">
        <v>215</v>
      </c>
      <c r="B216" s="85" t="s">
        <v>97</v>
      </c>
      <c r="C216" s="85" t="s">
        <v>64</v>
      </c>
      <c r="D216" s="90">
        <v>2102</v>
      </c>
      <c r="E216" s="97" t="s">
        <v>67</v>
      </c>
      <c r="F216" s="95">
        <v>49.4</v>
      </c>
      <c r="G216" s="109">
        <f t="shared" si="13"/>
        <v>531.74159999999995</v>
      </c>
      <c r="H216" s="109">
        <v>2.9</v>
      </c>
      <c r="I216" s="109">
        <v>0.79</v>
      </c>
      <c r="J216" s="109">
        <f t="shared" si="14"/>
        <v>53.089999999999996</v>
      </c>
      <c r="K216" s="109">
        <f t="shared" si="15"/>
        <v>571</v>
      </c>
      <c r="L216" s="85" t="s">
        <v>129</v>
      </c>
      <c r="M216" s="129" t="s">
        <v>328</v>
      </c>
      <c r="N216" s="134">
        <v>45291</v>
      </c>
      <c r="O216" s="130" t="s">
        <v>254</v>
      </c>
      <c r="P216" s="109">
        <v>4839300</v>
      </c>
      <c r="Q216" s="109">
        <v>1718755</v>
      </c>
      <c r="R216" s="130" t="s">
        <v>143</v>
      </c>
      <c r="S216" s="130" t="s">
        <v>197</v>
      </c>
    </row>
    <row r="217" spans="1:19" x14ac:dyDescent="0.3">
      <c r="A217" s="103">
        <v>216</v>
      </c>
      <c r="B217" s="85" t="s">
        <v>97</v>
      </c>
      <c r="C217" s="85" t="s">
        <v>64</v>
      </c>
      <c r="D217" s="90">
        <v>2103</v>
      </c>
      <c r="E217" s="97" t="s">
        <v>67</v>
      </c>
      <c r="F217" s="95">
        <v>49.58</v>
      </c>
      <c r="G217" s="109">
        <f t="shared" si="13"/>
        <v>533.6791199999999</v>
      </c>
      <c r="H217" s="109">
        <v>3.01</v>
      </c>
      <c r="I217" s="109">
        <v>0.79</v>
      </c>
      <c r="J217" s="109">
        <f t="shared" si="14"/>
        <v>53.379999999999995</v>
      </c>
      <c r="K217" s="109">
        <f t="shared" si="15"/>
        <v>575</v>
      </c>
      <c r="L217" s="85" t="s">
        <v>129</v>
      </c>
      <c r="M217" s="129" t="s">
        <v>329</v>
      </c>
      <c r="N217" s="134">
        <v>45312</v>
      </c>
      <c r="O217" s="130" t="s">
        <v>240</v>
      </c>
      <c r="P217" s="109">
        <v>4864200</v>
      </c>
      <c r="Q217" s="109">
        <v>1712470</v>
      </c>
      <c r="R217" s="130" t="s">
        <v>143</v>
      </c>
      <c r="S217" s="130" t="s">
        <v>158</v>
      </c>
    </row>
    <row r="218" spans="1:19" x14ac:dyDescent="0.3">
      <c r="A218" s="103">
        <v>217</v>
      </c>
      <c r="B218" s="85" t="s">
        <v>97</v>
      </c>
      <c r="C218" s="85" t="s">
        <v>64</v>
      </c>
      <c r="D218" s="90">
        <v>2104</v>
      </c>
      <c r="E218" s="97" t="s">
        <v>68</v>
      </c>
      <c r="F218" s="95">
        <v>29.32</v>
      </c>
      <c r="G218" s="109">
        <f t="shared" si="13"/>
        <v>315.60048</v>
      </c>
      <c r="H218" s="109">
        <v>7.01</v>
      </c>
      <c r="I218" s="109">
        <v>0</v>
      </c>
      <c r="J218" s="109">
        <f t="shared" si="14"/>
        <v>36.33</v>
      </c>
      <c r="K218" s="109">
        <f t="shared" si="15"/>
        <v>391</v>
      </c>
      <c r="L218" s="85" t="s">
        <v>129</v>
      </c>
      <c r="M218" s="129" t="s">
        <v>330</v>
      </c>
      <c r="N218" s="134">
        <v>45253</v>
      </c>
      <c r="O218" s="130" t="s">
        <v>232</v>
      </c>
      <c r="P218" s="109">
        <v>3353600</v>
      </c>
      <c r="Q218" s="109">
        <v>1192000</v>
      </c>
      <c r="R218" s="130" t="s">
        <v>143</v>
      </c>
      <c r="S218" s="130" t="s">
        <v>248</v>
      </c>
    </row>
    <row r="219" spans="1:19" x14ac:dyDescent="0.3">
      <c r="A219" s="103">
        <v>218</v>
      </c>
      <c r="B219" s="85" t="s">
        <v>97</v>
      </c>
      <c r="C219" s="85" t="s">
        <v>64</v>
      </c>
      <c r="D219" s="90">
        <v>2105</v>
      </c>
      <c r="E219" s="97" t="s">
        <v>68</v>
      </c>
      <c r="F219" s="95">
        <v>27.85</v>
      </c>
      <c r="G219" s="109">
        <f t="shared" si="13"/>
        <v>299.7774</v>
      </c>
      <c r="H219" s="109">
        <v>9.01</v>
      </c>
      <c r="I219" s="109">
        <v>0</v>
      </c>
      <c r="J219" s="109">
        <f t="shared" si="14"/>
        <v>36.86</v>
      </c>
      <c r="K219" s="109">
        <f t="shared" si="15"/>
        <v>397</v>
      </c>
      <c r="L219" s="85" t="s">
        <v>129</v>
      </c>
      <c r="M219" s="131" t="s">
        <v>331</v>
      </c>
      <c r="N219" s="131" t="s">
        <v>332</v>
      </c>
      <c r="O219" s="127" t="s">
        <v>168</v>
      </c>
      <c r="P219" s="109">
        <v>3474500</v>
      </c>
      <c r="Q219" s="109">
        <v>100000</v>
      </c>
      <c r="R219" s="133" t="s">
        <v>132</v>
      </c>
      <c r="S219" s="133" t="s">
        <v>132</v>
      </c>
    </row>
    <row r="220" spans="1:19" x14ac:dyDescent="0.3">
      <c r="A220" s="103">
        <v>219</v>
      </c>
      <c r="B220" s="85" t="s">
        <v>97</v>
      </c>
      <c r="C220" s="85" t="s">
        <v>64</v>
      </c>
      <c r="D220" s="90">
        <v>2106</v>
      </c>
      <c r="E220" s="97" t="s">
        <v>68</v>
      </c>
      <c r="F220" s="95">
        <v>27.71</v>
      </c>
      <c r="G220" s="109">
        <f t="shared" si="13"/>
        <v>298.27044000000001</v>
      </c>
      <c r="H220" s="109">
        <v>9.01</v>
      </c>
      <c r="I220" s="109">
        <v>0</v>
      </c>
      <c r="J220" s="109">
        <f t="shared" si="14"/>
        <v>36.72</v>
      </c>
      <c r="K220" s="109">
        <f t="shared" si="15"/>
        <v>395</v>
      </c>
      <c r="L220" s="85" t="s">
        <v>129</v>
      </c>
      <c r="M220" s="131" t="s">
        <v>333</v>
      </c>
      <c r="N220" s="131" t="s">
        <v>334</v>
      </c>
      <c r="O220" s="132" t="s">
        <v>183</v>
      </c>
      <c r="P220" s="109">
        <v>3550000</v>
      </c>
      <c r="Q220" s="109">
        <v>111000</v>
      </c>
      <c r="R220" s="133" t="s">
        <v>132</v>
      </c>
      <c r="S220" s="133" t="s">
        <v>132</v>
      </c>
    </row>
    <row r="221" spans="1:19" x14ac:dyDescent="0.3">
      <c r="A221" s="103">
        <v>220</v>
      </c>
      <c r="B221" s="85" t="s">
        <v>97</v>
      </c>
      <c r="C221" s="85" t="s">
        <v>64</v>
      </c>
      <c r="D221" s="90">
        <v>2107</v>
      </c>
      <c r="E221" s="97" t="s">
        <v>67</v>
      </c>
      <c r="F221" s="95">
        <v>48.08</v>
      </c>
      <c r="G221" s="109">
        <f t="shared" si="13"/>
        <v>517.53311999999994</v>
      </c>
      <c r="H221" s="109">
        <v>0</v>
      </c>
      <c r="I221" s="109">
        <v>0.79</v>
      </c>
      <c r="J221" s="109">
        <f t="shared" si="14"/>
        <v>48.87</v>
      </c>
      <c r="K221" s="109">
        <f t="shared" si="15"/>
        <v>526</v>
      </c>
      <c r="L221" s="85" t="s">
        <v>129</v>
      </c>
      <c r="M221" s="129" t="s">
        <v>335</v>
      </c>
      <c r="N221" s="134">
        <v>45223</v>
      </c>
      <c r="O221" s="130" t="s">
        <v>213</v>
      </c>
      <c r="P221" s="109">
        <v>4490000</v>
      </c>
      <c r="Q221" s="109">
        <v>2151092</v>
      </c>
      <c r="R221" s="130" t="s">
        <v>143</v>
      </c>
      <c r="S221" s="130" t="s">
        <v>174</v>
      </c>
    </row>
    <row r="222" spans="1:19" x14ac:dyDescent="0.3">
      <c r="A222" s="103">
        <v>221</v>
      </c>
      <c r="B222" s="85" t="s">
        <v>97</v>
      </c>
      <c r="C222" s="85" t="s">
        <v>64</v>
      </c>
      <c r="D222" s="90">
        <v>2108</v>
      </c>
      <c r="E222" s="97" t="s">
        <v>67</v>
      </c>
      <c r="F222" s="95">
        <v>47.82</v>
      </c>
      <c r="G222" s="109">
        <f t="shared" si="13"/>
        <v>514.73447999999996</v>
      </c>
      <c r="H222" s="109">
        <v>2.9</v>
      </c>
      <c r="I222" s="109">
        <v>0.79</v>
      </c>
      <c r="J222" s="109">
        <f t="shared" si="14"/>
        <v>51.51</v>
      </c>
      <c r="K222" s="109">
        <f t="shared" si="15"/>
        <v>554</v>
      </c>
      <c r="L222" s="85" t="s">
        <v>66</v>
      </c>
      <c r="P222" s="109"/>
      <c r="Q222" s="109"/>
    </row>
    <row r="223" spans="1:19" x14ac:dyDescent="0.3">
      <c r="A223" s="103">
        <v>222</v>
      </c>
      <c r="B223" s="85" t="s">
        <v>97</v>
      </c>
      <c r="C223" s="85" t="s">
        <v>64</v>
      </c>
      <c r="D223" s="90">
        <v>2109</v>
      </c>
      <c r="E223" s="97" t="s">
        <v>68</v>
      </c>
      <c r="F223" s="95">
        <v>28.64</v>
      </c>
      <c r="G223" s="109">
        <f t="shared" si="13"/>
        <v>308.28095999999999</v>
      </c>
      <c r="H223" s="109">
        <v>7.75</v>
      </c>
      <c r="I223" s="109">
        <v>0</v>
      </c>
      <c r="J223" s="109">
        <f t="shared" si="14"/>
        <v>36.39</v>
      </c>
      <c r="K223" s="109">
        <f t="shared" si="15"/>
        <v>392</v>
      </c>
      <c r="L223" s="85" t="s">
        <v>129</v>
      </c>
      <c r="M223" s="129" t="s">
        <v>336</v>
      </c>
      <c r="N223" s="134">
        <v>45230</v>
      </c>
      <c r="O223" s="130" t="s">
        <v>213</v>
      </c>
      <c r="P223" s="109">
        <v>3413400</v>
      </c>
      <c r="Q223" s="109">
        <v>761010</v>
      </c>
      <c r="R223" s="130" t="s">
        <v>143</v>
      </c>
      <c r="S223" s="130" t="s">
        <v>219</v>
      </c>
    </row>
    <row r="224" spans="1:19" x14ac:dyDescent="0.3">
      <c r="A224" s="103">
        <v>223</v>
      </c>
      <c r="B224" s="85" t="s">
        <v>97</v>
      </c>
      <c r="C224" s="85" t="s">
        <v>64</v>
      </c>
      <c r="D224" s="90">
        <v>2110</v>
      </c>
      <c r="E224" s="97" t="s">
        <v>68</v>
      </c>
      <c r="F224" s="95">
        <v>28.64</v>
      </c>
      <c r="G224" s="109">
        <f t="shared" si="13"/>
        <v>308.28095999999999</v>
      </c>
      <c r="H224" s="109">
        <v>7.75</v>
      </c>
      <c r="I224" s="109">
        <v>0</v>
      </c>
      <c r="J224" s="109">
        <f t="shared" si="14"/>
        <v>36.39</v>
      </c>
      <c r="K224" s="109">
        <f t="shared" si="15"/>
        <v>392</v>
      </c>
      <c r="L224" s="85" t="s">
        <v>129</v>
      </c>
      <c r="M224" s="129" t="s">
        <v>337</v>
      </c>
      <c r="N224" s="134">
        <v>45230</v>
      </c>
      <c r="O224" s="130" t="s">
        <v>213</v>
      </c>
      <c r="P224" s="109">
        <v>3413400</v>
      </c>
      <c r="Q224" s="109">
        <v>712010</v>
      </c>
      <c r="R224" s="130" t="s">
        <v>143</v>
      </c>
      <c r="S224" s="130" t="s">
        <v>219</v>
      </c>
    </row>
    <row r="225" spans="1:19" x14ac:dyDescent="0.3">
      <c r="A225" s="103">
        <v>224</v>
      </c>
      <c r="B225" s="85" t="s">
        <v>97</v>
      </c>
      <c r="C225" s="85" t="s">
        <v>65</v>
      </c>
      <c r="D225" s="90">
        <v>2201</v>
      </c>
      <c r="E225" s="97" t="s">
        <v>68</v>
      </c>
      <c r="F225" s="95">
        <v>29.87</v>
      </c>
      <c r="G225" s="109">
        <f t="shared" si="13"/>
        <v>321.52067999999997</v>
      </c>
      <c r="H225" s="109">
        <v>6.47</v>
      </c>
      <c r="I225" s="109">
        <v>0</v>
      </c>
      <c r="J225" s="109">
        <f t="shared" si="14"/>
        <v>36.340000000000003</v>
      </c>
      <c r="K225" s="109">
        <f t="shared" si="15"/>
        <v>391</v>
      </c>
      <c r="L225" s="85" t="s">
        <v>66</v>
      </c>
      <c r="P225" s="109"/>
      <c r="Q225" s="109"/>
    </row>
    <row r="226" spans="1:19" x14ac:dyDescent="0.3">
      <c r="A226" s="103">
        <v>225</v>
      </c>
      <c r="B226" s="85" t="s">
        <v>97</v>
      </c>
      <c r="C226" s="85" t="s">
        <v>65</v>
      </c>
      <c r="D226" s="90">
        <v>2202</v>
      </c>
      <c r="E226" s="97" t="s">
        <v>67</v>
      </c>
      <c r="F226" s="95">
        <v>49.4</v>
      </c>
      <c r="G226" s="109">
        <f t="shared" si="13"/>
        <v>531.74159999999995</v>
      </c>
      <c r="H226" s="109">
        <v>2.9</v>
      </c>
      <c r="I226" s="109">
        <v>0.79</v>
      </c>
      <c r="J226" s="109">
        <f t="shared" si="14"/>
        <v>53.089999999999996</v>
      </c>
      <c r="K226" s="109">
        <f t="shared" si="15"/>
        <v>571</v>
      </c>
      <c r="L226" s="85" t="s">
        <v>66</v>
      </c>
      <c r="P226" s="109"/>
      <c r="Q226" s="109"/>
    </row>
    <row r="227" spans="1:19" x14ac:dyDescent="0.3">
      <c r="A227" s="103">
        <v>226</v>
      </c>
      <c r="B227" s="85" t="s">
        <v>97</v>
      </c>
      <c r="C227" s="85" t="s">
        <v>65</v>
      </c>
      <c r="D227" s="90">
        <v>2203</v>
      </c>
      <c r="E227" s="97" t="s">
        <v>67</v>
      </c>
      <c r="F227" s="95">
        <v>49.58</v>
      </c>
      <c r="G227" s="109">
        <f t="shared" si="13"/>
        <v>533.6791199999999</v>
      </c>
      <c r="H227" s="109">
        <v>3.01</v>
      </c>
      <c r="I227" s="109">
        <v>0.79</v>
      </c>
      <c r="J227" s="109">
        <f t="shared" si="14"/>
        <v>53.379999999999995</v>
      </c>
      <c r="K227" s="109">
        <f t="shared" si="15"/>
        <v>575</v>
      </c>
      <c r="L227" s="85" t="s">
        <v>66</v>
      </c>
      <c r="P227" s="109"/>
      <c r="Q227" s="109"/>
    </row>
    <row r="228" spans="1:19" x14ac:dyDescent="0.3">
      <c r="A228" s="103">
        <v>227</v>
      </c>
      <c r="B228" s="85" t="s">
        <v>97</v>
      </c>
      <c r="C228" s="85" t="s">
        <v>65</v>
      </c>
      <c r="D228" s="90">
        <v>2204</v>
      </c>
      <c r="E228" s="97" t="s">
        <v>68</v>
      </c>
      <c r="F228" s="95">
        <v>29.32</v>
      </c>
      <c r="G228" s="109">
        <f t="shared" si="13"/>
        <v>315.60048</v>
      </c>
      <c r="H228" s="109">
        <v>7.01</v>
      </c>
      <c r="I228" s="109">
        <v>0</v>
      </c>
      <c r="J228" s="109">
        <f t="shared" si="14"/>
        <v>36.33</v>
      </c>
      <c r="K228" s="109">
        <f t="shared" si="15"/>
        <v>391</v>
      </c>
      <c r="L228" s="85" t="s">
        <v>129</v>
      </c>
      <c r="M228" s="129" t="s">
        <v>338</v>
      </c>
      <c r="N228" s="134">
        <v>45246</v>
      </c>
      <c r="O228" s="130" t="s">
        <v>232</v>
      </c>
      <c r="P228" s="109">
        <v>3353600</v>
      </c>
      <c r="Q228" s="109">
        <v>1173760</v>
      </c>
      <c r="R228" s="130" t="s">
        <v>143</v>
      </c>
      <c r="S228" s="130" t="s">
        <v>205</v>
      </c>
    </row>
    <row r="229" spans="1:19" x14ac:dyDescent="0.3">
      <c r="A229" s="103">
        <v>228</v>
      </c>
      <c r="B229" s="85" t="s">
        <v>97</v>
      </c>
      <c r="C229" s="85" t="s">
        <v>65</v>
      </c>
      <c r="D229" s="90">
        <v>2205</v>
      </c>
      <c r="E229" s="97" t="s">
        <v>68</v>
      </c>
      <c r="F229" s="95">
        <v>27.85</v>
      </c>
      <c r="G229" s="109">
        <f t="shared" si="13"/>
        <v>299.7774</v>
      </c>
      <c r="H229" s="109">
        <v>9.01</v>
      </c>
      <c r="I229" s="109">
        <v>0</v>
      </c>
      <c r="J229" s="109">
        <f t="shared" si="14"/>
        <v>36.86</v>
      </c>
      <c r="K229" s="109">
        <f t="shared" si="15"/>
        <v>397</v>
      </c>
      <c r="L229" s="85" t="s">
        <v>129</v>
      </c>
      <c r="M229" s="129" t="s">
        <v>339</v>
      </c>
      <c r="N229" s="129" t="s">
        <v>197</v>
      </c>
      <c r="O229" s="130" t="s">
        <v>190</v>
      </c>
      <c r="P229" s="109">
        <v>3877000</v>
      </c>
      <c r="Q229" s="109">
        <v>1640100</v>
      </c>
      <c r="R229" s="130" t="s">
        <v>143</v>
      </c>
      <c r="S229" s="130" t="s">
        <v>238</v>
      </c>
    </row>
    <row r="230" spans="1:19" x14ac:dyDescent="0.3">
      <c r="A230" s="103">
        <v>229</v>
      </c>
      <c r="B230" s="85" t="s">
        <v>97</v>
      </c>
      <c r="C230" s="85" t="s">
        <v>65</v>
      </c>
      <c r="D230" s="90">
        <v>2206</v>
      </c>
      <c r="E230" s="97" t="s">
        <v>68</v>
      </c>
      <c r="F230" s="95">
        <v>27.71</v>
      </c>
      <c r="G230" s="109">
        <f t="shared" si="13"/>
        <v>298.27044000000001</v>
      </c>
      <c r="H230" s="109">
        <v>9.01</v>
      </c>
      <c r="I230" s="109">
        <v>0</v>
      </c>
      <c r="J230" s="109">
        <f t="shared" si="14"/>
        <v>36.72</v>
      </c>
      <c r="K230" s="109">
        <f t="shared" si="15"/>
        <v>395</v>
      </c>
      <c r="L230" s="85" t="s">
        <v>129</v>
      </c>
      <c r="M230" s="129" t="s">
        <v>340</v>
      </c>
      <c r="N230" s="129" t="s">
        <v>197</v>
      </c>
      <c r="O230" s="130" t="s">
        <v>190</v>
      </c>
      <c r="P230" s="109">
        <v>3858800</v>
      </c>
      <c r="Q230" s="109">
        <v>1651320</v>
      </c>
      <c r="R230" s="130" t="s">
        <v>143</v>
      </c>
      <c r="S230" s="130" t="s">
        <v>238</v>
      </c>
    </row>
    <row r="231" spans="1:19" x14ac:dyDescent="0.3">
      <c r="A231" s="103">
        <v>230</v>
      </c>
      <c r="B231" s="85" t="s">
        <v>97</v>
      </c>
      <c r="C231" s="85" t="s">
        <v>65</v>
      </c>
      <c r="D231" s="90">
        <v>2207</v>
      </c>
      <c r="E231" s="97" t="s">
        <v>67</v>
      </c>
      <c r="F231" s="95">
        <v>48.08</v>
      </c>
      <c r="G231" s="109">
        <f t="shared" si="13"/>
        <v>517.53311999999994</v>
      </c>
      <c r="H231" s="109">
        <v>0</v>
      </c>
      <c r="I231" s="109">
        <v>0.79</v>
      </c>
      <c r="J231" s="109">
        <f t="shared" si="14"/>
        <v>48.87</v>
      </c>
      <c r="K231" s="109">
        <f t="shared" si="15"/>
        <v>526</v>
      </c>
      <c r="L231" s="85" t="s">
        <v>66</v>
      </c>
      <c r="P231" s="109"/>
      <c r="Q231" s="109"/>
    </row>
    <row r="232" spans="1:19" x14ac:dyDescent="0.3">
      <c r="A232" s="103">
        <v>231</v>
      </c>
      <c r="B232" s="85" t="s">
        <v>97</v>
      </c>
      <c r="C232" s="85" t="s">
        <v>65</v>
      </c>
      <c r="D232" s="90">
        <v>2208</v>
      </c>
      <c r="E232" s="97" t="s">
        <v>67</v>
      </c>
      <c r="F232" s="95">
        <v>47.82</v>
      </c>
      <c r="G232" s="109">
        <f t="shared" si="13"/>
        <v>514.73447999999996</v>
      </c>
      <c r="H232" s="109">
        <v>2.9</v>
      </c>
      <c r="I232" s="109">
        <v>0.79</v>
      </c>
      <c r="J232" s="109">
        <f t="shared" si="14"/>
        <v>51.51</v>
      </c>
      <c r="K232" s="109">
        <f t="shared" si="15"/>
        <v>554</v>
      </c>
      <c r="L232" s="85" t="s">
        <v>129</v>
      </c>
      <c r="M232" s="129" t="s">
        <v>341</v>
      </c>
      <c r="N232" s="129" t="s">
        <v>202</v>
      </c>
      <c r="O232" s="130" t="s">
        <v>227</v>
      </c>
      <c r="P232" s="109">
        <v>4490000</v>
      </c>
      <c r="Q232" s="109">
        <v>1571500</v>
      </c>
      <c r="R232" s="130" t="s">
        <v>143</v>
      </c>
      <c r="S232" s="130" t="s">
        <v>313</v>
      </c>
    </row>
    <row r="233" spans="1:19" x14ac:dyDescent="0.3">
      <c r="A233" s="103">
        <v>232</v>
      </c>
      <c r="B233" s="85" t="s">
        <v>97</v>
      </c>
      <c r="C233" s="85" t="s">
        <v>65</v>
      </c>
      <c r="D233" s="90">
        <v>2209</v>
      </c>
      <c r="E233" s="97" t="s">
        <v>68</v>
      </c>
      <c r="F233" s="95">
        <v>28.64</v>
      </c>
      <c r="G233" s="109">
        <f t="shared" si="13"/>
        <v>308.28095999999999</v>
      </c>
      <c r="H233" s="109">
        <v>7.75</v>
      </c>
      <c r="I233" s="109">
        <v>0</v>
      </c>
      <c r="J233" s="109">
        <f t="shared" si="14"/>
        <v>36.39</v>
      </c>
      <c r="K233" s="109">
        <f t="shared" si="15"/>
        <v>392</v>
      </c>
      <c r="L233" s="85" t="s">
        <v>129</v>
      </c>
      <c r="M233" s="131" t="s">
        <v>342</v>
      </c>
      <c r="N233" s="131" t="s">
        <v>198</v>
      </c>
      <c r="O233" s="132" t="s">
        <v>190</v>
      </c>
      <c r="P233" s="109">
        <v>3900000</v>
      </c>
      <c r="Q233" s="109">
        <v>620000</v>
      </c>
      <c r="R233" s="133" t="s">
        <v>132</v>
      </c>
      <c r="S233" s="133" t="s">
        <v>132</v>
      </c>
    </row>
    <row r="234" spans="1:19" x14ac:dyDescent="0.3">
      <c r="A234" s="105">
        <v>233</v>
      </c>
      <c r="B234" s="106" t="s">
        <v>97</v>
      </c>
      <c r="C234" s="85" t="s">
        <v>65</v>
      </c>
      <c r="D234" s="107">
        <v>2210</v>
      </c>
      <c r="E234" s="108" t="s">
        <v>68</v>
      </c>
      <c r="F234" s="110">
        <v>28.64</v>
      </c>
      <c r="G234" s="111">
        <f t="shared" si="13"/>
        <v>308.28095999999999</v>
      </c>
      <c r="H234" s="111">
        <v>7.75</v>
      </c>
      <c r="I234" s="111">
        <v>0</v>
      </c>
      <c r="J234" s="111">
        <f t="shared" si="14"/>
        <v>36.39</v>
      </c>
      <c r="K234" s="111">
        <f t="shared" si="15"/>
        <v>392</v>
      </c>
      <c r="L234" s="85" t="s">
        <v>129</v>
      </c>
      <c r="M234" s="131" t="s">
        <v>343</v>
      </c>
      <c r="N234" s="131" t="s">
        <v>198</v>
      </c>
      <c r="O234" s="132" t="s">
        <v>190</v>
      </c>
      <c r="P234" s="109">
        <v>3900000</v>
      </c>
      <c r="Q234" s="109">
        <v>190000</v>
      </c>
      <c r="R234" s="133" t="s">
        <v>132</v>
      </c>
      <c r="S234" s="133" t="s">
        <v>132</v>
      </c>
    </row>
    <row r="235" spans="1:19" x14ac:dyDescent="0.3">
      <c r="A235" s="155" t="s">
        <v>24</v>
      </c>
      <c r="B235" s="155"/>
      <c r="C235" s="155"/>
      <c r="D235" s="155"/>
      <c r="E235" s="155"/>
      <c r="F235" s="112">
        <f>SUM(F2:F234)</f>
        <v>8255.7399999999943</v>
      </c>
      <c r="G235" s="112">
        <f t="shared" ref="G235:K235" si="16">SUM(G2:G234)</f>
        <v>88864.785359999893</v>
      </c>
      <c r="H235" s="112">
        <f t="shared" si="16"/>
        <v>1190.8399999999997</v>
      </c>
      <c r="I235" s="112">
        <f t="shared" si="16"/>
        <v>69.519999999999982</v>
      </c>
      <c r="J235" s="112">
        <f t="shared" si="16"/>
        <v>9516.100000000004</v>
      </c>
      <c r="K235" s="112">
        <f t="shared" si="16"/>
        <v>102428</v>
      </c>
      <c r="L235" s="85"/>
      <c r="P235" s="109"/>
      <c r="Q235" s="109"/>
    </row>
  </sheetData>
  <autoFilter ref="A1:S235" xr:uid="{3841A6D4-DC73-4E06-8380-E7A1BDB87C3D}"/>
  <mergeCells count="1">
    <mergeCell ref="A235:E2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17D7-AFEF-4814-AF40-DD17806062F6}">
  <dimension ref="A1:M218"/>
  <sheetViews>
    <sheetView topLeftCell="A122" workbookViewId="0">
      <selection activeCell="L122" sqref="L122"/>
    </sheetView>
  </sheetViews>
  <sheetFormatPr defaultRowHeight="14.25" x14ac:dyDescent="0.2"/>
  <cols>
    <col min="1" max="1" width="4" bestFit="1" customWidth="1"/>
    <col min="2" max="2" width="4.75" bestFit="1" customWidth="1"/>
    <col min="3" max="3" width="8.375" bestFit="1" customWidth="1"/>
    <col min="4" max="4" width="6.625" bestFit="1" customWidth="1"/>
    <col min="5" max="5" width="5.75" bestFit="1" customWidth="1"/>
    <col min="6" max="6" width="13.5" customWidth="1"/>
    <col min="7" max="7" width="13.625" customWidth="1"/>
    <col min="8" max="8" width="12.5" customWidth="1"/>
    <col min="9" max="9" width="14" bestFit="1" customWidth="1"/>
    <col min="10" max="10" width="12.625" customWidth="1"/>
    <col min="11" max="11" width="12.25" customWidth="1"/>
    <col min="12" max="12" width="12.125" customWidth="1"/>
    <col min="13" max="13" width="12.75" bestFit="1" customWidth="1"/>
  </cols>
  <sheetData>
    <row r="1" spans="1:13" ht="33" x14ac:dyDescent="0.2">
      <c r="A1" s="86" t="s">
        <v>74</v>
      </c>
      <c r="B1" s="87" t="s">
        <v>122</v>
      </c>
      <c r="C1" s="87" t="s">
        <v>35</v>
      </c>
      <c r="D1" s="87" t="s">
        <v>95</v>
      </c>
      <c r="E1" s="87" t="s">
        <v>116</v>
      </c>
      <c r="F1" s="88" t="s">
        <v>43</v>
      </c>
      <c r="G1" s="88" t="s">
        <v>117</v>
      </c>
      <c r="H1" s="88" t="s">
        <v>118</v>
      </c>
      <c r="I1" s="88" t="s">
        <v>119</v>
      </c>
      <c r="J1" s="88" t="s">
        <v>120</v>
      </c>
      <c r="K1" s="88" t="s">
        <v>121</v>
      </c>
      <c r="L1" s="58" t="s">
        <v>69</v>
      </c>
      <c r="M1" s="136" t="s">
        <v>347</v>
      </c>
    </row>
    <row r="2" spans="1:13" ht="16.5" x14ac:dyDescent="0.3">
      <c r="A2" s="89">
        <v>1</v>
      </c>
      <c r="B2" s="85" t="s">
        <v>96</v>
      </c>
      <c r="C2" s="85" t="s">
        <v>44</v>
      </c>
      <c r="D2" s="90">
        <v>101</v>
      </c>
      <c r="E2" s="85" t="s">
        <v>68</v>
      </c>
      <c r="F2" s="94">
        <v>28.64</v>
      </c>
      <c r="G2" s="94">
        <f t="shared" ref="G2:G65" si="0">F2*10.764</f>
        <v>308.28095999999999</v>
      </c>
      <c r="H2" s="94">
        <v>7.75</v>
      </c>
      <c r="I2" s="94">
        <v>0</v>
      </c>
      <c r="J2" s="94">
        <f>F2+H2+I2</f>
        <v>36.39</v>
      </c>
      <c r="K2" s="94">
        <f>ROUND(J2*10.764,0)</f>
        <v>392</v>
      </c>
      <c r="L2" s="60">
        <v>9500</v>
      </c>
      <c r="M2" s="60">
        <f>ROUND(L2*K2,0)</f>
        <v>3724000</v>
      </c>
    </row>
    <row r="3" spans="1:13" ht="16.5" x14ac:dyDescent="0.3">
      <c r="A3" s="89">
        <f>+A2+1</f>
        <v>2</v>
      </c>
      <c r="B3" s="85" t="s">
        <v>96</v>
      </c>
      <c r="C3" s="85" t="s">
        <v>44</v>
      </c>
      <c r="D3" s="90">
        <v>102</v>
      </c>
      <c r="E3" s="85" t="s">
        <v>68</v>
      </c>
      <c r="F3" s="94">
        <v>28.64</v>
      </c>
      <c r="G3" s="94">
        <f t="shared" si="0"/>
        <v>308.28095999999999</v>
      </c>
      <c r="H3" s="94">
        <v>7.75</v>
      </c>
      <c r="I3" s="94">
        <v>0</v>
      </c>
      <c r="J3" s="94">
        <f t="shared" ref="J3:J66" si="1">F3+H3+I3</f>
        <v>36.39</v>
      </c>
      <c r="K3" s="94">
        <f t="shared" ref="K3:K66" si="2">ROUND(J3*10.764,0)</f>
        <v>392</v>
      </c>
      <c r="L3" s="60">
        <v>9500</v>
      </c>
      <c r="M3" s="60">
        <f t="shared" ref="M3:M66" si="3">ROUND(L3*K3,0)</f>
        <v>3724000</v>
      </c>
    </row>
    <row r="4" spans="1:13" ht="16.5" x14ac:dyDescent="0.3">
      <c r="A4" s="89">
        <f t="shared" ref="A4:A67" si="4">+A3+1</f>
        <v>3</v>
      </c>
      <c r="B4" s="85" t="s">
        <v>96</v>
      </c>
      <c r="C4" s="85" t="s">
        <v>44</v>
      </c>
      <c r="D4" s="90">
        <v>103</v>
      </c>
      <c r="E4" s="85" t="s">
        <v>67</v>
      </c>
      <c r="F4" s="94">
        <v>47.82</v>
      </c>
      <c r="G4" s="94">
        <f t="shared" si="0"/>
        <v>514.73447999999996</v>
      </c>
      <c r="H4" s="94">
        <v>2.9</v>
      </c>
      <c r="I4" s="94">
        <v>0.79</v>
      </c>
      <c r="J4" s="94">
        <f t="shared" si="1"/>
        <v>51.51</v>
      </c>
      <c r="K4" s="94">
        <f t="shared" si="2"/>
        <v>554</v>
      </c>
      <c r="L4" s="60">
        <v>9500</v>
      </c>
      <c r="M4" s="60">
        <f t="shared" si="3"/>
        <v>5263000</v>
      </c>
    </row>
    <row r="5" spans="1:13" ht="16.5" x14ac:dyDescent="0.3">
      <c r="A5" s="89">
        <f t="shared" si="4"/>
        <v>4</v>
      </c>
      <c r="B5" s="85" t="s">
        <v>96</v>
      </c>
      <c r="C5" s="85" t="s">
        <v>44</v>
      </c>
      <c r="D5" s="90">
        <v>104</v>
      </c>
      <c r="E5" s="85" t="s">
        <v>67</v>
      </c>
      <c r="F5" s="94">
        <v>48.08</v>
      </c>
      <c r="G5" s="94">
        <f t="shared" si="0"/>
        <v>517.53311999999994</v>
      </c>
      <c r="H5" s="94">
        <v>2.9</v>
      </c>
      <c r="I5" s="94">
        <v>0.79</v>
      </c>
      <c r="J5" s="94">
        <f t="shared" si="1"/>
        <v>51.769999999999996</v>
      </c>
      <c r="K5" s="94">
        <f t="shared" si="2"/>
        <v>557</v>
      </c>
      <c r="L5" s="60">
        <v>9500</v>
      </c>
      <c r="M5" s="60">
        <f t="shared" si="3"/>
        <v>5291500</v>
      </c>
    </row>
    <row r="6" spans="1:13" ht="16.5" x14ac:dyDescent="0.3">
      <c r="A6" s="89">
        <f t="shared" si="4"/>
        <v>5</v>
      </c>
      <c r="B6" s="85" t="s">
        <v>96</v>
      </c>
      <c r="C6" s="85" t="s">
        <v>44</v>
      </c>
      <c r="D6" s="90">
        <v>105</v>
      </c>
      <c r="E6" s="85" t="s">
        <v>68</v>
      </c>
      <c r="F6" s="94">
        <v>28.63</v>
      </c>
      <c r="G6" s="94">
        <f t="shared" si="0"/>
        <v>308.17331999999999</v>
      </c>
      <c r="H6" s="94">
        <v>8.0500000000000007</v>
      </c>
      <c r="I6" s="94">
        <v>0</v>
      </c>
      <c r="J6" s="94">
        <f t="shared" si="1"/>
        <v>36.68</v>
      </c>
      <c r="K6" s="94">
        <f t="shared" si="2"/>
        <v>395</v>
      </c>
      <c r="L6" s="60">
        <v>9500</v>
      </c>
      <c r="M6" s="60">
        <f t="shared" si="3"/>
        <v>3752500</v>
      </c>
    </row>
    <row r="7" spans="1:13" ht="16.5" x14ac:dyDescent="0.3">
      <c r="A7" s="89">
        <f t="shared" si="4"/>
        <v>6</v>
      </c>
      <c r="B7" s="85" t="s">
        <v>96</v>
      </c>
      <c r="C7" s="85" t="s">
        <v>44</v>
      </c>
      <c r="D7" s="90">
        <v>106</v>
      </c>
      <c r="E7" s="85" t="s">
        <v>68</v>
      </c>
      <c r="F7" s="94">
        <v>28.25</v>
      </c>
      <c r="G7" s="94">
        <f t="shared" si="0"/>
        <v>304.08299999999997</v>
      </c>
      <c r="H7" s="94">
        <v>8.0500000000000007</v>
      </c>
      <c r="I7" s="94">
        <v>0</v>
      </c>
      <c r="J7" s="94">
        <f t="shared" si="1"/>
        <v>36.299999999999997</v>
      </c>
      <c r="K7" s="94">
        <f t="shared" si="2"/>
        <v>391</v>
      </c>
      <c r="L7" s="60">
        <v>9500</v>
      </c>
      <c r="M7" s="60">
        <f t="shared" si="3"/>
        <v>3714500</v>
      </c>
    </row>
    <row r="8" spans="1:13" ht="16.5" x14ac:dyDescent="0.3">
      <c r="A8" s="89">
        <f t="shared" si="4"/>
        <v>7</v>
      </c>
      <c r="B8" s="85" t="s">
        <v>96</v>
      </c>
      <c r="C8" s="85" t="s">
        <v>44</v>
      </c>
      <c r="D8" s="90">
        <v>107</v>
      </c>
      <c r="E8" s="85" t="s">
        <v>68</v>
      </c>
      <c r="F8" s="94">
        <v>29.32</v>
      </c>
      <c r="G8" s="94">
        <f t="shared" si="0"/>
        <v>315.60048</v>
      </c>
      <c r="H8" s="94">
        <v>7.01</v>
      </c>
      <c r="I8" s="94">
        <v>0</v>
      </c>
      <c r="J8" s="94">
        <f t="shared" si="1"/>
        <v>36.33</v>
      </c>
      <c r="K8" s="94">
        <f t="shared" si="2"/>
        <v>391</v>
      </c>
      <c r="L8" s="60">
        <v>9500</v>
      </c>
      <c r="M8" s="60">
        <f t="shared" si="3"/>
        <v>3714500</v>
      </c>
    </row>
    <row r="9" spans="1:13" ht="16.5" x14ac:dyDescent="0.3">
      <c r="A9" s="89">
        <f t="shared" si="4"/>
        <v>8</v>
      </c>
      <c r="B9" s="85" t="s">
        <v>96</v>
      </c>
      <c r="C9" s="85" t="s">
        <v>44</v>
      </c>
      <c r="D9" s="90">
        <v>108</v>
      </c>
      <c r="E9" s="85" t="s">
        <v>67</v>
      </c>
      <c r="F9" s="94">
        <v>49.58</v>
      </c>
      <c r="G9" s="94">
        <f t="shared" si="0"/>
        <v>533.6791199999999</v>
      </c>
      <c r="H9" s="94">
        <v>3.01</v>
      </c>
      <c r="I9" s="94">
        <v>0.79</v>
      </c>
      <c r="J9" s="94">
        <f t="shared" si="1"/>
        <v>53.379999999999995</v>
      </c>
      <c r="K9" s="94">
        <f t="shared" si="2"/>
        <v>575</v>
      </c>
      <c r="L9" s="60">
        <v>9500</v>
      </c>
      <c r="M9" s="60">
        <f t="shared" si="3"/>
        <v>5462500</v>
      </c>
    </row>
    <row r="10" spans="1:13" ht="16.5" x14ac:dyDescent="0.3">
      <c r="A10" s="89">
        <f t="shared" si="4"/>
        <v>9</v>
      </c>
      <c r="B10" s="85" t="s">
        <v>96</v>
      </c>
      <c r="C10" s="85" t="s">
        <v>44</v>
      </c>
      <c r="D10" s="90">
        <v>109</v>
      </c>
      <c r="E10" s="85" t="s">
        <v>67</v>
      </c>
      <c r="F10" s="94">
        <v>49.4</v>
      </c>
      <c r="G10" s="94">
        <f t="shared" si="0"/>
        <v>531.74159999999995</v>
      </c>
      <c r="H10" s="94">
        <v>2.9</v>
      </c>
      <c r="I10" s="94">
        <v>0.79</v>
      </c>
      <c r="J10" s="94">
        <f t="shared" si="1"/>
        <v>53.089999999999996</v>
      </c>
      <c r="K10" s="94">
        <f t="shared" si="2"/>
        <v>571</v>
      </c>
      <c r="L10" s="60">
        <v>9500</v>
      </c>
      <c r="M10" s="60">
        <f t="shared" si="3"/>
        <v>5424500</v>
      </c>
    </row>
    <row r="11" spans="1:13" ht="16.5" x14ac:dyDescent="0.3">
      <c r="A11" s="89">
        <f t="shared" si="4"/>
        <v>10</v>
      </c>
      <c r="B11" s="85" t="s">
        <v>96</v>
      </c>
      <c r="C11" s="85" t="s">
        <v>44</v>
      </c>
      <c r="D11" s="90">
        <v>110</v>
      </c>
      <c r="E11" s="85" t="s">
        <v>68</v>
      </c>
      <c r="F11" s="94">
        <v>29.87</v>
      </c>
      <c r="G11" s="94">
        <f t="shared" si="0"/>
        <v>321.52067999999997</v>
      </c>
      <c r="H11" s="94">
        <v>6.47</v>
      </c>
      <c r="I11" s="94">
        <v>0</v>
      </c>
      <c r="J11" s="94">
        <f t="shared" si="1"/>
        <v>36.340000000000003</v>
      </c>
      <c r="K11" s="94">
        <f t="shared" si="2"/>
        <v>391</v>
      </c>
      <c r="L11" s="60">
        <v>9500</v>
      </c>
      <c r="M11" s="60">
        <f t="shared" si="3"/>
        <v>3714500</v>
      </c>
    </row>
    <row r="12" spans="1:13" ht="16.5" x14ac:dyDescent="0.3">
      <c r="A12" s="89">
        <f t="shared" si="4"/>
        <v>11</v>
      </c>
      <c r="B12" s="85" t="s">
        <v>96</v>
      </c>
      <c r="C12" s="85" t="s">
        <v>45</v>
      </c>
      <c r="D12" s="90">
        <v>201</v>
      </c>
      <c r="E12" s="85" t="s">
        <v>68</v>
      </c>
      <c r="F12" s="94">
        <v>28.64</v>
      </c>
      <c r="G12" s="94">
        <f t="shared" si="0"/>
        <v>308.28095999999999</v>
      </c>
      <c r="H12" s="94">
        <v>7.75</v>
      </c>
      <c r="I12" s="94">
        <v>0</v>
      </c>
      <c r="J12" s="94">
        <f t="shared" si="1"/>
        <v>36.39</v>
      </c>
      <c r="K12" s="94">
        <f t="shared" si="2"/>
        <v>392</v>
      </c>
      <c r="L12" s="60">
        <v>9500</v>
      </c>
      <c r="M12" s="60">
        <f t="shared" si="3"/>
        <v>3724000</v>
      </c>
    </row>
    <row r="13" spans="1:13" ht="16.5" x14ac:dyDescent="0.3">
      <c r="A13" s="89">
        <f t="shared" si="4"/>
        <v>12</v>
      </c>
      <c r="B13" s="85" t="s">
        <v>96</v>
      </c>
      <c r="C13" s="85" t="s">
        <v>45</v>
      </c>
      <c r="D13" s="90">
        <v>202</v>
      </c>
      <c r="E13" s="85" t="s">
        <v>68</v>
      </c>
      <c r="F13" s="94">
        <v>28.64</v>
      </c>
      <c r="G13" s="94">
        <f t="shared" si="0"/>
        <v>308.28095999999999</v>
      </c>
      <c r="H13" s="94">
        <v>7.75</v>
      </c>
      <c r="I13" s="94">
        <v>0</v>
      </c>
      <c r="J13" s="94">
        <f t="shared" si="1"/>
        <v>36.39</v>
      </c>
      <c r="K13" s="94">
        <f t="shared" si="2"/>
        <v>392</v>
      </c>
      <c r="L13" s="60">
        <v>9500</v>
      </c>
      <c r="M13" s="60">
        <f t="shared" si="3"/>
        <v>3724000</v>
      </c>
    </row>
    <row r="14" spans="1:13" ht="16.5" x14ac:dyDescent="0.3">
      <c r="A14" s="89">
        <f t="shared" si="4"/>
        <v>13</v>
      </c>
      <c r="B14" s="85" t="s">
        <v>96</v>
      </c>
      <c r="C14" s="85" t="s">
        <v>45</v>
      </c>
      <c r="D14" s="90">
        <v>203</v>
      </c>
      <c r="E14" s="85" t="s">
        <v>67</v>
      </c>
      <c r="F14" s="94">
        <v>47.82</v>
      </c>
      <c r="G14" s="94">
        <f t="shared" si="0"/>
        <v>514.73447999999996</v>
      </c>
      <c r="H14" s="94">
        <v>2.9</v>
      </c>
      <c r="I14" s="94">
        <v>0.79</v>
      </c>
      <c r="J14" s="94">
        <f t="shared" si="1"/>
        <v>51.51</v>
      </c>
      <c r="K14" s="94">
        <f t="shared" si="2"/>
        <v>554</v>
      </c>
      <c r="L14" s="60">
        <v>9500</v>
      </c>
      <c r="M14" s="60">
        <f t="shared" si="3"/>
        <v>5263000</v>
      </c>
    </row>
    <row r="15" spans="1:13" ht="16.5" x14ac:dyDescent="0.3">
      <c r="A15" s="89">
        <f t="shared" si="4"/>
        <v>14</v>
      </c>
      <c r="B15" s="85" t="s">
        <v>96</v>
      </c>
      <c r="C15" s="85" t="s">
        <v>45</v>
      </c>
      <c r="D15" s="90">
        <v>204</v>
      </c>
      <c r="E15" s="85" t="s">
        <v>67</v>
      </c>
      <c r="F15" s="94">
        <v>48.08</v>
      </c>
      <c r="G15" s="94">
        <f t="shared" si="0"/>
        <v>517.53311999999994</v>
      </c>
      <c r="H15" s="94">
        <v>2.9</v>
      </c>
      <c r="I15" s="94">
        <v>0.79</v>
      </c>
      <c r="J15" s="94">
        <f t="shared" si="1"/>
        <v>51.769999999999996</v>
      </c>
      <c r="K15" s="94">
        <f t="shared" si="2"/>
        <v>557</v>
      </c>
      <c r="L15" s="60">
        <v>9500</v>
      </c>
      <c r="M15" s="60">
        <f t="shared" si="3"/>
        <v>5291500</v>
      </c>
    </row>
    <row r="16" spans="1:13" ht="16.5" x14ac:dyDescent="0.3">
      <c r="A16" s="89">
        <f t="shared" si="4"/>
        <v>15</v>
      </c>
      <c r="B16" s="85" t="s">
        <v>96</v>
      </c>
      <c r="C16" s="85" t="s">
        <v>45</v>
      </c>
      <c r="D16" s="90">
        <v>205</v>
      </c>
      <c r="E16" s="85" t="s">
        <v>68</v>
      </c>
      <c r="F16" s="94">
        <v>28.63</v>
      </c>
      <c r="G16" s="94">
        <f t="shared" si="0"/>
        <v>308.17331999999999</v>
      </c>
      <c r="H16" s="94">
        <v>8.0500000000000007</v>
      </c>
      <c r="I16" s="94">
        <v>0</v>
      </c>
      <c r="J16" s="94">
        <f t="shared" si="1"/>
        <v>36.68</v>
      </c>
      <c r="K16" s="94">
        <f t="shared" si="2"/>
        <v>395</v>
      </c>
      <c r="L16" s="60">
        <v>9500</v>
      </c>
      <c r="M16" s="60">
        <f t="shared" si="3"/>
        <v>3752500</v>
      </c>
    </row>
    <row r="17" spans="1:13" ht="16.5" x14ac:dyDescent="0.3">
      <c r="A17" s="89">
        <f t="shared" si="4"/>
        <v>16</v>
      </c>
      <c r="B17" s="85" t="s">
        <v>96</v>
      </c>
      <c r="C17" s="85" t="s">
        <v>45</v>
      </c>
      <c r="D17" s="90">
        <v>206</v>
      </c>
      <c r="E17" s="85" t="s">
        <v>68</v>
      </c>
      <c r="F17" s="94">
        <v>28.25</v>
      </c>
      <c r="G17" s="94">
        <f t="shared" si="0"/>
        <v>304.08299999999997</v>
      </c>
      <c r="H17" s="94">
        <v>8.0500000000000007</v>
      </c>
      <c r="I17" s="94">
        <v>0</v>
      </c>
      <c r="J17" s="94">
        <f t="shared" si="1"/>
        <v>36.299999999999997</v>
      </c>
      <c r="K17" s="94">
        <f t="shared" si="2"/>
        <v>391</v>
      </c>
      <c r="L17" s="60">
        <v>9500</v>
      </c>
      <c r="M17" s="60">
        <f t="shared" si="3"/>
        <v>3714500</v>
      </c>
    </row>
    <row r="18" spans="1:13" ht="16.5" x14ac:dyDescent="0.3">
      <c r="A18" s="89">
        <f t="shared" si="4"/>
        <v>17</v>
      </c>
      <c r="B18" s="85" t="s">
        <v>96</v>
      </c>
      <c r="C18" s="85" t="s">
        <v>45</v>
      </c>
      <c r="D18" s="90">
        <v>207</v>
      </c>
      <c r="E18" s="85" t="s">
        <v>68</v>
      </c>
      <c r="F18" s="94">
        <v>29.32</v>
      </c>
      <c r="G18" s="94">
        <f t="shared" si="0"/>
        <v>315.60048</v>
      </c>
      <c r="H18" s="94">
        <v>7.01</v>
      </c>
      <c r="I18" s="94">
        <v>0</v>
      </c>
      <c r="J18" s="94">
        <f t="shared" si="1"/>
        <v>36.33</v>
      </c>
      <c r="K18" s="94">
        <f t="shared" si="2"/>
        <v>391</v>
      </c>
      <c r="L18" s="60">
        <v>9500</v>
      </c>
      <c r="M18" s="60">
        <f t="shared" si="3"/>
        <v>3714500</v>
      </c>
    </row>
    <row r="19" spans="1:13" ht="16.5" x14ac:dyDescent="0.3">
      <c r="A19" s="89">
        <f t="shared" si="4"/>
        <v>18</v>
      </c>
      <c r="B19" s="85" t="s">
        <v>96</v>
      </c>
      <c r="C19" s="85" t="s">
        <v>45</v>
      </c>
      <c r="D19" s="90">
        <v>208</v>
      </c>
      <c r="E19" s="85" t="s">
        <v>67</v>
      </c>
      <c r="F19" s="94">
        <v>49.58</v>
      </c>
      <c r="G19" s="94">
        <f t="shared" si="0"/>
        <v>533.6791199999999</v>
      </c>
      <c r="H19" s="94">
        <v>3.01</v>
      </c>
      <c r="I19" s="94">
        <v>0.79</v>
      </c>
      <c r="J19" s="94">
        <f t="shared" si="1"/>
        <v>53.379999999999995</v>
      </c>
      <c r="K19" s="94">
        <f t="shared" si="2"/>
        <v>575</v>
      </c>
      <c r="L19" s="60">
        <v>9500</v>
      </c>
      <c r="M19" s="60">
        <f t="shared" si="3"/>
        <v>5462500</v>
      </c>
    </row>
    <row r="20" spans="1:13" ht="16.5" x14ac:dyDescent="0.3">
      <c r="A20" s="89">
        <f t="shared" si="4"/>
        <v>19</v>
      </c>
      <c r="B20" s="85" t="s">
        <v>96</v>
      </c>
      <c r="C20" s="85" t="s">
        <v>45</v>
      </c>
      <c r="D20" s="90">
        <v>209</v>
      </c>
      <c r="E20" s="85" t="s">
        <v>67</v>
      </c>
      <c r="F20" s="94">
        <v>49.4</v>
      </c>
      <c r="G20" s="94">
        <f t="shared" si="0"/>
        <v>531.74159999999995</v>
      </c>
      <c r="H20" s="94">
        <v>2.9</v>
      </c>
      <c r="I20" s="94">
        <v>0.79</v>
      </c>
      <c r="J20" s="94">
        <f t="shared" si="1"/>
        <v>53.089999999999996</v>
      </c>
      <c r="K20" s="94">
        <f t="shared" si="2"/>
        <v>571</v>
      </c>
      <c r="L20" s="60">
        <v>9500</v>
      </c>
      <c r="M20" s="60">
        <f t="shared" si="3"/>
        <v>5424500</v>
      </c>
    </row>
    <row r="21" spans="1:13" ht="16.5" x14ac:dyDescent="0.3">
      <c r="A21" s="89">
        <f t="shared" si="4"/>
        <v>20</v>
      </c>
      <c r="B21" s="85" t="s">
        <v>96</v>
      </c>
      <c r="C21" s="85" t="s">
        <v>45</v>
      </c>
      <c r="D21" s="90">
        <v>210</v>
      </c>
      <c r="E21" s="85" t="s">
        <v>68</v>
      </c>
      <c r="F21" s="94">
        <v>29.87</v>
      </c>
      <c r="G21" s="94">
        <f t="shared" si="0"/>
        <v>321.52067999999997</v>
      </c>
      <c r="H21" s="94">
        <v>6.47</v>
      </c>
      <c r="I21" s="94">
        <v>0</v>
      </c>
      <c r="J21" s="94">
        <f t="shared" si="1"/>
        <v>36.340000000000003</v>
      </c>
      <c r="K21" s="94">
        <f t="shared" si="2"/>
        <v>391</v>
      </c>
      <c r="L21" s="60">
        <v>9500</v>
      </c>
      <c r="M21" s="60">
        <f t="shared" si="3"/>
        <v>3714500</v>
      </c>
    </row>
    <row r="22" spans="1:13" ht="16.5" x14ac:dyDescent="0.3">
      <c r="A22" s="89">
        <f t="shared" si="4"/>
        <v>21</v>
      </c>
      <c r="B22" s="85" t="s">
        <v>96</v>
      </c>
      <c r="C22" s="85" t="s">
        <v>46</v>
      </c>
      <c r="D22" s="90">
        <v>301</v>
      </c>
      <c r="E22" s="85" t="s">
        <v>68</v>
      </c>
      <c r="F22" s="94">
        <v>28.64</v>
      </c>
      <c r="G22" s="94">
        <f t="shared" si="0"/>
        <v>308.28095999999999</v>
      </c>
      <c r="H22" s="94">
        <v>7.75</v>
      </c>
      <c r="I22" s="94">
        <v>0</v>
      </c>
      <c r="J22" s="94">
        <f t="shared" si="1"/>
        <v>36.39</v>
      </c>
      <c r="K22" s="94">
        <f t="shared" si="2"/>
        <v>392</v>
      </c>
      <c r="L22" s="60">
        <v>9500</v>
      </c>
      <c r="M22" s="60">
        <f t="shared" si="3"/>
        <v>3724000</v>
      </c>
    </row>
    <row r="23" spans="1:13" ht="16.5" x14ac:dyDescent="0.3">
      <c r="A23" s="89">
        <f t="shared" si="4"/>
        <v>22</v>
      </c>
      <c r="B23" s="85" t="s">
        <v>96</v>
      </c>
      <c r="C23" s="85" t="s">
        <v>46</v>
      </c>
      <c r="D23" s="90">
        <v>302</v>
      </c>
      <c r="E23" s="85" t="s">
        <v>68</v>
      </c>
      <c r="F23" s="94">
        <v>28.64</v>
      </c>
      <c r="G23" s="94">
        <f t="shared" si="0"/>
        <v>308.28095999999999</v>
      </c>
      <c r="H23" s="94">
        <v>7.75</v>
      </c>
      <c r="I23" s="94">
        <v>0</v>
      </c>
      <c r="J23" s="94">
        <f t="shared" si="1"/>
        <v>36.39</v>
      </c>
      <c r="K23" s="94">
        <f t="shared" si="2"/>
        <v>392</v>
      </c>
      <c r="L23" s="60">
        <v>9500</v>
      </c>
      <c r="M23" s="60">
        <f t="shared" si="3"/>
        <v>3724000</v>
      </c>
    </row>
    <row r="24" spans="1:13" ht="16.5" x14ac:dyDescent="0.3">
      <c r="A24" s="89">
        <f t="shared" si="4"/>
        <v>23</v>
      </c>
      <c r="B24" s="85" t="s">
        <v>96</v>
      </c>
      <c r="C24" s="85" t="s">
        <v>46</v>
      </c>
      <c r="D24" s="90">
        <v>303</v>
      </c>
      <c r="E24" s="85" t="s">
        <v>67</v>
      </c>
      <c r="F24" s="94">
        <v>47.82</v>
      </c>
      <c r="G24" s="94">
        <f t="shared" si="0"/>
        <v>514.73447999999996</v>
      </c>
      <c r="H24" s="94">
        <v>2.9</v>
      </c>
      <c r="I24" s="94">
        <v>0.79</v>
      </c>
      <c r="J24" s="94">
        <f t="shared" si="1"/>
        <v>51.51</v>
      </c>
      <c r="K24" s="94">
        <f t="shared" si="2"/>
        <v>554</v>
      </c>
      <c r="L24" s="60">
        <v>9500</v>
      </c>
      <c r="M24" s="60">
        <f t="shared" si="3"/>
        <v>5263000</v>
      </c>
    </row>
    <row r="25" spans="1:13" ht="16.5" x14ac:dyDescent="0.3">
      <c r="A25" s="89">
        <f t="shared" si="4"/>
        <v>24</v>
      </c>
      <c r="B25" s="85" t="s">
        <v>96</v>
      </c>
      <c r="C25" s="85" t="s">
        <v>46</v>
      </c>
      <c r="D25" s="90">
        <v>304</v>
      </c>
      <c r="E25" s="85" t="s">
        <v>67</v>
      </c>
      <c r="F25" s="94">
        <v>48.08</v>
      </c>
      <c r="G25" s="94">
        <f t="shared" si="0"/>
        <v>517.53311999999994</v>
      </c>
      <c r="H25" s="94">
        <v>2.9</v>
      </c>
      <c r="I25" s="94">
        <v>0.79</v>
      </c>
      <c r="J25" s="94">
        <f t="shared" si="1"/>
        <v>51.769999999999996</v>
      </c>
      <c r="K25" s="94">
        <f t="shared" si="2"/>
        <v>557</v>
      </c>
      <c r="L25" s="60">
        <v>9500</v>
      </c>
      <c r="M25" s="60">
        <f t="shared" si="3"/>
        <v>5291500</v>
      </c>
    </row>
    <row r="26" spans="1:13" ht="16.5" x14ac:dyDescent="0.3">
      <c r="A26" s="89">
        <f t="shared" si="4"/>
        <v>25</v>
      </c>
      <c r="B26" s="85" t="s">
        <v>96</v>
      </c>
      <c r="C26" s="85" t="s">
        <v>46</v>
      </c>
      <c r="D26" s="90">
        <v>305</v>
      </c>
      <c r="E26" s="85" t="s">
        <v>68</v>
      </c>
      <c r="F26" s="94">
        <v>28.63</v>
      </c>
      <c r="G26" s="94">
        <f t="shared" si="0"/>
        <v>308.17331999999999</v>
      </c>
      <c r="H26" s="94">
        <v>8.0500000000000007</v>
      </c>
      <c r="I26" s="94">
        <v>0</v>
      </c>
      <c r="J26" s="94">
        <f t="shared" si="1"/>
        <v>36.68</v>
      </c>
      <c r="K26" s="94">
        <f t="shared" si="2"/>
        <v>395</v>
      </c>
      <c r="L26" s="60">
        <v>9500</v>
      </c>
      <c r="M26" s="60">
        <f t="shared" si="3"/>
        <v>3752500</v>
      </c>
    </row>
    <row r="27" spans="1:13" ht="16.5" x14ac:dyDescent="0.3">
      <c r="A27" s="89">
        <f t="shared" si="4"/>
        <v>26</v>
      </c>
      <c r="B27" s="85" t="s">
        <v>96</v>
      </c>
      <c r="C27" s="85" t="s">
        <v>46</v>
      </c>
      <c r="D27" s="90">
        <v>306</v>
      </c>
      <c r="E27" s="85" t="s">
        <v>68</v>
      </c>
      <c r="F27" s="94">
        <v>28.25</v>
      </c>
      <c r="G27" s="94">
        <f t="shared" si="0"/>
        <v>304.08299999999997</v>
      </c>
      <c r="H27" s="94">
        <v>8.0500000000000007</v>
      </c>
      <c r="I27" s="94">
        <v>0</v>
      </c>
      <c r="J27" s="94">
        <f t="shared" si="1"/>
        <v>36.299999999999997</v>
      </c>
      <c r="K27" s="94">
        <f t="shared" si="2"/>
        <v>391</v>
      </c>
      <c r="L27" s="60">
        <v>9500</v>
      </c>
      <c r="M27" s="60">
        <f t="shared" si="3"/>
        <v>3714500</v>
      </c>
    </row>
    <row r="28" spans="1:13" ht="16.5" x14ac:dyDescent="0.3">
      <c r="A28" s="89">
        <f t="shared" si="4"/>
        <v>27</v>
      </c>
      <c r="B28" s="85" t="s">
        <v>96</v>
      </c>
      <c r="C28" s="85" t="s">
        <v>46</v>
      </c>
      <c r="D28" s="90">
        <v>307</v>
      </c>
      <c r="E28" s="85" t="s">
        <v>68</v>
      </c>
      <c r="F28" s="94">
        <v>29.32</v>
      </c>
      <c r="G28" s="94">
        <f t="shared" si="0"/>
        <v>315.60048</v>
      </c>
      <c r="H28" s="94">
        <v>7.01</v>
      </c>
      <c r="I28" s="94">
        <v>0</v>
      </c>
      <c r="J28" s="94">
        <f t="shared" si="1"/>
        <v>36.33</v>
      </c>
      <c r="K28" s="94">
        <f t="shared" si="2"/>
        <v>391</v>
      </c>
      <c r="L28" s="60">
        <v>9500</v>
      </c>
      <c r="M28" s="60">
        <f t="shared" si="3"/>
        <v>3714500</v>
      </c>
    </row>
    <row r="29" spans="1:13" ht="16.5" x14ac:dyDescent="0.3">
      <c r="A29" s="89">
        <f t="shared" si="4"/>
        <v>28</v>
      </c>
      <c r="B29" s="85" t="s">
        <v>96</v>
      </c>
      <c r="C29" s="85" t="s">
        <v>46</v>
      </c>
      <c r="D29" s="90">
        <v>308</v>
      </c>
      <c r="E29" s="85" t="s">
        <v>67</v>
      </c>
      <c r="F29" s="94">
        <v>49.58</v>
      </c>
      <c r="G29" s="94">
        <f t="shared" si="0"/>
        <v>533.6791199999999</v>
      </c>
      <c r="H29" s="94">
        <v>3.01</v>
      </c>
      <c r="I29" s="94">
        <v>0.79</v>
      </c>
      <c r="J29" s="94">
        <f t="shared" si="1"/>
        <v>53.379999999999995</v>
      </c>
      <c r="K29" s="94">
        <f t="shared" si="2"/>
        <v>575</v>
      </c>
      <c r="L29" s="60">
        <v>9500</v>
      </c>
      <c r="M29" s="60">
        <f t="shared" si="3"/>
        <v>5462500</v>
      </c>
    </row>
    <row r="30" spans="1:13" ht="16.5" x14ac:dyDescent="0.3">
      <c r="A30" s="89">
        <f t="shared" si="4"/>
        <v>29</v>
      </c>
      <c r="B30" s="85" t="s">
        <v>96</v>
      </c>
      <c r="C30" s="85" t="s">
        <v>46</v>
      </c>
      <c r="D30" s="90">
        <v>309</v>
      </c>
      <c r="E30" s="85" t="s">
        <v>67</v>
      </c>
      <c r="F30" s="94">
        <v>49.4</v>
      </c>
      <c r="G30" s="94">
        <f t="shared" si="0"/>
        <v>531.74159999999995</v>
      </c>
      <c r="H30" s="94">
        <v>2.9</v>
      </c>
      <c r="I30" s="94">
        <v>0.79</v>
      </c>
      <c r="J30" s="94">
        <f t="shared" si="1"/>
        <v>53.089999999999996</v>
      </c>
      <c r="K30" s="94">
        <f t="shared" si="2"/>
        <v>571</v>
      </c>
      <c r="L30" s="60">
        <v>9500</v>
      </c>
      <c r="M30" s="60">
        <f t="shared" si="3"/>
        <v>5424500</v>
      </c>
    </row>
    <row r="31" spans="1:13" ht="16.5" x14ac:dyDescent="0.3">
      <c r="A31" s="89">
        <f t="shared" si="4"/>
        <v>30</v>
      </c>
      <c r="B31" s="85" t="s">
        <v>96</v>
      </c>
      <c r="C31" s="85" t="s">
        <v>46</v>
      </c>
      <c r="D31" s="90">
        <v>310</v>
      </c>
      <c r="E31" s="85" t="s">
        <v>68</v>
      </c>
      <c r="F31" s="94">
        <v>29.87</v>
      </c>
      <c r="G31" s="94">
        <f t="shared" si="0"/>
        <v>321.52067999999997</v>
      </c>
      <c r="H31" s="94">
        <v>6.47</v>
      </c>
      <c r="I31" s="94">
        <v>0</v>
      </c>
      <c r="J31" s="94">
        <f t="shared" si="1"/>
        <v>36.340000000000003</v>
      </c>
      <c r="K31" s="94">
        <f t="shared" si="2"/>
        <v>391</v>
      </c>
      <c r="L31" s="60">
        <v>9500</v>
      </c>
      <c r="M31" s="60">
        <f t="shared" si="3"/>
        <v>3714500</v>
      </c>
    </row>
    <row r="32" spans="1:13" ht="16.5" x14ac:dyDescent="0.3">
      <c r="A32" s="89">
        <f t="shared" si="4"/>
        <v>31</v>
      </c>
      <c r="B32" s="85" t="s">
        <v>96</v>
      </c>
      <c r="C32" s="85" t="s">
        <v>47</v>
      </c>
      <c r="D32" s="90">
        <v>401</v>
      </c>
      <c r="E32" s="85" t="s">
        <v>68</v>
      </c>
      <c r="F32" s="94">
        <v>28.64</v>
      </c>
      <c r="G32" s="94">
        <f t="shared" si="0"/>
        <v>308.28095999999999</v>
      </c>
      <c r="H32" s="94">
        <v>7.75</v>
      </c>
      <c r="I32" s="94">
        <v>0</v>
      </c>
      <c r="J32" s="94">
        <f t="shared" si="1"/>
        <v>36.39</v>
      </c>
      <c r="K32" s="94">
        <f t="shared" si="2"/>
        <v>392</v>
      </c>
      <c r="L32" s="60">
        <v>9500</v>
      </c>
      <c r="M32" s="60">
        <f t="shared" si="3"/>
        <v>3724000</v>
      </c>
    </row>
    <row r="33" spans="1:13" ht="16.5" x14ac:dyDescent="0.3">
      <c r="A33" s="89">
        <f t="shared" si="4"/>
        <v>32</v>
      </c>
      <c r="B33" s="85" t="s">
        <v>96</v>
      </c>
      <c r="C33" s="85" t="s">
        <v>47</v>
      </c>
      <c r="D33" s="90">
        <v>402</v>
      </c>
      <c r="E33" s="85" t="s">
        <v>68</v>
      </c>
      <c r="F33" s="94">
        <v>28.64</v>
      </c>
      <c r="G33" s="94">
        <f t="shared" si="0"/>
        <v>308.28095999999999</v>
      </c>
      <c r="H33" s="94">
        <v>7.75</v>
      </c>
      <c r="I33" s="94">
        <v>0</v>
      </c>
      <c r="J33" s="94">
        <f t="shared" si="1"/>
        <v>36.39</v>
      </c>
      <c r="K33" s="94">
        <f t="shared" si="2"/>
        <v>392</v>
      </c>
      <c r="L33" s="60">
        <v>9500</v>
      </c>
      <c r="M33" s="60">
        <f t="shared" si="3"/>
        <v>3724000</v>
      </c>
    </row>
    <row r="34" spans="1:13" ht="16.5" x14ac:dyDescent="0.3">
      <c r="A34" s="89">
        <f t="shared" si="4"/>
        <v>33</v>
      </c>
      <c r="B34" s="85" t="s">
        <v>96</v>
      </c>
      <c r="C34" s="85" t="s">
        <v>47</v>
      </c>
      <c r="D34" s="90">
        <v>403</v>
      </c>
      <c r="E34" s="85" t="s">
        <v>67</v>
      </c>
      <c r="F34" s="94">
        <v>47.82</v>
      </c>
      <c r="G34" s="94">
        <f t="shared" si="0"/>
        <v>514.73447999999996</v>
      </c>
      <c r="H34" s="94">
        <v>2.9</v>
      </c>
      <c r="I34" s="94">
        <v>0.79</v>
      </c>
      <c r="J34" s="94">
        <f t="shared" si="1"/>
        <v>51.51</v>
      </c>
      <c r="K34" s="94">
        <f t="shared" si="2"/>
        <v>554</v>
      </c>
      <c r="L34" s="60">
        <v>9500</v>
      </c>
      <c r="M34" s="60">
        <f t="shared" si="3"/>
        <v>5263000</v>
      </c>
    </row>
    <row r="35" spans="1:13" ht="16.5" x14ac:dyDescent="0.3">
      <c r="A35" s="89">
        <f t="shared" si="4"/>
        <v>34</v>
      </c>
      <c r="B35" s="85" t="s">
        <v>96</v>
      </c>
      <c r="C35" s="85" t="s">
        <v>47</v>
      </c>
      <c r="D35" s="90">
        <v>404</v>
      </c>
      <c r="E35" s="85" t="s">
        <v>67</v>
      </c>
      <c r="F35" s="94">
        <v>48.08</v>
      </c>
      <c r="G35" s="94">
        <f t="shared" si="0"/>
        <v>517.53311999999994</v>
      </c>
      <c r="H35" s="94">
        <v>2.9</v>
      </c>
      <c r="I35" s="94">
        <v>0.79</v>
      </c>
      <c r="J35" s="94">
        <f t="shared" si="1"/>
        <v>51.769999999999996</v>
      </c>
      <c r="K35" s="94">
        <f t="shared" si="2"/>
        <v>557</v>
      </c>
      <c r="L35" s="60">
        <v>9500</v>
      </c>
      <c r="M35" s="60">
        <f t="shared" si="3"/>
        <v>5291500</v>
      </c>
    </row>
    <row r="36" spans="1:13" ht="16.5" x14ac:dyDescent="0.3">
      <c r="A36" s="89">
        <f t="shared" si="4"/>
        <v>35</v>
      </c>
      <c r="B36" s="85" t="s">
        <v>96</v>
      </c>
      <c r="C36" s="85" t="s">
        <v>47</v>
      </c>
      <c r="D36" s="90">
        <v>405</v>
      </c>
      <c r="E36" s="85" t="s">
        <v>68</v>
      </c>
      <c r="F36" s="94">
        <v>28.63</v>
      </c>
      <c r="G36" s="94">
        <f t="shared" si="0"/>
        <v>308.17331999999999</v>
      </c>
      <c r="H36" s="94">
        <v>8.0500000000000007</v>
      </c>
      <c r="I36" s="94">
        <v>0</v>
      </c>
      <c r="J36" s="94">
        <f t="shared" si="1"/>
        <v>36.68</v>
      </c>
      <c r="K36" s="94">
        <f t="shared" si="2"/>
        <v>395</v>
      </c>
      <c r="L36" s="60">
        <v>9500</v>
      </c>
      <c r="M36" s="60">
        <f t="shared" si="3"/>
        <v>3752500</v>
      </c>
    </row>
    <row r="37" spans="1:13" ht="16.5" x14ac:dyDescent="0.3">
      <c r="A37" s="89">
        <f t="shared" si="4"/>
        <v>36</v>
      </c>
      <c r="B37" s="85" t="s">
        <v>96</v>
      </c>
      <c r="C37" s="85" t="s">
        <v>47</v>
      </c>
      <c r="D37" s="90">
        <v>406</v>
      </c>
      <c r="E37" s="85" t="s">
        <v>68</v>
      </c>
      <c r="F37" s="94">
        <v>28.25</v>
      </c>
      <c r="G37" s="94">
        <f t="shared" si="0"/>
        <v>304.08299999999997</v>
      </c>
      <c r="H37" s="94">
        <v>8.0500000000000007</v>
      </c>
      <c r="I37" s="94">
        <v>0</v>
      </c>
      <c r="J37" s="94">
        <f t="shared" si="1"/>
        <v>36.299999999999997</v>
      </c>
      <c r="K37" s="94">
        <f t="shared" si="2"/>
        <v>391</v>
      </c>
      <c r="L37" s="60">
        <v>9500</v>
      </c>
      <c r="M37" s="60">
        <f t="shared" si="3"/>
        <v>3714500</v>
      </c>
    </row>
    <row r="38" spans="1:13" ht="16.5" x14ac:dyDescent="0.3">
      <c r="A38" s="89">
        <f t="shared" si="4"/>
        <v>37</v>
      </c>
      <c r="B38" s="85" t="s">
        <v>96</v>
      </c>
      <c r="C38" s="85" t="s">
        <v>47</v>
      </c>
      <c r="D38" s="90">
        <v>407</v>
      </c>
      <c r="E38" s="85" t="s">
        <v>68</v>
      </c>
      <c r="F38" s="94">
        <v>29.32</v>
      </c>
      <c r="G38" s="94">
        <f t="shared" si="0"/>
        <v>315.60048</v>
      </c>
      <c r="H38" s="94">
        <v>7.01</v>
      </c>
      <c r="I38" s="94">
        <v>0</v>
      </c>
      <c r="J38" s="94">
        <f t="shared" si="1"/>
        <v>36.33</v>
      </c>
      <c r="K38" s="94">
        <f t="shared" si="2"/>
        <v>391</v>
      </c>
      <c r="L38" s="60">
        <v>9500</v>
      </c>
      <c r="M38" s="60">
        <f t="shared" si="3"/>
        <v>3714500</v>
      </c>
    </row>
    <row r="39" spans="1:13" ht="16.5" x14ac:dyDescent="0.3">
      <c r="A39" s="89">
        <f t="shared" si="4"/>
        <v>38</v>
      </c>
      <c r="B39" s="85" t="s">
        <v>96</v>
      </c>
      <c r="C39" s="85" t="s">
        <v>47</v>
      </c>
      <c r="D39" s="90">
        <v>408</v>
      </c>
      <c r="E39" s="85" t="s">
        <v>67</v>
      </c>
      <c r="F39" s="94">
        <v>49.58</v>
      </c>
      <c r="G39" s="94">
        <f t="shared" si="0"/>
        <v>533.6791199999999</v>
      </c>
      <c r="H39" s="94">
        <v>3.01</v>
      </c>
      <c r="I39" s="94">
        <v>0.79</v>
      </c>
      <c r="J39" s="94">
        <f t="shared" si="1"/>
        <v>53.379999999999995</v>
      </c>
      <c r="K39" s="94">
        <f t="shared" si="2"/>
        <v>575</v>
      </c>
      <c r="L39" s="60">
        <v>9500</v>
      </c>
      <c r="M39" s="60">
        <f t="shared" si="3"/>
        <v>5462500</v>
      </c>
    </row>
    <row r="40" spans="1:13" ht="16.5" x14ac:dyDescent="0.3">
      <c r="A40" s="89">
        <f t="shared" si="4"/>
        <v>39</v>
      </c>
      <c r="B40" s="85" t="s">
        <v>96</v>
      </c>
      <c r="C40" s="85" t="s">
        <v>47</v>
      </c>
      <c r="D40" s="90">
        <v>409</v>
      </c>
      <c r="E40" s="85" t="s">
        <v>67</v>
      </c>
      <c r="F40" s="94">
        <v>49.4</v>
      </c>
      <c r="G40" s="94">
        <f t="shared" si="0"/>
        <v>531.74159999999995</v>
      </c>
      <c r="H40" s="94">
        <v>2.9</v>
      </c>
      <c r="I40" s="94">
        <v>0.79</v>
      </c>
      <c r="J40" s="94">
        <f t="shared" si="1"/>
        <v>53.089999999999996</v>
      </c>
      <c r="K40" s="94">
        <f t="shared" si="2"/>
        <v>571</v>
      </c>
      <c r="L40" s="60">
        <v>9500</v>
      </c>
      <c r="M40" s="60">
        <f t="shared" si="3"/>
        <v>5424500</v>
      </c>
    </row>
    <row r="41" spans="1:13" ht="16.5" x14ac:dyDescent="0.3">
      <c r="A41" s="89">
        <f t="shared" si="4"/>
        <v>40</v>
      </c>
      <c r="B41" s="85" t="s">
        <v>96</v>
      </c>
      <c r="C41" s="85" t="s">
        <v>47</v>
      </c>
      <c r="D41" s="90">
        <v>410</v>
      </c>
      <c r="E41" s="85" t="s">
        <v>68</v>
      </c>
      <c r="F41" s="94">
        <v>29.87</v>
      </c>
      <c r="G41" s="94">
        <f t="shared" si="0"/>
        <v>321.52067999999997</v>
      </c>
      <c r="H41" s="94">
        <v>6.47</v>
      </c>
      <c r="I41" s="94">
        <v>0</v>
      </c>
      <c r="J41" s="94">
        <f t="shared" si="1"/>
        <v>36.340000000000003</v>
      </c>
      <c r="K41" s="94">
        <f t="shared" si="2"/>
        <v>391</v>
      </c>
      <c r="L41" s="60">
        <v>9500</v>
      </c>
      <c r="M41" s="60">
        <f t="shared" si="3"/>
        <v>3714500</v>
      </c>
    </row>
    <row r="42" spans="1:13" ht="16.5" x14ac:dyDescent="0.3">
      <c r="A42" s="89">
        <f t="shared" si="4"/>
        <v>41</v>
      </c>
      <c r="B42" s="85" t="s">
        <v>96</v>
      </c>
      <c r="C42" s="85" t="s">
        <v>48</v>
      </c>
      <c r="D42" s="90">
        <v>501</v>
      </c>
      <c r="E42" s="85" t="s">
        <v>68</v>
      </c>
      <c r="F42" s="94">
        <v>28.64</v>
      </c>
      <c r="G42" s="94">
        <f t="shared" si="0"/>
        <v>308.28095999999999</v>
      </c>
      <c r="H42" s="94">
        <v>7.75</v>
      </c>
      <c r="I42" s="94">
        <v>0</v>
      </c>
      <c r="J42" s="94">
        <f t="shared" si="1"/>
        <v>36.39</v>
      </c>
      <c r="K42" s="94">
        <f t="shared" si="2"/>
        <v>392</v>
      </c>
      <c r="L42" s="60">
        <v>9500</v>
      </c>
      <c r="M42" s="60">
        <f t="shared" si="3"/>
        <v>3724000</v>
      </c>
    </row>
    <row r="43" spans="1:13" ht="16.5" x14ac:dyDescent="0.3">
      <c r="A43" s="89">
        <f t="shared" si="4"/>
        <v>42</v>
      </c>
      <c r="B43" s="85" t="s">
        <v>96</v>
      </c>
      <c r="C43" s="85" t="s">
        <v>48</v>
      </c>
      <c r="D43" s="90">
        <v>502</v>
      </c>
      <c r="E43" s="85" t="s">
        <v>68</v>
      </c>
      <c r="F43" s="94">
        <v>28.64</v>
      </c>
      <c r="G43" s="94">
        <f t="shared" si="0"/>
        <v>308.28095999999999</v>
      </c>
      <c r="H43" s="94">
        <v>7.75</v>
      </c>
      <c r="I43" s="94">
        <v>0</v>
      </c>
      <c r="J43" s="94">
        <f t="shared" si="1"/>
        <v>36.39</v>
      </c>
      <c r="K43" s="94">
        <f t="shared" si="2"/>
        <v>392</v>
      </c>
      <c r="L43" s="60">
        <v>9500</v>
      </c>
      <c r="M43" s="60">
        <f t="shared" si="3"/>
        <v>3724000</v>
      </c>
    </row>
    <row r="44" spans="1:13" ht="16.5" x14ac:dyDescent="0.3">
      <c r="A44" s="89">
        <f t="shared" si="4"/>
        <v>43</v>
      </c>
      <c r="B44" s="85" t="s">
        <v>96</v>
      </c>
      <c r="C44" s="85" t="s">
        <v>48</v>
      </c>
      <c r="D44" s="90">
        <v>503</v>
      </c>
      <c r="E44" s="85" t="s">
        <v>67</v>
      </c>
      <c r="F44" s="94">
        <v>47.82</v>
      </c>
      <c r="G44" s="94">
        <f t="shared" si="0"/>
        <v>514.73447999999996</v>
      </c>
      <c r="H44" s="94">
        <v>2.9</v>
      </c>
      <c r="I44" s="94">
        <v>0.79</v>
      </c>
      <c r="J44" s="94">
        <f t="shared" si="1"/>
        <v>51.51</v>
      </c>
      <c r="K44" s="94">
        <f t="shared" si="2"/>
        <v>554</v>
      </c>
      <c r="L44" s="60">
        <v>9500</v>
      </c>
      <c r="M44" s="60">
        <f t="shared" si="3"/>
        <v>5263000</v>
      </c>
    </row>
    <row r="45" spans="1:13" ht="16.5" x14ac:dyDescent="0.3">
      <c r="A45" s="89">
        <f t="shared" si="4"/>
        <v>44</v>
      </c>
      <c r="B45" s="85" t="s">
        <v>96</v>
      </c>
      <c r="C45" s="85" t="s">
        <v>48</v>
      </c>
      <c r="D45" s="90">
        <v>504</v>
      </c>
      <c r="E45" s="85" t="s">
        <v>67</v>
      </c>
      <c r="F45" s="94">
        <v>48.08</v>
      </c>
      <c r="G45" s="94">
        <f t="shared" si="0"/>
        <v>517.53311999999994</v>
      </c>
      <c r="H45" s="94">
        <v>2.9</v>
      </c>
      <c r="I45" s="94">
        <v>0.79</v>
      </c>
      <c r="J45" s="94">
        <f t="shared" si="1"/>
        <v>51.769999999999996</v>
      </c>
      <c r="K45" s="94">
        <f t="shared" si="2"/>
        <v>557</v>
      </c>
      <c r="L45" s="60">
        <v>9500</v>
      </c>
      <c r="M45" s="60">
        <f t="shared" si="3"/>
        <v>5291500</v>
      </c>
    </row>
    <row r="46" spans="1:13" ht="16.5" x14ac:dyDescent="0.3">
      <c r="A46" s="89">
        <f t="shared" si="4"/>
        <v>45</v>
      </c>
      <c r="B46" s="85" t="s">
        <v>96</v>
      </c>
      <c r="C46" s="85" t="s">
        <v>48</v>
      </c>
      <c r="D46" s="90">
        <v>506</v>
      </c>
      <c r="E46" s="85" t="s">
        <v>67</v>
      </c>
      <c r="F46" s="95">
        <v>37.39</v>
      </c>
      <c r="G46" s="94">
        <f t="shared" si="0"/>
        <v>402.46596</v>
      </c>
      <c r="H46" s="94">
        <v>8.0500000000000007</v>
      </c>
      <c r="I46" s="94">
        <v>0</v>
      </c>
      <c r="J46" s="94">
        <f t="shared" si="1"/>
        <v>45.44</v>
      </c>
      <c r="K46" s="94">
        <f t="shared" si="2"/>
        <v>489</v>
      </c>
      <c r="L46" s="60">
        <v>9500</v>
      </c>
      <c r="M46" s="60">
        <f t="shared" si="3"/>
        <v>4645500</v>
      </c>
    </row>
    <row r="47" spans="1:13" ht="16.5" x14ac:dyDescent="0.3">
      <c r="A47" s="89">
        <f t="shared" si="4"/>
        <v>46</v>
      </c>
      <c r="B47" s="85" t="s">
        <v>96</v>
      </c>
      <c r="C47" s="85" t="s">
        <v>48</v>
      </c>
      <c r="D47" s="90">
        <v>507</v>
      </c>
      <c r="E47" s="85" t="s">
        <v>68</v>
      </c>
      <c r="F47" s="94">
        <v>29.32</v>
      </c>
      <c r="G47" s="94">
        <f t="shared" si="0"/>
        <v>315.60048</v>
      </c>
      <c r="H47" s="94">
        <v>7.01</v>
      </c>
      <c r="I47" s="94">
        <v>0</v>
      </c>
      <c r="J47" s="94">
        <f t="shared" si="1"/>
        <v>36.33</v>
      </c>
      <c r="K47" s="94">
        <f t="shared" si="2"/>
        <v>391</v>
      </c>
      <c r="L47" s="60">
        <v>9500</v>
      </c>
      <c r="M47" s="60">
        <f t="shared" si="3"/>
        <v>3714500</v>
      </c>
    </row>
    <row r="48" spans="1:13" ht="16.5" x14ac:dyDescent="0.3">
      <c r="A48" s="89">
        <f t="shared" si="4"/>
        <v>47</v>
      </c>
      <c r="B48" s="85" t="s">
        <v>96</v>
      </c>
      <c r="C48" s="85" t="s">
        <v>48</v>
      </c>
      <c r="D48" s="90">
        <v>508</v>
      </c>
      <c r="E48" s="85" t="s">
        <v>67</v>
      </c>
      <c r="F48" s="94">
        <v>49.58</v>
      </c>
      <c r="G48" s="94">
        <f t="shared" si="0"/>
        <v>533.6791199999999</v>
      </c>
      <c r="H48" s="94">
        <v>3.01</v>
      </c>
      <c r="I48" s="94">
        <v>0.79</v>
      </c>
      <c r="J48" s="94">
        <f t="shared" si="1"/>
        <v>53.379999999999995</v>
      </c>
      <c r="K48" s="94">
        <f t="shared" si="2"/>
        <v>575</v>
      </c>
      <c r="L48" s="60">
        <v>9500</v>
      </c>
      <c r="M48" s="60">
        <f t="shared" si="3"/>
        <v>5462500</v>
      </c>
    </row>
    <row r="49" spans="1:13" ht="16.5" x14ac:dyDescent="0.3">
      <c r="A49" s="89">
        <f t="shared" si="4"/>
        <v>48</v>
      </c>
      <c r="B49" s="85" t="s">
        <v>96</v>
      </c>
      <c r="C49" s="85" t="s">
        <v>48</v>
      </c>
      <c r="D49" s="90">
        <v>509</v>
      </c>
      <c r="E49" s="85" t="s">
        <v>67</v>
      </c>
      <c r="F49" s="94">
        <v>49.4</v>
      </c>
      <c r="G49" s="94">
        <f t="shared" si="0"/>
        <v>531.74159999999995</v>
      </c>
      <c r="H49" s="94">
        <v>2.9</v>
      </c>
      <c r="I49" s="94">
        <v>0.79</v>
      </c>
      <c r="J49" s="94">
        <f t="shared" si="1"/>
        <v>53.089999999999996</v>
      </c>
      <c r="K49" s="94">
        <f t="shared" si="2"/>
        <v>571</v>
      </c>
      <c r="L49" s="60">
        <v>9500</v>
      </c>
      <c r="M49" s="60">
        <f t="shared" si="3"/>
        <v>5424500</v>
      </c>
    </row>
    <row r="50" spans="1:13" ht="16.5" x14ac:dyDescent="0.3">
      <c r="A50" s="89">
        <f t="shared" si="4"/>
        <v>49</v>
      </c>
      <c r="B50" s="85" t="s">
        <v>96</v>
      </c>
      <c r="C50" s="85" t="s">
        <v>48</v>
      </c>
      <c r="D50" s="90">
        <v>510</v>
      </c>
      <c r="E50" s="85" t="s">
        <v>68</v>
      </c>
      <c r="F50" s="94">
        <v>29.87</v>
      </c>
      <c r="G50" s="94">
        <f t="shared" si="0"/>
        <v>321.52067999999997</v>
      </c>
      <c r="H50" s="94">
        <v>6.47</v>
      </c>
      <c r="I50" s="94">
        <v>0</v>
      </c>
      <c r="J50" s="94">
        <f t="shared" si="1"/>
        <v>36.340000000000003</v>
      </c>
      <c r="K50" s="94">
        <f t="shared" si="2"/>
        <v>391</v>
      </c>
      <c r="L50" s="60">
        <v>9500</v>
      </c>
      <c r="M50" s="60">
        <f t="shared" si="3"/>
        <v>3714500</v>
      </c>
    </row>
    <row r="51" spans="1:13" ht="16.5" x14ac:dyDescent="0.3">
      <c r="A51" s="89">
        <f t="shared" si="4"/>
        <v>50</v>
      </c>
      <c r="B51" s="85" t="s">
        <v>96</v>
      </c>
      <c r="C51" s="85" t="s">
        <v>49</v>
      </c>
      <c r="D51" s="90">
        <v>601</v>
      </c>
      <c r="E51" s="85" t="s">
        <v>68</v>
      </c>
      <c r="F51" s="94">
        <v>28.64</v>
      </c>
      <c r="G51" s="94">
        <f t="shared" si="0"/>
        <v>308.28095999999999</v>
      </c>
      <c r="H51" s="94">
        <v>7.75</v>
      </c>
      <c r="I51" s="94">
        <v>0</v>
      </c>
      <c r="J51" s="94">
        <f t="shared" si="1"/>
        <v>36.39</v>
      </c>
      <c r="K51" s="94">
        <f t="shared" si="2"/>
        <v>392</v>
      </c>
      <c r="L51" s="60">
        <v>9500</v>
      </c>
      <c r="M51" s="60">
        <f t="shared" si="3"/>
        <v>3724000</v>
      </c>
    </row>
    <row r="52" spans="1:13" ht="16.5" x14ac:dyDescent="0.3">
      <c r="A52" s="89">
        <f t="shared" si="4"/>
        <v>51</v>
      </c>
      <c r="B52" s="85" t="s">
        <v>96</v>
      </c>
      <c r="C52" s="85" t="s">
        <v>49</v>
      </c>
      <c r="D52" s="90">
        <v>602</v>
      </c>
      <c r="E52" s="85" t="s">
        <v>68</v>
      </c>
      <c r="F52" s="94">
        <v>28.64</v>
      </c>
      <c r="G52" s="94">
        <f t="shared" si="0"/>
        <v>308.28095999999999</v>
      </c>
      <c r="H52" s="94">
        <v>7.75</v>
      </c>
      <c r="I52" s="94">
        <v>0</v>
      </c>
      <c r="J52" s="94">
        <f t="shared" si="1"/>
        <v>36.39</v>
      </c>
      <c r="K52" s="94">
        <f t="shared" si="2"/>
        <v>392</v>
      </c>
      <c r="L52" s="60">
        <v>9500</v>
      </c>
      <c r="M52" s="60">
        <f t="shared" si="3"/>
        <v>3724000</v>
      </c>
    </row>
    <row r="53" spans="1:13" ht="16.5" x14ac:dyDescent="0.3">
      <c r="A53" s="89">
        <f t="shared" si="4"/>
        <v>52</v>
      </c>
      <c r="B53" s="85" t="s">
        <v>96</v>
      </c>
      <c r="C53" s="85" t="s">
        <v>49</v>
      </c>
      <c r="D53" s="90">
        <v>603</v>
      </c>
      <c r="E53" s="85" t="s">
        <v>67</v>
      </c>
      <c r="F53" s="94">
        <v>47.82</v>
      </c>
      <c r="G53" s="94">
        <f t="shared" si="0"/>
        <v>514.73447999999996</v>
      </c>
      <c r="H53" s="94">
        <v>2.9</v>
      </c>
      <c r="I53" s="94">
        <v>0.79</v>
      </c>
      <c r="J53" s="94">
        <f t="shared" si="1"/>
        <v>51.51</v>
      </c>
      <c r="K53" s="94">
        <f t="shared" si="2"/>
        <v>554</v>
      </c>
      <c r="L53" s="60">
        <v>9500</v>
      </c>
      <c r="M53" s="60">
        <f t="shared" si="3"/>
        <v>5263000</v>
      </c>
    </row>
    <row r="54" spans="1:13" ht="16.5" x14ac:dyDescent="0.3">
      <c r="A54" s="89">
        <f t="shared" si="4"/>
        <v>53</v>
      </c>
      <c r="B54" s="85" t="s">
        <v>96</v>
      </c>
      <c r="C54" s="85" t="s">
        <v>49</v>
      </c>
      <c r="D54" s="90">
        <v>604</v>
      </c>
      <c r="E54" s="85" t="s">
        <v>67</v>
      </c>
      <c r="F54" s="94">
        <v>48.08</v>
      </c>
      <c r="G54" s="94">
        <f t="shared" si="0"/>
        <v>517.53311999999994</v>
      </c>
      <c r="H54" s="94">
        <v>2.9</v>
      </c>
      <c r="I54" s="94">
        <v>0.79</v>
      </c>
      <c r="J54" s="94">
        <f t="shared" si="1"/>
        <v>51.769999999999996</v>
      </c>
      <c r="K54" s="94">
        <f t="shared" si="2"/>
        <v>557</v>
      </c>
      <c r="L54" s="60">
        <v>9500</v>
      </c>
      <c r="M54" s="60">
        <f t="shared" si="3"/>
        <v>5291500</v>
      </c>
    </row>
    <row r="55" spans="1:13" ht="16.5" x14ac:dyDescent="0.3">
      <c r="A55" s="89">
        <f t="shared" si="4"/>
        <v>54</v>
      </c>
      <c r="B55" s="85" t="s">
        <v>96</v>
      </c>
      <c r="C55" s="85" t="s">
        <v>49</v>
      </c>
      <c r="D55" s="90">
        <v>605</v>
      </c>
      <c r="E55" s="85" t="s">
        <v>68</v>
      </c>
      <c r="F55" s="94">
        <v>28.63</v>
      </c>
      <c r="G55" s="94">
        <f t="shared" si="0"/>
        <v>308.17331999999999</v>
      </c>
      <c r="H55" s="94">
        <v>8.0500000000000007</v>
      </c>
      <c r="I55" s="94">
        <v>0</v>
      </c>
      <c r="J55" s="94">
        <f t="shared" si="1"/>
        <v>36.68</v>
      </c>
      <c r="K55" s="94">
        <f t="shared" si="2"/>
        <v>395</v>
      </c>
      <c r="L55" s="60">
        <v>9500</v>
      </c>
      <c r="M55" s="60">
        <f t="shared" si="3"/>
        <v>3752500</v>
      </c>
    </row>
    <row r="56" spans="1:13" ht="16.5" x14ac:dyDescent="0.3">
      <c r="A56" s="89">
        <f t="shared" si="4"/>
        <v>55</v>
      </c>
      <c r="B56" s="85" t="s">
        <v>96</v>
      </c>
      <c r="C56" s="85" t="s">
        <v>49</v>
      </c>
      <c r="D56" s="90">
        <v>606</v>
      </c>
      <c r="E56" s="85" t="s">
        <v>68</v>
      </c>
      <c r="F56" s="94">
        <v>28.25</v>
      </c>
      <c r="G56" s="94">
        <f t="shared" si="0"/>
        <v>304.08299999999997</v>
      </c>
      <c r="H56" s="94">
        <v>8.0500000000000007</v>
      </c>
      <c r="I56" s="94">
        <v>0</v>
      </c>
      <c r="J56" s="94">
        <f t="shared" si="1"/>
        <v>36.299999999999997</v>
      </c>
      <c r="K56" s="94">
        <f t="shared" si="2"/>
        <v>391</v>
      </c>
      <c r="L56" s="60">
        <v>9500</v>
      </c>
      <c r="M56" s="60">
        <f t="shared" si="3"/>
        <v>3714500</v>
      </c>
    </row>
    <row r="57" spans="1:13" ht="16.5" x14ac:dyDescent="0.3">
      <c r="A57" s="89">
        <f t="shared" si="4"/>
        <v>56</v>
      </c>
      <c r="B57" s="85" t="s">
        <v>96</v>
      </c>
      <c r="C57" s="85" t="s">
        <v>49</v>
      </c>
      <c r="D57" s="90">
        <v>607</v>
      </c>
      <c r="E57" s="85" t="s">
        <v>68</v>
      </c>
      <c r="F57" s="94">
        <v>29.32</v>
      </c>
      <c r="G57" s="94">
        <f t="shared" si="0"/>
        <v>315.60048</v>
      </c>
      <c r="H57" s="94">
        <v>7.01</v>
      </c>
      <c r="I57" s="94">
        <v>0</v>
      </c>
      <c r="J57" s="94">
        <f t="shared" si="1"/>
        <v>36.33</v>
      </c>
      <c r="K57" s="94">
        <f t="shared" si="2"/>
        <v>391</v>
      </c>
      <c r="L57" s="60">
        <v>9500</v>
      </c>
      <c r="M57" s="60">
        <f t="shared" si="3"/>
        <v>3714500</v>
      </c>
    </row>
    <row r="58" spans="1:13" ht="16.5" x14ac:dyDescent="0.3">
      <c r="A58" s="89">
        <f t="shared" si="4"/>
        <v>57</v>
      </c>
      <c r="B58" s="85" t="s">
        <v>96</v>
      </c>
      <c r="C58" s="85" t="s">
        <v>49</v>
      </c>
      <c r="D58" s="90">
        <v>608</v>
      </c>
      <c r="E58" s="85" t="s">
        <v>67</v>
      </c>
      <c r="F58" s="94">
        <v>49.58</v>
      </c>
      <c r="G58" s="94">
        <f t="shared" si="0"/>
        <v>533.6791199999999</v>
      </c>
      <c r="H58" s="94">
        <v>3.01</v>
      </c>
      <c r="I58" s="94">
        <v>0.79</v>
      </c>
      <c r="J58" s="94">
        <f t="shared" si="1"/>
        <v>53.379999999999995</v>
      </c>
      <c r="K58" s="94">
        <f t="shared" si="2"/>
        <v>575</v>
      </c>
      <c r="L58" s="60">
        <v>9500</v>
      </c>
      <c r="M58" s="60">
        <f t="shared" si="3"/>
        <v>5462500</v>
      </c>
    </row>
    <row r="59" spans="1:13" ht="16.5" x14ac:dyDescent="0.3">
      <c r="A59" s="89">
        <f t="shared" si="4"/>
        <v>58</v>
      </c>
      <c r="B59" s="85" t="s">
        <v>96</v>
      </c>
      <c r="C59" s="85" t="s">
        <v>49</v>
      </c>
      <c r="D59" s="90">
        <v>609</v>
      </c>
      <c r="E59" s="85" t="s">
        <v>67</v>
      </c>
      <c r="F59" s="94">
        <v>49.4</v>
      </c>
      <c r="G59" s="94">
        <f t="shared" si="0"/>
        <v>531.74159999999995</v>
      </c>
      <c r="H59" s="94">
        <v>2.9</v>
      </c>
      <c r="I59" s="94">
        <v>0.79</v>
      </c>
      <c r="J59" s="94">
        <f t="shared" si="1"/>
        <v>53.089999999999996</v>
      </c>
      <c r="K59" s="94">
        <f t="shared" si="2"/>
        <v>571</v>
      </c>
      <c r="L59" s="60">
        <v>9500</v>
      </c>
      <c r="M59" s="60">
        <f t="shared" si="3"/>
        <v>5424500</v>
      </c>
    </row>
    <row r="60" spans="1:13" ht="16.5" x14ac:dyDescent="0.3">
      <c r="A60" s="89">
        <f t="shared" si="4"/>
        <v>59</v>
      </c>
      <c r="B60" s="85" t="s">
        <v>96</v>
      </c>
      <c r="C60" s="85" t="s">
        <v>49</v>
      </c>
      <c r="D60" s="90">
        <v>610</v>
      </c>
      <c r="E60" s="85" t="s">
        <v>68</v>
      </c>
      <c r="F60" s="94">
        <v>29.87</v>
      </c>
      <c r="G60" s="94">
        <f t="shared" si="0"/>
        <v>321.52067999999997</v>
      </c>
      <c r="H60" s="94">
        <v>6.47</v>
      </c>
      <c r="I60" s="94">
        <v>0</v>
      </c>
      <c r="J60" s="94">
        <f t="shared" si="1"/>
        <v>36.340000000000003</v>
      </c>
      <c r="K60" s="94">
        <f t="shared" si="2"/>
        <v>391</v>
      </c>
      <c r="L60" s="60">
        <v>9500</v>
      </c>
      <c r="M60" s="60">
        <f t="shared" si="3"/>
        <v>3714500</v>
      </c>
    </row>
    <row r="61" spans="1:13" ht="16.5" x14ac:dyDescent="0.3">
      <c r="A61" s="89">
        <f t="shared" si="4"/>
        <v>60</v>
      </c>
      <c r="B61" s="85" t="s">
        <v>96</v>
      </c>
      <c r="C61" s="85" t="s">
        <v>50</v>
      </c>
      <c r="D61" s="90">
        <v>701</v>
      </c>
      <c r="E61" s="85" t="s">
        <v>68</v>
      </c>
      <c r="F61" s="94">
        <v>28.64</v>
      </c>
      <c r="G61" s="94">
        <f t="shared" si="0"/>
        <v>308.28095999999999</v>
      </c>
      <c r="H61" s="94">
        <v>7.75</v>
      </c>
      <c r="I61" s="94">
        <v>0</v>
      </c>
      <c r="J61" s="94">
        <f t="shared" si="1"/>
        <v>36.39</v>
      </c>
      <c r="K61" s="94">
        <f t="shared" si="2"/>
        <v>392</v>
      </c>
      <c r="L61" s="60">
        <v>9750</v>
      </c>
      <c r="M61" s="60">
        <f t="shared" si="3"/>
        <v>3822000</v>
      </c>
    </row>
    <row r="62" spans="1:13" ht="16.5" x14ac:dyDescent="0.3">
      <c r="A62" s="89">
        <f t="shared" si="4"/>
        <v>61</v>
      </c>
      <c r="B62" s="85" t="s">
        <v>96</v>
      </c>
      <c r="C62" s="85" t="s">
        <v>50</v>
      </c>
      <c r="D62" s="90">
        <v>702</v>
      </c>
      <c r="E62" s="85" t="s">
        <v>68</v>
      </c>
      <c r="F62" s="94">
        <v>28.64</v>
      </c>
      <c r="G62" s="94">
        <f t="shared" si="0"/>
        <v>308.28095999999999</v>
      </c>
      <c r="H62" s="94">
        <v>7.75</v>
      </c>
      <c r="I62" s="94">
        <v>0</v>
      </c>
      <c r="J62" s="94">
        <f t="shared" si="1"/>
        <v>36.39</v>
      </c>
      <c r="K62" s="94">
        <f t="shared" si="2"/>
        <v>392</v>
      </c>
      <c r="L62" s="60">
        <v>9750</v>
      </c>
      <c r="M62" s="60">
        <f t="shared" si="3"/>
        <v>3822000</v>
      </c>
    </row>
    <row r="63" spans="1:13" ht="16.5" x14ac:dyDescent="0.3">
      <c r="A63" s="89">
        <f t="shared" si="4"/>
        <v>62</v>
      </c>
      <c r="B63" s="85" t="s">
        <v>96</v>
      </c>
      <c r="C63" s="85" t="s">
        <v>50</v>
      </c>
      <c r="D63" s="90">
        <v>703</v>
      </c>
      <c r="E63" s="85" t="s">
        <v>67</v>
      </c>
      <c r="F63" s="94">
        <v>47.82</v>
      </c>
      <c r="G63" s="94">
        <f t="shared" si="0"/>
        <v>514.73447999999996</v>
      </c>
      <c r="H63" s="94">
        <v>2.9</v>
      </c>
      <c r="I63" s="94">
        <v>0.79</v>
      </c>
      <c r="J63" s="94">
        <f t="shared" si="1"/>
        <v>51.51</v>
      </c>
      <c r="K63" s="94">
        <f t="shared" si="2"/>
        <v>554</v>
      </c>
      <c r="L63" s="60">
        <v>9750</v>
      </c>
      <c r="M63" s="60">
        <f t="shared" si="3"/>
        <v>5401500</v>
      </c>
    </row>
    <row r="64" spans="1:13" ht="16.5" x14ac:dyDescent="0.3">
      <c r="A64" s="89">
        <f t="shared" si="4"/>
        <v>63</v>
      </c>
      <c r="B64" s="85" t="s">
        <v>96</v>
      </c>
      <c r="C64" s="85" t="s">
        <v>50</v>
      </c>
      <c r="D64" s="90">
        <v>704</v>
      </c>
      <c r="E64" s="85" t="s">
        <v>67</v>
      </c>
      <c r="F64" s="94">
        <v>48.08</v>
      </c>
      <c r="G64" s="94">
        <f t="shared" si="0"/>
        <v>517.53311999999994</v>
      </c>
      <c r="H64" s="94">
        <v>2.9</v>
      </c>
      <c r="I64" s="94">
        <v>0.79</v>
      </c>
      <c r="J64" s="94">
        <f t="shared" si="1"/>
        <v>51.769999999999996</v>
      </c>
      <c r="K64" s="94">
        <f t="shared" si="2"/>
        <v>557</v>
      </c>
      <c r="L64" s="60">
        <v>9750</v>
      </c>
      <c r="M64" s="60">
        <f t="shared" si="3"/>
        <v>5430750</v>
      </c>
    </row>
    <row r="65" spans="1:13" ht="16.5" x14ac:dyDescent="0.3">
      <c r="A65" s="89">
        <f t="shared" si="4"/>
        <v>64</v>
      </c>
      <c r="B65" s="85" t="s">
        <v>96</v>
      </c>
      <c r="C65" s="85" t="s">
        <v>50</v>
      </c>
      <c r="D65" s="90">
        <v>705</v>
      </c>
      <c r="E65" s="85" t="s">
        <v>68</v>
      </c>
      <c r="F65" s="94">
        <v>28.63</v>
      </c>
      <c r="G65" s="94">
        <f t="shared" si="0"/>
        <v>308.17331999999999</v>
      </c>
      <c r="H65" s="94">
        <v>8.0500000000000007</v>
      </c>
      <c r="I65" s="94">
        <v>0</v>
      </c>
      <c r="J65" s="94">
        <f t="shared" si="1"/>
        <v>36.68</v>
      </c>
      <c r="K65" s="94">
        <f t="shared" si="2"/>
        <v>395</v>
      </c>
      <c r="L65" s="60">
        <v>9750</v>
      </c>
      <c r="M65" s="60">
        <f t="shared" si="3"/>
        <v>3851250</v>
      </c>
    </row>
    <row r="66" spans="1:13" ht="16.5" x14ac:dyDescent="0.3">
      <c r="A66" s="89">
        <f t="shared" si="4"/>
        <v>65</v>
      </c>
      <c r="B66" s="85" t="s">
        <v>96</v>
      </c>
      <c r="C66" s="85" t="s">
        <v>50</v>
      </c>
      <c r="D66" s="90">
        <v>706</v>
      </c>
      <c r="E66" s="85" t="s">
        <v>68</v>
      </c>
      <c r="F66" s="94">
        <v>28.25</v>
      </c>
      <c r="G66" s="94">
        <f t="shared" ref="G66:G129" si="5">F66*10.764</f>
        <v>304.08299999999997</v>
      </c>
      <c r="H66" s="94">
        <v>8.0500000000000007</v>
      </c>
      <c r="I66" s="94">
        <v>0</v>
      </c>
      <c r="J66" s="94">
        <f t="shared" si="1"/>
        <v>36.299999999999997</v>
      </c>
      <c r="K66" s="94">
        <f t="shared" si="2"/>
        <v>391</v>
      </c>
      <c r="L66" s="60">
        <v>9750</v>
      </c>
      <c r="M66" s="60">
        <f t="shared" si="3"/>
        <v>3812250</v>
      </c>
    </row>
    <row r="67" spans="1:13" ht="16.5" x14ac:dyDescent="0.3">
      <c r="A67" s="89">
        <f t="shared" si="4"/>
        <v>66</v>
      </c>
      <c r="B67" s="85" t="s">
        <v>96</v>
      </c>
      <c r="C67" s="85" t="s">
        <v>50</v>
      </c>
      <c r="D67" s="90">
        <v>707</v>
      </c>
      <c r="E67" s="85" t="s">
        <v>68</v>
      </c>
      <c r="F67" s="94">
        <v>29.32</v>
      </c>
      <c r="G67" s="94">
        <f t="shared" si="5"/>
        <v>315.60048</v>
      </c>
      <c r="H67" s="94">
        <v>7.01</v>
      </c>
      <c r="I67" s="94">
        <v>0</v>
      </c>
      <c r="J67" s="94">
        <f t="shared" ref="J67:J130" si="6">F67+H67+I67</f>
        <v>36.33</v>
      </c>
      <c r="K67" s="94">
        <f t="shared" ref="K67:K130" si="7">ROUND(J67*10.764,0)</f>
        <v>391</v>
      </c>
      <c r="L67" s="60">
        <v>9750</v>
      </c>
      <c r="M67" s="60">
        <f t="shared" ref="M67:M130" si="8">ROUND(L67*K67,0)</f>
        <v>3812250</v>
      </c>
    </row>
    <row r="68" spans="1:13" ht="16.5" x14ac:dyDescent="0.3">
      <c r="A68" s="89">
        <f t="shared" ref="A68:A131" si="9">+A67+1</f>
        <v>67</v>
      </c>
      <c r="B68" s="85" t="s">
        <v>96</v>
      </c>
      <c r="C68" s="85" t="s">
        <v>50</v>
      </c>
      <c r="D68" s="90">
        <v>708</v>
      </c>
      <c r="E68" s="85" t="s">
        <v>67</v>
      </c>
      <c r="F68" s="94">
        <v>49.58</v>
      </c>
      <c r="G68" s="94">
        <f t="shared" si="5"/>
        <v>533.6791199999999</v>
      </c>
      <c r="H68" s="94">
        <v>3.01</v>
      </c>
      <c r="I68" s="94">
        <v>0.79</v>
      </c>
      <c r="J68" s="94">
        <f t="shared" si="6"/>
        <v>53.379999999999995</v>
      </c>
      <c r="K68" s="94">
        <f t="shared" si="7"/>
        <v>575</v>
      </c>
      <c r="L68" s="60">
        <v>9750</v>
      </c>
      <c r="M68" s="60">
        <f t="shared" si="8"/>
        <v>5606250</v>
      </c>
    </row>
    <row r="69" spans="1:13" ht="16.5" x14ac:dyDescent="0.3">
      <c r="A69" s="89">
        <f t="shared" si="9"/>
        <v>68</v>
      </c>
      <c r="B69" s="85" t="s">
        <v>96</v>
      </c>
      <c r="C69" s="85" t="s">
        <v>50</v>
      </c>
      <c r="D69" s="90">
        <v>709</v>
      </c>
      <c r="E69" s="85" t="s">
        <v>67</v>
      </c>
      <c r="F69" s="94">
        <v>49.4</v>
      </c>
      <c r="G69" s="94">
        <f t="shared" si="5"/>
        <v>531.74159999999995</v>
      </c>
      <c r="H69" s="94">
        <v>2.9</v>
      </c>
      <c r="I69" s="94">
        <v>0.79</v>
      </c>
      <c r="J69" s="94">
        <f t="shared" si="6"/>
        <v>53.089999999999996</v>
      </c>
      <c r="K69" s="94">
        <f t="shared" si="7"/>
        <v>571</v>
      </c>
      <c r="L69" s="60">
        <v>9750</v>
      </c>
      <c r="M69" s="60">
        <f t="shared" si="8"/>
        <v>5567250</v>
      </c>
    </row>
    <row r="70" spans="1:13" ht="16.5" x14ac:dyDescent="0.3">
      <c r="A70" s="89">
        <f t="shared" si="9"/>
        <v>69</v>
      </c>
      <c r="B70" s="85" t="s">
        <v>96</v>
      </c>
      <c r="C70" s="85" t="s">
        <v>50</v>
      </c>
      <c r="D70" s="90">
        <v>710</v>
      </c>
      <c r="E70" s="85" t="s">
        <v>68</v>
      </c>
      <c r="F70" s="94">
        <v>29.87</v>
      </c>
      <c r="G70" s="94">
        <f t="shared" si="5"/>
        <v>321.52067999999997</v>
      </c>
      <c r="H70" s="94">
        <v>6.47</v>
      </c>
      <c r="I70" s="94">
        <v>0</v>
      </c>
      <c r="J70" s="94">
        <f t="shared" si="6"/>
        <v>36.340000000000003</v>
      </c>
      <c r="K70" s="94">
        <f t="shared" si="7"/>
        <v>391</v>
      </c>
      <c r="L70" s="60">
        <v>9750</v>
      </c>
      <c r="M70" s="60">
        <f t="shared" si="8"/>
        <v>3812250</v>
      </c>
    </row>
    <row r="71" spans="1:13" ht="16.5" x14ac:dyDescent="0.3">
      <c r="A71" s="89">
        <f t="shared" si="9"/>
        <v>70</v>
      </c>
      <c r="B71" s="85" t="s">
        <v>96</v>
      </c>
      <c r="C71" s="85" t="s">
        <v>51</v>
      </c>
      <c r="D71" s="90">
        <v>801</v>
      </c>
      <c r="E71" s="85" t="s">
        <v>68</v>
      </c>
      <c r="F71" s="94">
        <v>28.64</v>
      </c>
      <c r="G71" s="94">
        <f t="shared" si="5"/>
        <v>308.28095999999999</v>
      </c>
      <c r="H71" s="94">
        <v>7.75</v>
      </c>
      <c r="I71" s="94">
        <v>0</v>
      </c>
      <c r="J71" s="94">
        <f t="shared" si="6"/>
        <v>36.39</v>
      </c>
      <c r="K71" s="94">
        <f t="shared" si="7"/>
        <v>392</v>
      </c>
      <c r="L71" s="60">
        <v>9750</v>
      </c>
      <c r="M71" s="60">
        <f t="shared" si="8"/>
        <v>3822000</v>
      </c>
    </row>
    <row r="72" spans="1:13" ht="16.5" x14ac:dyDescent="0.3">
      <c r="A72" s="89">
        <f t="shared" si="9"/>
        <v>71</v>
      </c>
      <c r="B72" s="85" t="s">
        <v>96</v>
      </c>
      <c r="C72" s="85" t="s">
        <v>51</v>
      </c>
      <c r="D72" s="90">
        <v>802</v>
      </c>
      <c r="E72" s="85" t="s">
        <v>68</v>
      </c>
      <c r="F72" s="94">
        <v>28.64</v>
      </c>
      <c r="G72" s="94">
        <f t="shared" si="5"/>
        <v>308.28095999999999</v>
      </c>
      <c r="H72" s="94">
        <v>7.75</v>
      </c>
      <c r="I72" s="94">
        <v>0</v>
      </c>
      <c r="J72" s="94">
        <f t="shared" si="6"/>
        <v>36.39</v>
      </c>
      <c r="K72" s="94">
        <f t="shared" si="7"/>
        <v>392</v>
      </c>
      <c r="L72" s="60">
        <v>9750</v>
      </c>
      <c r="M72" s="60">
        <f t="shared" si="8"/>
        <v>3822000</v>
      </c>
    </row>
    <row r="73" spans="1:13" ht="16.5" x14ac:dyDescent="0.3">
      <c r="A73" s="89">
        <f t="shared" si="9"/>
        <v>72</v>
      </c>
      <c r="B73" s="85" t="s">
        <v>96</v>
      </c>
      <c r="C73" s="85" t="s">
        <v>51</v>
      </c>
      <c r="D73" s="90">
        <v>803</v>
      </c>
      <c r="E73" s="85" t="s">
        <v>67</v>
      </c>
      <c r="F73" s="94">
        <v>47.82</v>
      </c>
      <c r="G73" s="94">
        <f t="shared" si="5"/>
        <v>514.73447999999996</v>
      </c>
      <c r="H73" s="94">
        <v>2.9</v>
      </c>
      <c r="I73" s="94">
        <v>0.79</v>
      </c>
      <c r="J73" s="94">
        <f t="shared" si="6"/>
        <v>51.51</v>
      </c>
      <c r="K73" s="94">
        <f t="shared" si="7"/>
        <v>554</v>
      </c>
      <c r="L73" s="60">
        <v>9750</v>
      </c>
      <c r="M73" s="60">
        <f t="shared" si="8"/>
        <v>5401500</v>
      </c>
    </row>
    <row r="74" spans="1:13" ht="16.5" x14ac:dyDescent="0.3">
      <c r="A74" s="89">
        <f t="shared" si="9"/>
        <v>73</v>
      </c>
      <c r="B74" s="85" t="s">
        <v>96</v>
      </c>
      <c r="C74" s="85" t="s">
        <v>51</v>
      </c>
      <c r="D74" s="90">
        <v>804</v>
      </c>
      <c r="E74" s="85" t="s">
        <v>67</v>
      </c>
      <c r="F74" s="94">
        <v>48.08</v>
      </c>
      <c r="G74" s="94">
        <f t="shared" si="5"/>
        <v>517.53311999999994</v>
      </c>
      <c r="H74" s="94">
        <v>2.9</v>
      </c>
      <c r="I74" s="94">
        <v>0.79</v>
      </c>
      <c r="J74" s="94">
        <f t="shared" si="6"/>
        <v>51.769999999999996</v>
      </c>
      <c r="K74" s="94">
        <f t="shared" si="7"/>
        <v>557</v>
      </c>
      <c r="L74" s="60">
        <v>9750</v>
      </c>
      <c r="M74" s="60">
        <f t="shared" si="8"/>
        <v>5430750</v>
      </c>
    </row>
    <row r="75" spans="1:13" ht="16.5" x14ac:dyDescent="0.3">
      <c r="A75" s="89">
        <f t="shared" si="9"/>
        <v>74</v>
      </c>
      <c r="B75" s="85" t="s">
        <v>96</v>
      </c>
      <c r="C75" s="85" t="s">
        <v>51</v>
      </c>
      <c r="D75" s="90">
        <v>805</v>
      </c>
      <c r="E75" s="85" t="s">
        <v>68</v>
      </c>
      <c r="F75" s="94">
        <v>28.63</v>
      </c>
      <c r="G75" s="94">
        <f t="shared" si="5"/>
        <v>308.17331999999999</v>
      </c>
      <c r="H75" s="94">
        <v>8.0500000000000007</v>
      </c>
      <c r="I75" s="94">
        <v>0</v>
      </c>
      <c r="J75" s="94">
        <f t="shared" si="6"/>
        <v>36.68</v>
      </c>
      <c r="K75" s="94">
        <f t="shared" si="7"/>
        <v>395</v>
      </c>
      <c r="L75" s="60">
        <v>9750</v>
      </c>
      <c r="M75" s="60">
        <f t="shared" si="8"/>
        <v>3851250</v>
      </c>
    </row>
    <row r="76" spans="1:13" ht="16.5" x14ac:dyDescent="0.3">
      <c r="A76" s="89">
        <f t="shared" si="9"/>
        <v>75</v>
      </c>
      <c r="B76" s="85" t="s">
        <v>96</v>
      </c>
      <c r="C76" s="85" t="s">
        <v>51</v>
      </c>
      <c r="D76" s="90">
        <v>806</v>
      </c>
      <c r="E76" s="85" t="s">
        <v>68</v>
      </c>
      <c r="F76" s="94">
        <v>28.25</v>
      </c>
      <c r="G76" s="94">
        <f t="shared" si="5"/>
        <v>304.08299999999997</v>
      </c>
      <c r="H76" s="94">
        <v>8.0500000000000007</v>
      </c>
      <c r="I76" s="94">
        <v>0</v>
      </c>
      <c r="J76" s="94">
        <f t="shared" si="6"/>
        <v>36.299999999999997</v>
      </c>
      <c r="K76" s="94">
        <f t="shared" si="7"/>
        <v>391</v>
      </c>
      <c r="L76" s="60">
        <v>9750</v>
      </c>
      <c r="M76" s="60">
        <f t="shared" si="8"/>
        <v>3812250</v>
      </c>
    </row>
    <row r="77" spans="1:13" ht="16.5" x14ac:dyDescent="0.3">
      <c r="A77" s="89">
        <f t="shared" si="9"/>
        <v>76</v>
      </c>
      <c r="B77" s="85" t="s">
        <v>96</v>
      </c>
      <c r="C77" s="85" t="s">
        <v>51</v>
      </c>
      <c r="D77" s="90">
        <v>807</v>
      </c>
      <c r="E77" s="85" t="s">
        <v>68</v>
      </c>
      <c r="F77" s="94">
        <v>29.32</v>
      </c>
      <c r="G77" s="94">
        <f t="shared" si="5"/>
        <v>315.60048</v>
      </c>
      <c r="H77" s="94">
        <v>7.01</v>
      </c>
      <c r="I77" s="94">
        <v>0</v>
      </c>
      <c r="J77" s="94">
        <f t="shared" si="6"/>
        <v>36.33</v>
      </c>
      <c r="K77" s="94">
        <f t="shared" si="7"/>
        <v>391</v>
      </c>
      <c r="L77" s="60">
        <v>9750</v>
      </c>
      <c r="M77" s="60">
        <f t="shared" si="8"/>
        <v>3812250</v>
      </c>
    </row>
    <row r="78" spans="1:13" ht="16.5" x14ac:dyDescent="0.3">
      <c r="A78" s="89">
        <f t="shared" si="9"/>
        <v>77</v>
      </c>
      <c r="B78" s="85" t="s">
        <v>96</v>
      </c>
      <c r="C78" s="85" t="s">
        <v>51</v>
      </c>
      <c r="D78" s="90">
        <v>808</v>
      </c>
      <c r="E78" s="85" t="s">
        <v>67</v>
      </c>
      <c r="F78" s="94">
        <v>49.58</v>
      </c>
      <c r="G78" s="94">
        <f t="shared" si="5"/>
        <v>533.6791199999999</v>
      </c>
      <c r="H78" s="94">
        <v>3.01</v>
      </c>
      <c r="I78" s="94">
        <v>0.79</v>
      </c>
      <c r="J78" s="94">
        <f t="shared" si="6"/>
        <v>53.379999999999995</v>
      </c>
      <c r="K78" s="94">
        <f t="shared" si="7"/>
        <v>575</v>
      </c>
      <c r="L78" s="60">
        <v>9750</v>
      </c>
      <c r="M78" s="60">
        <f t="shared" si="8"/>
        <v>5606250</v>
      </c>
    </row>
    <row r="79" spans="1:13" ht="16.5" x14ac:dyDescent="0.3">
      <c r="A79" s="89">
        <f t="shared" si="9"/>
        <v>78</v>
      </c>
      <c r="B79" s="85" t="s">
        <v>96</v>
      </c>
      <c r="C79" s="85" t="s">
        <v>51</v>
      </c>
      <c r="D79" s="90">
        <v>809</v>
      </c>
      <c r="E79" s="85" t="s">
        <v>67</v>
      </c>
      <c r="F79" s="94">
        <v>49.4</v>
      </c>
      <c r="G79" s="94">
        <f t="shared" si="5"/>
        <v>531.74159999999995</v>
      </c>
      <c r="H79" s="94">
        <v>2.9</v>
      </c>
      <c r="I79" s="94">
        <v>0.79</v>
      </c>
      <c r="J79" s="94">
        <f t="shared" si="6"/>
        <v>53.089999999999996</v>
      </c>
      <c r="K79" s="94">
        <f t="shared" si="7"/>
        <v>571</v>
      </c>
      <c r="L79" s="60">
        <v>9750</v>
      </c>
      <c r="M79" s="60">
        <f t="shared" si="8"/>
        <v>5567250</v>
      </c>
    </row>
    <row r="80" spans="1:13" ht="16.5" x14ac:dyDescent="0.3">
      <c r="A80" s="89">
        <f t="shared" si="9"/>
        <v>79</v>
      </c>
      <c r="B80" s="85" t="s">
        <v>96</v>
      </c>
      <c r="C80" s="85" t="s">
        <v>51</v>
      </c>
      <c r="D80" s="90">
        <v>810</v>
      </c>
      <c r="E80" s="85" t="s">
        <v>68</v>
      </c>
      <c r="F80" s="94">
        <v>29.87</v>
      </c>
      <c r="G80" s="94">
        <f t="shared" si="5"/>
        <v>321.52067999999997</v>
      </c>
      <c r="H80" s="94">
        <v>6.47</v>
      </c>
      <c r="I80" s="94">
        <v>0</v>
      </c>
      <c r="J80" s="94">
        <f t="shared" si="6"/>
        <v>36.340000000000003</v>
      </c>
      <c r="K80" s="94">
        <f t="shared" si="7"/>
        <v>391</v>
      </c>
      <c r="L80" s="60">
        <v>9750</v>
      </c>
      <c r="M80" s="60">
        <f t="shared" si="8"/>
        <v>3812250</v>
      </c>
    </row>
    <row r="81" spans="1:13" ht="16.5" x14ac:dyDescent="0.3">
      <c r="A81" s="89">
        <f t="shared" si="9"/>
        <v>80</v>
      </c>
      <c r="B81" s="85" t="s">
        <v>96</v>
      </c>
      <c r="C81" s="85" t="s">
        <v>52</v>
      </c>
      <c r="D81" s="90">
        <v>901</v>
      </c>
      <c r="E81" s="85" t="s">
        <v>68</v>
      </c>
      <c r="F81" s="94">
        <v>28.64</v>
      </c>
      <c r="G81" s="94">
        <f t="shared" si="5"/>
        <v>308.28095999999999</v>
      </c>
      <c r="H81" s="94">
        <v>7.75</v>
      </c>
      <c r="I81" s="94">
        <v>0</v>
      </c>
      <c r="J81" s="94">
        <f t="shared" si="6"/>
        <v>36.39</v>
      </c>
      <c r="K81" s="94">
        <f t="shared" si="7"/>
        <v>392</v>
      </c>
      <c r="L81" s="60">
        <v>9750</v>
      </c>
      <c r="M81" s="60">
        <f t="shared" si="8"/>
        <v>3822000</v>
      </c>
    </row>
    <row r="82" spans="1:13" ht="16.5" x14ac:dyDescent="0.3">
      <c r="A82" s="89">
        <f t="shared" si="9"/>
        <v>81</v>
      </c>
      <c r="B82" s="85" t="s">
        <v>96</v>
      </c>
      <c r="C82" s="85" t="s">
        <v>52</v>
      </c>
      <c r="D82" s="90">
        <v>902</v>
      </c>
      <c r="E82" s="85" t="s">
        <v>68</v>
      </c>
      <c r="F82" s="94">
        <v>28.64</v>
      </c>
      <c r="G82" s="94">
        <f t="shared" si="5"/>
        <v>308.28095999999999</v>
      </c>
      <c r="H82" s="94">
        <v>7.75</v>
      </c>
      <c r="I82" s="94">
        <v>0</v>
      </c>
      <c r="J82" s="94">
        <f t="shared" si="6"/>
        <v>36.39</v>
      </c>
      <c r="K82" s="94">
        <f t="shared" si="7"/>
        <v>392</v>
      </c>
      <c r="L82" s="60">
        <v>9750</v>
      </c>
      <c r="M82" s="60">
        <f t="shared" si="8"/>
        <v>3822000</v>
      </c>
    </row>
    <row r="83" spans="1:13" ht="16.5" x14ac:dyDescent="0.3">
      <c r="A83" s="89">
        <f t="shared" si="9"/>
        <v>82</v>
      </c>
      <c r="B83" s="85" t="s">
        <v>96</v>
      </c>
      <c r="C83" s="85" t="s">
        <v>52</v>
      </c>
      <c r="D83" s="90">
        <v>903</v>
      </c>
      <c r="E83" s="85" t="s">
        <v>67</v>
      </c>
      <c r="F83" s="94">
        <v>47.82</v>
      </c>
      <c r="G83" s="94">
        <f t="shared" si="5"/>
        <v>514.73447999999996</v>
      </c>
      <c r="H83" s="94">
        <v>2.9</v>
      </c>
      <c r="I83" s="94">
        <v>0.79</v>
      </c>
      <c r="J83" s="94">
        <f t="shared" si="6"/>
        <v>51.51</v>
      </c>
      <c r="K83" s="94">
        <f t="shared" si="7"/>
        <v>554</v>
      </c>
      <c r="L83" s="60">
        <v>9750</v>
      </c>
      <c r="M83" s="60">
        <f t="shared" si="8"/>
        <v>5401500</v>
      </c>
    </row>
    <row r="84" spans="1:13" ht="16.5" x14ac:dyDescent="0.3">
      <c r="A84" s="89">
        <f t="shared" si="9"/>
        <v>83</v>
      </c>
      <c r="B84" s="85" t="s">
        <v>96</v>
      </c>
      <c r="C84" s="85" t="s">
        <v>52</v>
      </c>
      <c r="D84" s="90">
        <v>904</v>
      </c>
      <c r="E84" s="85" t="s">
        <v>67</v>
      </c>
      <c r="F84" s="94">
        <v>48.08</v>
      </c>
      <c r="G84" s="94">
        <f t="shared" si="5"/>
        <v>517.53311999999994</v>
      </c>
      <c r="H84" s="94">
        <v>2.9</v>
      </c>
      <c r="I84" s="94">
        <v>0.79</v>
      </c>
      <c r="J84" s="94">
        <f t="shared" si="6"/>
        <v>51.769999999999996</v>
      </c>
      <c r="K84" s="94">
        <f t="shared" si="7"/>
        <v>557</v>
      </c>
      <c r="L84" s="60">
        <v>9750</v>
      </c>
      <c r="M84" s="60">
        <f t="shared" si="8"/>
        <v>5430750</v>
      </c>
    </row>
    <row r="85" spans="1:13" ht="16.5" x14ac:dyDescent="0.3">
      <c r="A85" s="89">
        <f t="shared" si="9"/>
        <v>84</v>
      </c>
      <c r="B85" s="85" t="s">
        <v>96</v>
      </c>
      <c r="C85" s="85" t="s">
        <v>52</v>
      </c>
      <c r="D85" s="90">
        <v>905</v>
      </c>
      <c r="E85" s="85" t="s">
        <v>68</v>
      </c>
      <c r="F85" s="94">
        <v>28.63</v>
      </c>
      <c r="G85" s="94">
        <f t="shared" si="5"/>
        <v>308.17331999999999</v>
      </c>
      <c r="H85" s="94">
        <v>8.0500000000000007</v>
      </c>
      <c r="I85" s="94">
        <v>0</v>
      </c>
      <c r="J85" s="94">
        <f t="shared" si="6"/>
        <v>36.68</v>
      </c>
      <c r="K85" s="94">
        <f t="shared" si="7"/>
        <v>395</v>
      </c>
      <c r="L85" s="60">
        <v>9750</v>
      </c>
      <c r="M85" s="60">
        <f t="shared" si="8"/>
        <v>3851250</v>
      </c>
    </row>
    <row r="86" spans="1:13" ht="16.5" x14ac:dyDescent="0.3">
      <c r="A86" s="89">
        <f t="shared" si="9"/>
        <v>85</v>
      </c>
      <c r="B86" s="85" t="s">
        <v>96</v>
      </c>
      <c r="C86" s="85" t="s">
        <v>52</v>
      </c>
      <c r="D86" s="90">
        <v>906</v>
      </c>
      <c r="E86" s="85" t="s">
        <v>68</v>
      </c>
      <c r="F86" s="94">
        <v>28.25</v>
      </c>
      <c r="G86" s="94">
        <f t="shared" si="5"/>
        <v>304.08299999999997</v>
      </c>
      <c r="H86" s="94">
        <v>8.0500000000000007</v>
      </c>
      <c r="I86" s="94">
        <v>0</v>
      </c>
      <c r="J86" s="94">
        <f t="shared" si="6"/>
        <v>36.299999999999997</v>
      </c>
      <c r="K86" s="94">
        <f t="shared" si="7"/>
        <v>391</v>
      </c>
      <c r="L86" s="60">
        <v>9750</v>
      </c>
      <c r="M86" s="60">
        <f t="shared" si="8"/>
        <v>3812250</v>
      </c>
    </row>
    <row r="87" spans="1:13" ht="16.5" x14ac:dyDescent="0.3">
      <c r="A87" s="89">
        <f t="shared" si="9"/>
        <v>86</v>
      </c>
      <c r="B87" s="85" t="s">
        <v>96</v>
      </c>
      <c r="C87" s="85" t="s">
        <v>52</v>
      </c>
      <c r="D87" s="90">
        <v>907</v>
      </c>
      <c r="E87" s="85" t="s">
        <v>68</v>
      </c>
      <c r="F87" s="94">
        <v>29.32</v>
      </c>
      <c r="G87" s="94">
        <f t="shared" si="5"/>
        <v>315.60048</v>
      </c>
      <c r="H87" s="94">
        <v>7.01</v>
      </c>
      <c r="I87" s="94">
        <v>0</v>
      </c>
      <c r="J87" s="94">
        <f t="shared" si="6"/>
        <v>36.33</v>
      </c>
      <c r="K87" s="94">
        <f t="shared" si="7"/>
        <v>391</v>
      </c>
      <c r="L87" s="60">
        <v>9750</v>
      </c>
      <c r="M87" s="60">
        <f t="shared" si="8"/>
        <v>3812250</v>
      </c>
    </row>
    <row r="88" spans="1:13" ht="16.5" x14ac:dyDescent="0.3">
      <c r="A88" s="89">
        <f t="shared" si="9"/>
        <v>87</v>
      </c>
      <c r="B88" s="85" t="s">
        <v>96</v>
      </c>
      <c r="C88" s="85" t="s">
        <v>52</v>
      </c>
      <c r="D88" s="90">
        <v>908</v>
      </c>
      <c r="E88" s="85" t="s">
        <v>67</v>
      </c>
      <c r="F88" s="94">
        <v>49.58</v>
      </c>
      <c r="G88" s="94">
        <f t="shared" si="5"/>
        <v>533.6791199999999</v>
      </c>
      <c r="H88" s="94">
        <v>3.01</v>
      </c>
      <c r="I88" s="94">
        <v>0.79</v>
      </c>
      <c r="J88" s="94">
        <f t="shared" si="6"/>
        <v>53.379999999999995</v>
      </c>
      <c r="K88" s="94">
        <f t="shared" si="7"/>
        <v>575</v>
      </c>
      <c r="L88" s="60">
        <v>9750</v>
      </c>
      <c r="M88" s="60">
        <f t="shared" si="8"/>
        <v>5606250</v>
      </c>
    </row>
    <row r="89" spans="1:13" ht="16.5" x14ac:dyDescent="0.3">
      <c r="A89" s="89">
        <f t="shared" si="9"/>
        <v>88</v>
      </c>
      <c r="B89" s="85" t="s">
        <v>96</v>
      </c>
      <c r="C89" s="85" t="s">
        <v>52</v>
      </c>
      <c r="D89" s="90">
        <v>909</v>
      </c>
      <c r="E89" s="85" t="s">
        <v>67</v>
      </c>
      <c r="F89" s="94">
        <v>49.4</v>
      </c>
      <c r="G89" s="94">
        <f t="shared" si="5"/>
        <v>531.74159999999995</v>
      </c>
      <c r="H89" s="94">
        <v>2.9</v>
      </c>
      <c r="I89" s="94">
        <v>0.79</v>
      </c>
      <c r="J89" s="94">
        <f t="shared" si="6"/>
        <v>53.089999999999996</v>
      </c>
      <c r="K89" s="94">
        <f t="shared" si="7"/>
        <v>571</v>
      </c>
      <c r="L89" s="60">
        <v>9750</v>
      </c>
      <c r="M89" s="60">
        <f t="shared" si="8"/>
        <v>5567250</v>
      </c>
    </row>
    <row r="90" spans="1:13" ht="16.5" x14ac:dyDescent="0.3">
      <c r="A90" s="89">
        <f t="shared" si="9"/>
        <v>89</v>
      </c>
      <c r="B90" s="85" t="s">
        <v>96</v>
      </c>
      <c r="C90" s="85" t="s">
        <v>52</v>
      </c>
      <c r="D90" s="90">
        <v>910</v>
      </c>
      <c r="E90" s="85" t="s">
        <v>68</v>
      </c>
      <c r="F90" s="94">
        <v>29.87</v>
      </c>
      <c r="G90" s="94">
        <f t="shared" si="5"/>
        <v>321.52067999999997</v>
      </c>
      <c r="H90" s="94">
        <v>6.47</v>
      </c>
      <c r="I90" s="94">
        <v>0</v>
      </c>
      <c r="J90" s="94">
        <f t="shared" si="6"/>
        <v>36.340000000000003</v>
      </c>
      <c r="K90" s="94">
        <f t="shared" si="7"/>
        <v>391</v>
      </c>
      <c r="L90" s="60">
        <v>9750</v>
      </c>
      <c r="M90" s="60">
        <f t="shared" si="8"/>
        <v>3812250</v>
      </c>
    </row>
    <row r="91" spans="1:13" ht="16.5" x14ac:dyDescent="0.3">
      <c r="A91" s="89">
        <f t="shared" si="9"/>
        <v>90</v>
      </c>
      <c r="B91" s="85" t="s">
        <v>96</v>
      </c>
      <c r="C91" s="85" t="s">
        <v>53</v>
      </c>
      <c r="D91" s="90">
        <v>1001</v>
      </c>
      <c r="E91" s="85" t="s">
        <v>68</v>
      </c>
      <c r="F91" s="94">
        <v>28.64</v>
      </c>
      <c r="G91" s="94">
        <f t="shared" si="5"/>
        <v>308.28095999999999</v>
      </c>
      <c r="H91" s="94">
        <v>7.75</v>
      </c>
      <c r="I91" s="94">
        <v>0</v>
      </c>
      <c r="J91" s="94">
        <f t="shared" si="6"/>
        <v>36.39</v>
      </c>
      <c r="K91" s="94">
        <f t="shared" si="7"/>
        <v>392</v>
      </c>
      <c r="L91" s="60">
        <v>9750</v>
      </c>
      <c r="M91" s="60">
        <f t="shared" si="8"/>
        <v>3822000</v>
      </c>
    </row>
    <row r="92" spans="1:13" ht="16.5" x14ac:dyDescent="0.3">
      <c r="A92" s="89">
        <f t="shared" si="9"/>
        <v>91</v>
      </c>
      <c r="B92" s="85" t="s">
        <v>96</v>
      </c>
      <c r="C92" s="85" t="s">
        <v>53</v>
      </c>
      <c r="D92" s="90">
        <v>1002</v>
      </c>
      <c r="E92" s="85" t="s">
        <v>68</v>
      </c>
      <c r="F92" s="94">
        <v>28.64</v>
      </c>
      <c r="G92" s="94">
        <f t="shared" si="5"/>
        <v>308.28095999999999</v>
      </c>
      <c r="H92" s="94">
        <v>7.75</v>
      </c>
      <c r="I92" s="94">
        <v>0</v>
      </c>
      <c r="J92" s="94">
        <f t="shared" si="6"/>
        <v>36.39</v>
      </c>
      <c r="K92" s="94">
        <f t="shared" si="7"/>
        <v>392</v>
      </c>
      <c r="L92" s="60">
        <v>9750</v>
      </c>
      <c r="M92" s="60">
        <f t="shared" si="8"/>
        <v>3822000</v>
      </c>
    </row>
    <row r="93" spans="1:13" ht="16.5" x14ac:dyDescent="0.3">
      <c r="A93" s="89">
        <f t="shared" si="9"/>
        <v>92</v>
      </c>
      <c r="B93" s="85" t="s">
        <v>96</v>
      </c>
      <c r="C93" s="85" t="s">
        <v>53</v>
      </c>
      <c r="D93" s="90">
        <v>1003</v>
      </c>
      <c r="E93" s="85" t="s">
        <v>67</v>
      </c>
      <c r="F93" s="94">
        <v>47.82</v>
      </c>
      <c r="G93" s="94">
        <f t="shared" si="5"/>
        <v>514.73447999999996</v>
      </c>
      <c r="H93" s="94">
        <v>2.9</v>
      </c>
      <c r="I93" s="94">
        <v>0.79</v>
      </c>
      <c r="J93" s="94">
        <f t="shared" si="6"/>
        <v>51.51</v>
      </c>
      <c r="K93" s="94">
        <f t="shared" si="7"/>
        <v>554</v>
      </c>
      <c r="L93" s="60">
        <v>9750</v>
      </c>
      <c r="M93" s="60">
        <f t="shared" si="8"/>
        <v>5401500</v>
      </c>
    </row>
    <row r="94" spans="1:13" ht="16.5" x14ac:dyDescent="0.3">
      <c r="A94" s="89">
        <f t="shared" si="9"/>
        <v>93</v>
      </c>
      <c r="B94" s="85" t="s">
        <v>96</v>
      </c>
      <c r="C94" s="85" t="s">
        <v>53</v>
      </c>
      <c r="D94" s="90">
        <v>1004</v>
      </c>
      <c r="E94" s="85" t="s">
        <v>67</v>
      </c>
      <c r="F94" s="94">
        <v>48.08</v>
      </c>
      <c r="G94" s="94">
        <f t="shared" si="5"/>
        <v>517.53311999999994</v>
      </c>
      <c r="H94" s="94">
        <v>2.9</v>
      </c>
      <c r="I94" s="94">
        <v>0.79</v>
      </c>
      <c r="J94" s="94">
        <f t="shared" si="6"/>
        <v>51.769999999999996</v>
      </c>
      <c r="K94" s="94">
        <f t="shared" si="7"/>
        <v>557</v>
      </c>
      <c r="L94" s="60">
        <v>9750</v>
      </c>
      <c r="M94" s="60">
        <f t="shared" si="8"/>
        <v>5430750</v>
      </c>
    </row>
    <row r="95" spans="1:13" ht="16.5" x14ac:dyDescent="0.3">
      <c r="A95" s="89">
        <f t="shared" si="9"/>
        <v>94</v>
      </c>
      <c r="B95" s="85" t="s">
        <v>96</v>
      </c>
      <c r="C95" s="85" t="s">
        <v>53</v>
      </c>
      <c r="D95" s="90">
        <v>1006</v>
      </c>
      <c r="E95" s="85" t="s">
        <v>67</v>
      </c>
      <c r="F95" s="95">
        <v>37.39</v>
      </c>
      <c r="G95" s="94">
        <f t="shared" si="5"/>
        <v>402.46596</v>
      </c>
      <c r="H95" s="94">
        <v>8.0500000000000007</v>
      </c>
      <c r="I95" s="94">
        <v>0</v>
      </c>
      <c r="J95" s="94">
        <f t="shared" si="6"/>
        <v>45.44</v>
      </c>
      <c r="K95" s="94">
        <f t="shared" si="7"/>
        <v>489</v>
      </c>
      <c r="L95" s="60">
        <v>9750</v>
      </c>
      <c r="M95" s="60">
        <f t="shared" si="8"/>
        <v>4767750</v>
      </c>
    </row>
    <row r="96" spans="1:13" ht="16.5" x14ac:dyDescent="0.3">
      <c r="A96" s="89">
        <f t="shared" si="9"/>
        <v>95</v>
      </c>
      <c r="B96" s="85" t="s">
        <v>96</v>
      </c>
      <c r="C96" s="85" t="s">
        <v>53</v>
      </c>
      <c r="D96" s="90">
        <v>1007</v>
      </c>
      <c r="E96" s="85" t="s">
        <v>68</v>
      </c>
      <c r="F96" s="94">
        <v>29.32</v>
      </c>
      <c r="G96" s="94">
        <f t="shared" si="5"/>
        <v>315.60048</v>
      </c>
      <c r="H96" s="94">
        <v>7.01</v>
      </c>
      <c r="I96" s="94">
        <v>0</v>
      </c>
      <c r="J96" s="94">
        <f t="shared" si="6"/>
        <v>36.33</v>
      </c>
      <c r="K96" s="94">
        <f t="shared" si="7"/>
        <v>391</v>
      </c>
      <c r="L96" s="60">
        <v>9750</v>
      </c>
      <c r="M96" s="60">
        <f t="shared" si="8"/>
        <v>3812250</v>
      </c>
    </row>
    <row r="97" spans="1:13" ht="16.5" x14ac:dyDescent="0.3">
      <c r="A97" s="89">
        <f t="shared" si="9"/>
        <v>96</v>
      </c>
      <c r="B97" s="85" t="s">
        <v>96</v>
      </c>
      <c r="C97" s="85" t="s">
        <v>53</v>
      </c>
      <c r="D97" s="90">
        <v>1008</v>
      </c>
      <c r="E97" s="85" t="s">
        <v>67</v>
      </c>
      <c r="F97" s="94">
        <v>49.58</v>
      </c>
      <c r="G97" s="94">
        <f t="shared" si="5"/>
        <v>533.6791199999999</v>
      </c>
      <c r="H97" s="94">
        <v>3.01</v>
      </c>
      <c r="I97" s="94">
        <v>0.79</v>
      </c>
      <c r="J97" s="94">
        <f t="shared" si="6"/>
        <v>53.379999999999995</v>
      </c>
      <c r="K97" s="94">
        <f t="shared" si="7"/>
        <v>575</v>
      </c>
      <c r="L97" s="60">
        <v>9750</v>
      </c>
      <c r="M97" s="60">
        <f t="shared" si="8"/>
        <v>5606250</v>
      </c>
    </row>
    <row r="98" spans="1:13" ht="16.5" x14ac:dyDescent="0.3">
      <c r="A98" s="89">
        <f t="shared" si="9"/>
        <v>97</v>
      </c>
      <c r="B98" s="85" t="s">
        <v>96</v>
      </c>
      <c r="C98" s="85" t="s">
        <v>53</v>
      </c>
      <c r="D98" s="90">
        <v>1009</v>
      </c>
      <c r="E98" s="85" t="s">
        <v>67</v>
      </c>
      <c r="F98" s="94">
        <v>49.4</v>
      </c>
      <c r="G98" s="94">
        <f t="shared" si="5"/>
        <v>531.74159999999995</v>
      </c>
      <c r="H98" s="94">
        <v>2.9</v>
      </c>
      <c r="I98" s="94">
        <v>0.79</v>
      </c>
      <c r="J98" s="94">
        <f t="shared" si="6"/>
        <v>53.089999999999996</v>
      </c>
      <c r="K98" s="94">
        <f t="shared" si="7"/>
        <v>571</v>
      </c>
      <c r="L98" s="60">
        <v>9750</v>
      </c>
      <c r="M98" s="60">
        <f t="shared" si="8"/>
        <v>5567250</v>
      </c>
    </row>
    <row r="99" spans="1:13" ht="16.5" x14ac:dyDescent="0.3">
      <c r="A99" s="89">
        <f t="shared" si="9"/>
        <v>98</v>
      </c>
      <c r="B99" s="85" t="s">
        <v>96</v>
      </c>
      <c r="C99" s="85" t="s">
        <v>53</v>
      </c>
      <c r="D99" s="90">
        <v>1010</v>
      </c>
      <c r="E99" s="85" t="s">
        <v>68</v>
      </c>
      <c r="F99" s="94">
        <v>29.87</v>
      </c>
      <c r="G99" s="94">
        <f t="shared" si="5"/>
        <v>321.52067999999997</v>
      </c>
      <c r="H99" s="94">
        <v>6.47</v>
      </c>
      <c r="I99" s="94">
        <v>0</v>
      </c>
      <c r="J99" s="94">
        <f t="shared" si="6"/>
        <v>36.340000000000003</v>
      </c>
      <c r="K99" s="94">
        <f t="shared" si="7"/>
        <v>391</v>
      </c>
      <c r="L99" s="60">
        <v>9750</v>
      </c>
      <c r="M99" s="60">
        <f t="shared" si="8"/>
        <v>3812250</v>
      </c>
    </row>
    <row r="100" spans="1:13" ht="16.5" x14ac:dyDescent="0.3">
      <c r="A100" s="89">
        <f t="shared" si="9"/>
        <v>99</v>
      </c>
      <c r="B100" s="85" t="s">
        <v>96</v>
      </c>
      <c r="C100" s="85" t="s">
        <v>54</v>
      </c>
      <c r="D100" s="90">
        <v>1101</v>
      </c>
      <c r="E100" s="85" t="s">
        <v>68</v>
      </c>
      <c r="F100" s="94">
        <v>28.64</v>
      </c>
      <c r="G100" s="94">
        <f t="shared" si="5"/>
        <v>308.28095999999999</v>
      </c>
      <c r="H100" s="94">
        <v>7.75</v>
      </c>
      <c r="I100" s="94">
        <v>0</v>
      </c>
      <c r="J100" s="94">
        <f t="shared" si="6"/>
        <v>36.39</v>
      </c>
      <c r="K100" s="94">
        <f t="shared" si="7"/>
        <v>392</v>
      </c>
      <c r="L100" s="60">
        <v>9750</v>
      </c>
      <c r="M100" s="60">
        <f t="shared" si="8"/>
        <v>3822000</v>
      </c>
    </row>
    <row r="101" spans="1:13" ht="16.5" x14ac:dyDescent="0.3">
      <c r="A101" s="89">
        <f t="shared" si="9"/>
        <v>100</v>
      </c>
      <c r="B101" s="85" t="s">
        <v>96</v>
      </c>
      <c r="C101" s="85" t="s">
        <v>54</v>
      </c>
      <c r="D101" s="90">
        <v>1102</v>
      </c>
      <c r="E101" s="85" t="s">
        <v>68</v>
      </c>
      <c r="F101" s="94">
        <v>28.64</v>
      </c>
      <c r="G101" s="94">
        <f t="shared" si="5"/>
        <v>308.28095999999999</v>
      </c>
      <c r="H101" s="94">
        <v>7.75</v>
      </c>
      <c r="I101" s="94">
        <v>0</v>
      </c>
      <c r="J101" s="94">
        <f t="shared" si="6"/>
        <v>36.39</v>
      </c>
      <c r="K101" s="94">
        <f t="shared" si="7"/>
        <v>392</v>
      </c>
      <c r="L101" s="60">
        <v>9750</v>
      </c>
      <c r="M101" s="60">
        <f t="shared" si="8"/>
        <v>3822000</v>
      </c>
    </row>
    <row r="102" spans="1:13" ht="16.5" x14ac:dyDescent="0.3">
      <c r="A102" s="89">
        <f t="shared" si="9"/>
        <v>101</v>
      </c>
      <c r="B102" s="85" t="s">
        <v>96</v>
      </c>
      <c r="C102" s="85" t="s">
        <v>54</v>
      </c>
      <c r="D102" s="90">
        <v>1103</v>
      </c>
      <c r="E102" s="85" t="s">
        <v>67</v>
      </c>
      <c r="F102" s="94">
        <v>47.82</v>
      </c>
      <c r="G102" s="94">
        <f t="shared" si="5"/>
        <v>514.73447999999996</v>
      </c>
      <c r="H102" s="94">
        <v>2.9</v>
      </c>
      <c r="I102" s="94">
        <v>0.79</v>
      </c>
      <c r="J102" s="94">
        <f t="shared" si="6"/>
        <v>51.51</v>
      </c>
      <c r="K102" s="94">
        <f t="shared" si="7"/>
        <v>554</v>
      </c>
      <c r="L102" s="60">
        <v>9750</v>
      </c>
      <c r="M102" s="60">
        <f t="shared" si="8"/>
        <v>5401500</v>
      </c>
    </row>
    <row r="103" spans="1:13" ht="16.5" x14ac:dyDescent="0.3">
      <c r="A103" s="89">
        <f t="shared" si="9"/>
        <v>102</v>
      </c>
      <c r="B103" s="85" t="s">
        <v>96</v>
      </c>
      <c r="C103" s="85" t="s">
        <v>54</v>
      </c>
      <c r="D103" s="90">
        <v>1104</v>
      </c>
      <c r="E103" s="85" t="s">
        <v>67</v>
      </c>
      <c r="F103" s="94">
        <v>48.08</v>
      </c>
      <c r="G103" s="94">
        <f t="shared" si="5"/>
        <v>517.53311999999994</v>
      </c>
      <c r="H103" s="94">
        <v>2.9</v>
      </c>
      <c r="I103" s="94">
        <v>0.79</v>
      </c>
      <c r="J103" s="94">
        <f t="shared" si="6"/>
        <v>51.769999999999996</v>
      </c>
      <c r="K103" s="94">
        <f t="shared" si="7"/>
        <v>557</v>
      </c>
      <c r="L103" s="60">
        <v>9750</v>
      </c>
      <c r="M103" s="60">
        <f t="shared" si="8"/>
        <v>5430750</v>
      </c>
    </row>
    <row r="104" spans="1:13" ht="16.5" x14ac:dyDescent="0.3">
      <c r="A104" s="89">
        <f t="shared" si="9"/>
        <v>103</v>
      </c>
      <c r="B104" s="85" t="s">
        <v>96</v>
      </c>
      <c r="C104" s="85" t="s">
        <v>54</v>
      </c>
      <c r="D104" s="90">
        <v>1105</v>
      </c>
      <c r="E104" s="85" t="s">
        <v>68</v>
      </c>
      <c r="F104" s="94">
        <v>28.63</v>
      </c>
      <c r="G104" s="94">
        <f t="shared" si="5"/>
        <v>308.17331999999999</v>
      </c>
      <c r="H104" s="94">
        <v>8.0500000000000007</v>
      </c>
      <c r="I104" s="94">
        <v>0</v>
      </c>
      <c r="J104" s="94">
        <f t="shared" si="6"/>
        <v>36.68</v>
      </c>
      <c r="K104" s="94">
        <f t="shared" si="7"/>
        <v>395</v>
      </c>
      <c r="L104" s="60">
        <v>9750</v>
      </c>
      <c r="M104" s="60">
        <f t="shared" si="8"/>
        <v>3851250</v>
      </c>
    </row>
    <row r="105" spans="1:13" ht="16.5" x14ac:dyDescent="0.3">
      <c r="A105" s="89">
        <f t="shared" si="9"/>
        <v>104</v>
      </c>
      <c r="B105" s="85" t="s">
        <v>96</v>
      </c>
      <c r="C105" s="85" t="s">
        <v>54</v>
      </c>
      <c r="D105" s="90">
        <v>1106</v>
      </c>
      <c r="E105" s="85" t="s">
        <v>68</v>
      </c>
      <c r="F105" s="94">
        <v>28.25</v>
      </c>
      <c r="G105" s="94">
        <f t="shared" si="5"/>
        <v>304.08299999999997</v>
      </c>
      <c r="H105" s="94">
        <v>8.0500000000000007</v>
      </c>
      <c r="I105" s="94">
        <v>0</v>
      </c>
      <c r="J105" s="94">
        <f t="shared" si="6"/>
        <v>36.299999999999997</v>
      </c>
      <c r="K105" s="94">
        <f t="shared" si="7"/>
        <v>391</v>
      </c>
      <c r="L105" s="60">
        <v>9750</v>
      </c>
      <c r="M105" s="60">
        <f t="shared" si="8"/>
        <v>3812250</v>
      </c>
    </row>
    <row r="106" spans="1:13" ht="16.5" x14ac:dyDescent="0.3">
      <c r="A106" s="89">
        <f t="shared" si="9"/>
        <v>105</v>
      </c>
      <c r="B106" s="85" t="s">
        <v>96</v>
      </c>
      <c r="C106" s="85" t="s">
        <v>54</v>
      </c>
      <c r="D106" s="90">
        <v>1107</v>
      </c>
      <c r="E106" s="85" t="s">
        <v>68</v>
      </c>
      <c r="F106" s="94">
        <v>29.32</v>
      </c>
      <c r="G106" s="94">
        <f t="shared" si="5"/>
        <v>315.60048</v>
      </c>
      <c r="H106" s="94">
        <v>7.01</v>
      </c>
      <c r="I106" s="94">
        <v>0</v>
      </c>
      <c r="J106" s="94">
        <f t="shared" si="6"/>
        <v>36.33</v>
      </c>
      <c r="K106" s="94">
        <f t="shared" si="7"/>
        <v>391</v>
      </c>
      <c r="L106" s="60">
        <v>9750</v>
      </c>
      <c r="M106" s="60">
        <f t="shared" si="8"/>
        <v>3812250</v>
      </c>
    </row>
    <row r="107" spans="1:13" ht="16.5" x14ac:dyDescent="0.3">
      <c r="A107" s="89">
        <f t="shared" si="9"/>
        <v>106</v>
      </c>
      <c r="B107" s="85" t="s">
        <v>96</v>
      </c>
      <c r="C107" s="85" t="s">
        <v>54</v>
      </c>
      <c r="D107" s="90">
        <v>1108</v>
      </c>
      <c r="E107" s="85" t="s">
        <v>67</v>
      </c>
      <c r="F107" s="94">
        <v>49.58</v>
      </c>
      <c r="G107" s="94">
        <f t="shared" si="5"/>
        <v>533.6791199999999</v>
      </c>
      <c r="H107" s="94">
        <v>3.01</v>
      </c>
      <c r="I107" s="94">
        <v>0.79</v>
      </c>
      <c r="J107" s="94">
        <f t="shared" si="6"/>
        <v>53.379999999999995</v>
      </c>
      <c r="K107" s="94">
        <f t="shared" si="7"/>
        <v>575</v>
      </c>
      <c r="L107" s="60">
        <v>9750</v>
      </c>
      <c r="M107" s="60">
        <f t="shared" si="8"/>
        <v>5606250</v>
      </c>
    </row>
    <row r="108" spans="1:13" ht="16.5" x14ac:dyDescent="0.3">
      <c r="A108" s="89">
        <f t="shared" si="9"/>
        <v>107</v>
      </c>
      <c r="B108" s="85" t="s">
        <v>96</v>
      </c>
      <c r="C108" s="85" t="s">
        <v>54</v>
      </c>
      <c r="D108" s="90">
        <v>1109</v>
      </c>
      <c r="E108" s="85" t="s">
        <v>67</v>
      </c>
      <c r="F108" s="94">
        <v>49.4</v>
      </c>
      <c r="G108" s="94">
        <f t="shared" si="5"/>
        <v>531.74159999999995</v>
      </c>
      <c r="H108" s="94">
        <v>2.9</v>
      </c>
      <c r="I108" s="94">
        <v>0.79</v>
      </c>
      <c r="J108" s="94">
        <f t="shared" si="6"/>
        <v>53.089999999999996</v>
      </c>
      <c r="K108" s="94">
        <f t="shared" si="7"/>
        <v>571</v>
      </c>
      <c r="L108" s="60">
        <v>9750</v>
      </c>
      <c r="M108" s="60">
        <f t="shared" si="8"/>
        <v>5567250</v>
      </c>
    </row>
    <row r="109" spans="1:13" ht="16.5" x14ac:dyDescent="0.3">
      <c r="A109" s="89">
        <f t="shared" si="9"/>
        <v>108</v>
      </c>
      <c r="B109" s="85" t="s">
        <v>96</v>
      </c>
      <c r="C109" s="85" t="s">
        <v>54</v>
      </c>
      <c r="D109" s="90">
        <v>1110</v>
      </c>
      <c r="E109" s="85" t="s">
        <v>68</v>
      </c>
      <c r="F109" s="94">
        <v>29.87</v>
      </c>
      <c r="G109" s="94">
        <f t="shared" si="5"/>
        <v>321.52067999999997</v>
      </c>
      <c r="H109" s="94">
        <v>6.47</v>
      </c>
      <c r="I109" s="94">
        <v>0</v>
      </c>
      <c r="J109" s="94">
        <f t="shared" si="6"/>
        <v>36.340000000000003</v>
      </c>
      <c r="K109" s="94">
        <f t="shared" si="7"/>
        <v>391</v>
      </c>
      <c r="L109" s="60">
        <v>9750</v>
      </c>
      <c r="M109" s="60">
        <f t="shared" si="8"/>
        <v>3812250</v>
      </c>
    </row>
    <row r="110" spans="1:13" ht="16.5" x14ac:dyDescent="0.3">
      <c r="A110" s="89">
        <f t="shared" si="9"/>
        <v>109</v>
      </c>
      <c r="B110" s="85" t="s">
        <v>96</v>
      </c>
      <c r="C110" s="85" t="s">
        <v>55</v>
      </c>
      <c r="D110" s="90">
        <v>1201</v>
      </c>
      <c r="E110" s="85" t="s">
        <v>68</v>
      </c>
      <c r="F110" s="94">
        <v>28.64</v>
      </c>
      <c r="G110" s="94">
        <f t="shared" si="5"/>
        <v>308.28095999999999</v>
      </c>
      <c r="H110" s="94">
        <v>7.75</v>
      </c>
      <c r="I110" s="94">
        <v>0</v>
      </c>
      <c r="J110" s="94">
        <f t="shared" si="6"/>
        <v>36.39</v>
      </c>
      <c r="K110" s="94">
        <f t="shared" si="7"/>
        <v>392</v>
      </c>
      <c r="L110" s="60">
        <v>9750</v>
      </c>
      <c r="M110" s="60">
        <f t="shared" si="8"/>
        <v>3822000</v>
      </c>
    </row>
    <row r="111" spans="1:13" ht="16.5" x14ac:dyDescent="0.3">
      <c r="A111" s="89">
        <f t="shared" si="9"/>
        <v>110</v>
      </c>
      <c r="B111" s="85" t="s">
        <v>96</v>
      </c>
      <c r="C111" s="85" t="s">
        <v>55</v>
      </c>
      <c r="D111" s="90">
        <v>1202</v>
      </c>
      <c r="E111" s="85" t="s">
        <v>68</v>
      </c>
      <c r="F111" s="94">
        <v>28.64</v>
      </c>
      <c r="G111" s="94">
        <f t="shared" si="5"/>
        <v>308.28095999999999</v>
      </c>
      <c r="H111" s="94">
        <v>7.75</v>
      </c>
      <c r="I111" s="94">
        <v>0</v>
      </c>
      <c r="J111" s="94">
        <f t="shared" si="6"/>
        <v>36.39</v>
      </c>
      <c r="K111" s="94">
        <f t="shared" si="7"/>
        <v>392</v>
      </c>
      <c r="L111" s="60">
        <v>9750</v>
      </c>
      <c r="M111" s="60">
        <f t="shared" si="8"/>
        <v>3822000</v>
      </c>
    </row>
    <row r="112" spans="1:13" ht="16.5" x14ac:dyDescent="0.3">
      <c r="A112" s="89">
        <f t="shared" si="9"/>
        <v>111</v>
      </c>
      <c r="B112" s="85" t="s">
        <v>96</v>
      </c>
      <c r="C112" s="85" t="s">
        <v>55</v>
      </c>
      <c r="D112" s="90">
        <v>1203</v>
      </c>
      <c r="E112" s="85" t="s">
        <v>67</v>
      </c>
      <c r="F112" s="94">
        <v>47.82</v>
      </c>
      <c r="G112" s="94">
        <f t="shared" si="5"/>
        <v>514.73447999999996</v>
      </c>
      <c r="H112" s="94">
        <v>2.9</v>
      </c>
      <c r="I112" s="94">
        <v>0.79</v>
      </c>
      <c r="J112" s="94">
        <f t="shared" si="6"/>
        <v>51.51</v>
      </c>
      <c r="K112" s="94">
        <f t="shared" si="7"/>
        <v>554</v>
      </c>
      <c r="L112" s="60">
        <v>9750</v>
      </c>
      <c r="M112" s="60">
        <f t="shared" si="8"/>
        <v>5401500</v>
      </c>
    </row>
    <row r="113" spans="1:13" ht="16.5" x14ac:dyDescent="0.3">
      <c r="A113" s="89">
        <f t="shared" si="9"/>
        <v>112</v>
      </c>
      <c r="B113" s="85" t="s">
        <v>96</v>
      </c>
      <c r="C113" s="85" t="s">
        <v>55</v>
      </c>
      <c r="D113" s="90">
        <v>1204</v>
      </c>
      <c r="E113" s="85" t="s">
        <v>67</v>
      </c>
      <c r="F113" s="94">
        <v>48.08</v>
      </c>
      <c r="G113" s="94">
        <f t="shared" si="5"/>
        <v>517.53311999999994</v>
      </c>
      <c r="H113" s="94">
        <v>2.9</v>
      </c>
      <c r="I113" s="94">
        <v>0.79</v>
      </c>
      <c r="J113" s="94">
        <f t="shared" si="6"/>
        <v>51.769999999999996</v>
      </c>
      <c r="K113" s="94">
        <f t="shared" si="7"/>
        <v>557</v>
      </c>
      <c r="L113" s="60">
        <v>9750</v>
      </c>
      <c r="M113" s="60">
        <f t="shared" si="8"/>
        <v>5430750</v>
      </c>
    </row>
    <row r="114" spans="1:13" ht="16.5" x14ac:dyDescent="0.3">
      <c r="A114" s="89">
        <f t="shared" si="9"/>
        <v>113</v>
      </c>
      <c r="B114" s="85" t="s">
        <v>96</v>
      </c>
      <c r="C114" s="85" t="s">
        <v>55</v>
      </c>
      <c r="D114" s="90">
        <v>1205</v>
      </c>
      <c r="E114" s="85" t="s">
        <v>68</v>
      </c>
      <c r="F114" s="94">
        <v>28.63</v>
      </c>
      <c r="G114" s="94">
        <f t="shared" si="5"/>
        <v>308.17331999999999</v>
      </c>
      <c r="H114" s="94">
        <v>8.0500000000000007</v>
      </c>
      <c r="I114" s="94">
        <v>0</v>
      </c>
      <c r="J114" s="94">
        <f t="shared" si="6"/>
        <v>36.68</v>
      </c>
      <c r="K114" s="94">
        <f t="shared" si="7"/>
        <v>395</v>
      </c>
      <c r="L114" s="60">
        <v>9750</v>
      </c>
      <c r="M114" s="60">
        <f t="shared" si="8"/>
        <v>3851250</v>
      </c>
    </row>
    <row r="115" spans="1:13" ht="16.5" x14ac:dyDescent="0.3">
      <c r="A115" s="89">
        <f t="shared" si="9"/>
        <v>114</v>
      </c>
      <c r="B115" s="85" t="s">
        <v>96</v>
      </c>
      <c r="C115" s="85" t="s">
        <v>55</v>
      </c>
      <c r="D115" s="90">
        <v>1206</v>
      </c>
      <c r="E115" s="85" t="s">
        <v>68</v>
      </c>
      <c r="F115" s="94">
        <v>28.25</v>
      </c>
      <c r="G115" s="94">
        <f t="shared" si="5"/>
        <v>304.08299999999997</v>
      </c>
      <c r="H115" s="94">
        <v>8.0500000000000007</v>
      </c>
      <c r="I115" s="94">
        <v>0</v>
      </c>
      <c r="J115" s="94">
        <f t="shared" si="6"/>
        <v>36.299999999999997</v>
      </c>
      <c r="K115" s="94">
        <f t="shared" si="7"/>
        <v>391</v>
      </c>
      <c r="L115" s="60">
        <v>9750</v>
      </c>
      <c r="M115" s="60">
        <f t="shared" si="8"/>
        <v>3812250</v>
      </c>
    </row>
    <row r="116" spans="1:13" ht="16.5" x14ac:dyDescent="0.3">
      <c r="A116" s="89">
        <f t="shared" si="9"/>
        <v>115</v>
      </c>
      <c r="B116" s="85" t="s">
        <v>96</v>
      </c>
      <c r="C116" s="85" t="s">
        <v>55</v>
      </c>
      <c r="D116" s="90">
        <v>1207</v>
      </c>
      <c r="E116" s="85" t="s">
        <v>68</v>
      </c>
      <c r="F116" s="94">
        <v>29.32</v>
      </c>
      <c r="G116" s="94">
        <f t="shared" si="5"/>
        <v>315.60048</v>
      </c>
      <c r="H116" s="94">
        <v>7.01</v>
      </c>
      <c r="I116" s="94">
        <v>0</v>
      </c>
      <c r="J116" s="94">
        <f t="shared" si="6"/>
        <v>36.33</v>
      </c>
      <c r="K116" s="94">
        <f t="shared" si="7"/>
        <v>391</v>
      </c>
      <c r="L116" s="60">
        <v>9750</v>
      </c>
      <c r="M116" s="60">
        <f t="shared" si="8"/>
        <v>3812250</v>
      </c>
    </row>
    <row r="117" spans="1:13" ht="16.5" x14ac:dyDescent="0.3">
      <c r="A117" s="89">
        <f t="shared" si="9"/>
        <v>116</v>
      </c>
      <c r="B117" s="85" t="s">
        <v>96</v>
      </c>
      <c r="C117" s="85" t="s">
        <v>55</v>
      </c>
      <c r="D117" s="90">
        <v>1208</v>
      </c>
      <c r="E117" s="85" t="s">
        <v>67</v>
      </c>
      <c r="F117" s="94">
        <v>49.58</v>
      </c>
      <c r="G117" s="94">
        <f t="shared" si="5"/>
        <v>533.6791199999999</v>
      </c>
      <c r="H117" s="94">
        <v>3.01</v>
      </c>
      <c r="I117" s="94">
        <v>0.79</v>
      </c>
      <c r="J117" s="94">
        <f t="shared" si="6"/>
        <v>53.379999999999995</v>
      </c>
      <c r="K117" s="94">
        <f t="shared" si="7"/>
        <v>575</v>
      </c>
      <c r="L117" s="60">
        <v>9750</v>
      </c>
      <c r="M117" s="60">
        <f t="shared" si="8"/>
        <v>5606250</v>
      </c>
    </row>
    <row r="118" spans="1:13" ht="16.5" x14ac:dyDescent="0.3">
      <c r="A118" s="89">
        <f t="shared" si="9"/>
        <v>117</v>
      </c>
      <c r="B118" s="85" t="s">
        <v>96</v>
      </c>
      <c r="C118" s="85" t="s">
        <v>55</v>
      </c>
      <c r="D118" s="90">
        <v>1209</v>
      </c>
      <c r="E118" s="85" t="s">
        <v>67</v>
      </c>
      <c r="F118" s="94">
        <v>49.4</v>
      </c>
      <c r="G118" s="94">
        <f t="shared" si="5"/>
        <v>531.74159999999995</v>
      </c>
      <c r="H118" s="94">
        <v>2.9</v>
      </c>
      <c r="I118" s="94">
        <v>0.79</v>
      </c>
      <c r="J118" s="94">
        <f t="shared" si="6"/>
        <v>53.089999999999996</v>
      </c>
      <c r="K118" s="94">
        <f t="shared" si="7"/>
        <v>571</v>
      </c>
      <c r="L118" s="60">
        <v>9750</v>
      </c>
      <c r="M118" s="60">
        <f t="shared" si="8"/>
        <v>5567250</v>
      </c>
    </row>
    <row r="119" spans="1:13" ht="16.5" x14ac:dyDescent="0.3">
      <c r="A119" s="89">
        <f t="shared" si="9"/>
        <v>118</v>
      </c>
      <c r="B119" s="85" t="s">
        <v>96</v>
      </c>
      <c r="C119" s="85" t="s">
        <v>55</v>
      </c>
      <c r="D119" s="90">
        <v>1210</v>
      </c>
      <c r="E119" s="85" t="s">
        <v>68</v>
      </c>
      <c r="F119" s="94">
        <v>29.87</v>
      </c>
      <c r="G119" s="94">
        <f t="shared" si="5"/>
        <v>321.52067999999997</v>
      </c>
      <c r="H119" s="94">
        <v>6.47</v>
      </c>
      <c r="I119" s="94">
        <v>0</v>
      </c>
      <c r="J119" s="94">
        <f t="shared" si="6"/>
        <v>36.340000000000003</v>
      </c>
      <c r="K119" s="94">
        <f t="shared" si="7"/>
        <v>391</v>
      </c>
      <c r="L119" s="60">
        <v>9750</v>
      </c>
      <c r="M119" s="60">
        <f t="shared" si="8"/>
        <v>3812250</v>
      </c>
    </row>
    <row r="120" spans="1:13" ht="16.5" x14ac:dyDescent="0.3">
      <c r="A120" s="89">
        <f t="shared" si="9"/>
        <v>119</v>
      </c>
      <c r="B120" s="85" t="s">
        <v>96</v>
      </c>
      <c r="C120" s="85" t="s">
        <v>56</v>
      </c>
      <c r="D120" s="90">
        <v>1301</v>
      </c>
      <c r="E120" s="85" t="s">
        <v>68</v>
      </c>
      <c r="F120" s="94">
        <v>28.64</v>
      </c>
      <c r="G120" s="94">
        <f t="shared" si="5"/>
        <v>308.28095999999999</v>
      </c>
      <c r="H120" s="94">
        <v>7.75</v>
      </c>
      <c r="I120" s="94">
        <v>0</v>
      </c>
      <c r="J120" s="94">
        <f t="shared" si="6"/>
        <v>36.39</v>
      </c>
      <c r="K120" s="94">
        <f t="shared" si="7"/>
        <v>392</v>
      </c>
      <c r="L120" s="60">
        <v>10000</v>
      </c>
      <c r="M120" s="60">
        <f t="shared" si="8"/>
        <v>3920000</v>
      </c>
    </row>
    <row r="121" spans="1:13" ht="16.5" x14ac:dyDescent="0.3">
      <c r="A121" s="89">
        <f t="shared" si="9"/>
        <v>120</v>
      </c>
      <c r="B121" s="85" t="s">
        <v>96</v>
      </c>
      <c r="C121" s="85" t="s">
        <v>56</v>
      </c>
      <c r="D121" s="90">
        <v>1302</v>
      </c>
      <c r="E121" s="85" t="s">
        <v>68</v>
      </c>
      <c r="F121" s="94">
        <v>28.64</v>
      </c>
      <c r="G121" s="94">
        <f t="shared" si="5"/>
        <v>308.28095999999999</v>
      </c>
      <c r="H121" s="94">
        <v>7.75</v>
      </c>
      <c r="I121" s="94">
        <v>0</v>
      </c>
      <c r="J121" s="94">
        <f t="shared" si="6"/>
        <v>36.39</v>
      </c>
      <c r="K121" s="94">
        <f t="shared" si="7"/>
        <v>392</v>
      </c>
      <c r="L121" s="60">
        <v>10000</v>
      </c>
      <c r="M121" s="60">
        <f t="shared" si="8"/>
        <v>3920000</v>
      </c>
    </row>
    <row r="122" spans="1:13" ht="16.5" x14ac:dyDescent="0.3">
      <c r="A122" s="89">
        <f t="shared" si="9"/>
        <v>121</v>
      </c>
      <c r="B122" s="85" t="s">
        <v>96</v>
      </c>
      <c r="C122" s="85" t="s">
        <v>56</v>
      </c>
      <c r="D122" s="90">
        <v>1303</v>
      </c>
      <c r="E122" s="85" t="s">
        <v>67</v>
      </c>
      <c r="F122" s="94">
        <v>47.82</v>
      </c>
      <c r="G122" s="94">
        <f t="shared" si="5"/>
        <v>514.73447999999996</v>
      </c>
      <c r="H122" s="94">
        <v>2.9</v>
      </c>
      <c r="I122" s="94">
        <v>0.79</v>
      </c>
      <c r="J122" s="94">
        <f t="shared" si="6"/>
        <v>51.51</v>
      </c>
      <c r="K122" s="94">
        <f t="shared" si="7"/>
        <v>554</v>
      </c>
      <c r="L122" s="60">
        <v>10000</v>
      </c>
      <c r="M122" s="60">
        <f t="shared" si="8"/>
        <v>5540000</v>
      </c>
    </row>
    <row r="123" spans="1:13" ht="16.5" x14ac:dyDescent="0.3">
      <c r="A123" s="89">
        <f t="shared" si="9"/>
        <v>122</v>
      </c>
      <c r="B123" s="85" t="s">
        <v>96</v>
      </c>
      <c r="C123" s="85" t="s">
        <v>56</v>
      </c>
      <c r="D123" s="90">
        <v>1304</v>
      </c>
      <c r="E123" s="85" t="s">
        <v>67</v>
      </c>
      <c r="F123" s="94">
        <v>48.08</v>
      </c>
      <c r="G123" s="94">
        <f t="shared" si="5"/>
        <v>517.53311999999994</v>
      </c>
      <c r="H123" s="94">
        <v>2.9</v>
      </c>
      <c r="I123" s="94">
        <v>0.79</v>
      </c>
      <c r="J123" s="94">
        <f t="shared" si="6"/>
        <v>51.769999999999996</v>
      </c>
      <c r="K123" s="94">
        <f t="shared" si="7"/>
        <v>557</v>
      </c>
      <c r="L123" s="60">
        <v>10000</v>
      </c>
      <c r="M123" s="60">
        <f t="shared" si="8"/>
        <v>5570000</v>
      </c>
    </row>
    <row r="124" spans="1:13" ht="16.5" x14ac:dyDescent="0.3">
      <c r="A124" s="89">
        <f t="shared" si="9"/>
        <v>123</v>
      </c>
      <c r="B124" s="85" t="s">
        <v>96</v>
      </c>
      <c r="C124" s="85" t="s">
        <v>56</v>
      </c>
      <c r="D124" s="90">
        <v>1305</v>
      </c>
      <c r="E124" s="85" t="s">
        <v>68</v>
      </c>
      <c r="F124" s="94">
        <v>28.63</v>
      </c>
      <c r="G124" s="94">
        <f t="shared" si="5"/>
        <v>308.17331999999999</v>
      </c>
      <c r="H124" s="94">
        <v>8.0500000000000007</v>
      </c>
      <c r="I124" s="94">
        <v>0</v>
      </c>
      <c r="J124" s="94">
        <f t="shared" si="6"/>
        <v>36.68</v>
      </c>
      <c r="K124" s="94">
        <f t="shared" si="7"/>
        <v>395</v>
      </c>
      <c r="L124" s="60">
        <v>10000</v>
      </c>
      <c r="M124" s="60">
        <f t="shared" si="8"/>
        <v>3950000</v>
      </c>
    </row>
    <row r="125" spans="1:13" ht="16.5" x14ac:dyDescent="0.3">
      <c r="A125" s="89">
        <f t="shared" si="9"/>
        <v>124</v>
      </c>
      <c r="B125" s="85" t="s">
        <v>96</v>
      </c>
      <c r="C125" s="85" t="s">
        <v>56</v>
      </c>
      <c r="D125" s="90">
        <v>1306</v>
      </c>
      <c r="E125" s="85" t="s">
        <v>68</v>
      </c>
      <c r="F125" s="94">
        <v>28.25</v>
      </c>
      <c r="G125" s="94">
        <f t="shared" si="5"/>
        <v>304.08299999999997</v>
      </c>
      <c r="H125" s="94">
        <v>8.0500000000000007</v>
      </c>
      <c r="I125" s="94">
        <v>0</v>
      </c>
      <c r="J125" s="94">
        <f t="shared" si="6"/>
        <v>36.299999999999997</v>
      </c>
      <c r="K125" s="94">
        <f t="shared" si="7"/>
        <v>391</v>
      </c>
      <c r="L125" s="60">
        <v>10000</v>
      </c>
      <c r="M125" s="60">
        <f t="shared" si="8"/>
        <v>3910000</v>
      </c>
    </row>
    <row r="126" spans="1:13" ht="16.5" x14ac:dyDescent="0.3">
      <c r="A126" s="89">
        <f t="shared" si="9"/>
        <v>125</v>
      </c>
      <c r="B126" s="85" t="s">
        <v>96</v>
      </c>
      <c r="C126" s="85" t="s">
        <v>56</v>
      </c>
      <c r="D126" s="90">
        <v>1307</v>
      </c>
      <c r="E126" s="85" t="s">
        <v>68</v>
      </c>
      <c r="F126" s="94">
        <v>29.32</v>
      </c>
      <c r="G126" s="94">
        <f t="shared" si="5"/>
        <v>315.60048</v>
      </c>
      <c r="H126" s="94">
        <v>7.01</v>
      </c>
      <c r="I126" s="94">
        <v>0</v>
      </c>
      <c r="J126" s="94">
        <f t="shared" si="6"/>
        <v>36.33</v>
      </c>
      <c r="K126" s="94">
        <f t="shared" si="7"/>
        <v>391</v>
      </c>
      <c r="L126" s="60">
        <v>10000</v>
      </c>
      <c r="M126" s="60">
        <f t="shared" si="8"/>
        <v>3910000</v>
      </c>
    </row>
    <row r="127" spans="1:13" ht="16.5" x14ac:dyDescent="0.3">
      <c r="A127" s="89">
        <f t="shared" si="9"/>
        <v>126</v>
      </c>
      <c r="B127" s="85" t="s">
        <v>96</v>
      </c>
      <c r="C127" s="85" t="s">
        <v>56</v>
      </c>
      <c r="D127" s="90">
        <v>1308</v>
      </c>
      <c r="E127" s="85" t="s">
        <v>67</v>
      </c>
      <c r="F127" s="94">
        <v>49.58</v>
      </c>
      <c r="G127" s="94">
        <f t="shared" si="5"/>
        <v>533.6791199999999</v>
      </c>
      <c r="H127" s="94">
        <v>3.01</v>
      </c>
      <c r="I127" s="94">
        <v>0.79</v>
      </c>
      <c r="J127" s="94">
        <f t="shared" si="6"/>
        <v>53.379999999999995</v>
      </c>
      <c r="K127" s="94">
        <f t="shared" si="7"/>
        <v>575</v>
      </c>
      <c r="L127" s="60">
        <v>10000</v>
      </c>
      <c r="M127" s="60">
        <f t="shared" si="8"/>
        <v>5750000</v>
      </c>
    </row>
    <row r="128" spans="1:13" ht="16.5" x14ac:dyDescent="0.3">
      <c r="A128" s="89">
        <f t="shared" si="9"/>
        <v>127</v>
      </c>
      <c r="B128" s="85" t="s">
        <v>96</v>
      </c>
      <c r="C128" s="85" t="s">
        <v>56</v>
      </c>
      <c r="D128" s="90">
        <v>1309</v>
      </c>
      <c r="E128" s="85" t="s">
        <v>67</v>
      </c>
      <c r="F128" s="94">
        <v>49.4</v>
      </c>
      <c r="G128" s="94">
        <f t="shared" si="5"/>
        <v>531.74159999999995</v>
      </c>
      <c r="H128" s="94">
        <v>2.9</v>
      </c>
      <c r="I128" s="94">
        <v>0.79</v>
      </c>
      <c r="J128" s="94">
        <f t="shared" si="6"/>
        <v>53.089999999999996</v>
      </c>
      <c r="K128" s="94">
        <f t="shared" si="7"/>
        <v>571</v>
      </c>
      <c r="L128" s="60">
        <v>10000</v>
      </c>
      <c r="M128" s="60">
        <f t="shared" si="8"/>
        <v>5710000</v>
      </c>
    </row>
    <row r="129" spans="1:13" ht="16.5" x14ac:dyDescent="0.3">
      <c r="A129" s="89">
        <f t="shared" si="9"/>
        <v>128</v>
      </c>
      <c r="B129" s="85" t="s">
        <v>96</v>
      </c>
      <c r="C129" s="85" t="s">
        <v>56</v>
      </c>
      <c r="D129" s="90">
        <v>1310</v>
      </c>
      <c r="E129" s="85" t="s">
        <v>68</v>
      </c>
      <c r="F129" s="94">
        <v>29.87</v>
      </c>
      <c r="G129" s="94">
        <f t="shared" si="5"/>
        <v>321.52067999999997</v>
      </c>
      <c r="H129" s="94">
        <v>6.47</v>
      </c>
      <c r="I129" s="94">
        <v>0</v>
      </c>
      <c r="J129" s="94">
        <f t="shared" si="6"/>
        <v>36.340000000000003</v>
      </c>
      <c r="K129" s="94">
        <f t="shared" si="7"/>
        <v>391</v>
      </c>
      <c r="L129" s="60">
        <v>10000</v>
      </c>
      <c r="M129" s="60">
        <f t="shared" si="8"/>
        <v>3910000</v>
      </c>
    </row>
    <row r="130" spans="1:13" ht="16.5" x14ac:dyDescent="0.3">
      <c r="A130" s="89">
        <f t="shared" si="9"/>
        <v>129</v>
      </c>
      <c r="B130" s="85" t="s">
        <v>96</v>
      </c>
      <c r="C130" s="85" t="s">
        <v>57</v>
      </c>
      <c r="D130" s="90">
        <v>1401</v>
      </c>
      <c r="E130" s="85" t="s">
        <v>68</v>
      </c>
      <c r="F130" s="94">
        <v>28.64</v>
      </c>
      <c r="G130" s="94">
        <f t="shared" ref="G130:G193" si="10">F130*10.764</f>
        <v>308.28095999999999</v>
      </c>
      <c r="H130" s="94">
        <v>7.75</v>
      </c>
      <c r="I130" s="94">
        <v>0</v>
      </c>
      <c r="J130" s="94">
        <f t="shared" si="6"/>
        <v>36.39</v>
      </c>
      <c r="K130" s="94">
        <f t="shared" si="7"/>
        <v>392</v>
      </c>
      <c r="L130" s="60">
        <v>10000</v>
      </c>
      <c r="M130" s="60">
        <f t="shared" si="8"/>
        <v>3920000</v>
      </c>
    </row>
    <row r="131" spans="1:13" ht="16.5" x14ac:dyDescent="0.3">
      <c r="A131" s="89">
        <f t="shared" si="9"/>
        <v>130</v>
      </c>
      <c r="B131" s="85" t="s">
        <v>96</v>
      </c>
      <c r="C131" s="85" t="s">
        <v>57</v>
      </c>
      <c r="D131" s="90">
        <v>1402</v>
      </c>
      <c r="E131" s="85" t="s">
        <v>68</v>
      </c>
      <c r="F131" s="94">
        <v>28.64</v>
      </c>
      <c r="G131" s="94">
        <f t="shared" si="10"/>
        <v>308.28095999999999</v>
      </c>
      <c r="H131" s="94">
        <v>7.75</v>
      </c>
      <c r="I131" s="94">
        <v>0</v>
      </c>
      <c r="J131" s="94">
        <f t="shared" ref="J131:J194" si="11">F131+H131+I131</f>
        <v>36.39</v>
      </c>
      <c r="K131" s="94">
        <f t="shared" ref="K131:K194" si="12">ROUND(J131*10.764,0)</f>
        <v>392</v>
      </c>
      <c r="L131" s="60">
        <v>10000</v>
      </c>
      <c r="M131" s="60">
        <f t="shared" ref="M131:M194" si="13">ROUND(L131*K131,0)</f>
        <v>3920000</v>
      </c>
    </row>
    <row r="132" spans="1:13" ht="16.5" x14ac:dyDescent="0.3">
      <c r="A132" s="89">
        <f t="shared" ref="A132:A195" si="14">+A131+1</f>
        <v>131</v>
      </c>
      <c r="B132" s="85" t="s">
        <v>96</v>
      </c>
      <c r="C132" s="85" t="s">
        <v>57</v>
      </c>
      <c r="D132" s="90">
        <v>1403</v>
      </c>
      <c r="E132" s="85" t="s">
        <v>67</v>
      </c>
      <c r="F132" s="94">
        <v>47.82</v>
      </c>
      <c r="G132" s="94">
        <f t="shared" si="10"/>
        <v>514.73447999999996</v>
      </c>
      <c r="H132" s="94">
        <v>2.9</v>
      </c>
      <c r="I132" s="94">
        <v>0.79</v>
      </c>
      <c r="J132" s="94">
        <f t="shared" si="11"/>
        <v>51.51</v>
      </c>
      <c r="K132" s="94">
        <f t="shared" si="12"/>
        <v>554</v>
      </c>
      <c r="L132" s="60">
        <v>10000</v>
      </c>
      <c r="M132" s="60">
        <f t="shared" si="13"/>
        <v>5540000</v>
      </c>
    </row>
    <row r="133" spans="1:13" ht="16.5" x14ac:dyDescent="0.3">
      <c r="A133" s="89">
        <f t="shared" si="14"/>
        <v>132</v>
      </c>
      <c r="B133" s="85" t="s">
        <v>96</v>
      </c>
      <c r="C133" s="85" t="s">
        <v>57</v>
      </c>
      <c r="D133" s="90">
        <v>1404</v>
      </c>
      <c r="E133" s="85" t="s">
        <v>67</v>
      </c>
      <c r="F133" s="94">
        <v>48.08</v>
      </c>
      <c r="G133" s="94">
        <f t="shared" si="10"/>
        <v>517.53311999999994</v>
      </c>
      <c r="H133" s="94">
        <v>2.9</v>
      </c>
      <c r="I133" s="94">
        <v>0.79</v>
      </c>
      <c r="J133" s="94">
        <f t="shared" si="11"/>
        <v>51.769999999999996</v>
      </c>
      <c r="K133" s="94">
        <f t="shared" si="12"/>
        <v>557</v>
      </c>
      <c r="L133" s="60">
        <v>10000</v>
      </c>
      <c r="M133" s="60">
        <f t="shared" si="13"/>
        <v>5570000</v>
      </c>
    </row>
    <row r="134" spans="1:13" ht="16.5" x14ac:dyDescent="0.3">
      <c r="A134" s="89">
        <f t="shared" si="14"/>
        <v>133</v>
      </c>
      <c r="B134" s="85" t="s">
        <v>96</v>
      </c>
      <c r="C134" s="85" t="s">
        <v>57</v>
      </c>
      <c r="D134" s="90">
        <v>1405</v>
      </c>
      <c r="E134" s="85" t="s">
        <v>68</v>
      </c>
      <c r="F134" s="94">
        <v>28.63</v>
      </c>
      <c r="G134" s="94">
        <f t="shared" si="10"/>
        <v>308.17331999999999</v>
      </c>
      <c r="H134" s="94">
        <v>8.0500000000000007</v>
      </c>
      <c r="I134" s="94">
        <v>0</v>
      </c>
      <c r="J134" s="94">
        <f t="shared" si="11"/>
        <v>36.68</v>
      </c>
      <c r="K134" s="94">
        <f t="shared" si="12"/>
        <v>395</v>
      </c>
      <c r="L134" s="60">
        <v>10000</v>
      </c>
      <c r="M134" s="60">
        <f t="shared" si="13"/>
        <v>3950000</v>
      </c>
    </row>
    <row r="135" spans="1:13" ht="16.5" x14ac:dyDescent="0.3">
      <c r="A135" s="89">
        <f t="shared" si="14"/>
        <v>134</v>
      </c>
      <c r="B135" s="85" t="s">
        <v>96</v>
      </c>
      <c r="C135" s="85" t="s">
        <v>57</v>
      </c>
      <c r="D135" s="90">
        <v>1406</v>
      </c>
      <c r="E135" s="85" t="s">
        <v>68</v>
      </c>
      <c r="F135" s="94">
        <v>28.25</v>
      </c>
      <c r="G135" s="94">
        <f t="shared" si="10"/>
        <v>304.08299999999997</v>
      </c>
      <c r="H135" s="94">
        <v>8.0500000000000007</v>
      </c>
      <c r="I135" s="94">
        <v>0</v>
      </c>
      <c r="J135" s="94">
        <f t="shared" si="11"/>
        <v>36.299999999999997</v>
      </c>
      <c r="K135" s="94">
        <f t="shared" si="12"/>
        <v>391</v>
      </c>
      <c r="L135" s="60">
        <v>10000</v>
      </c>
      <c r="M135" s="60">
        <f t="shared" si="13"/>
        <v>3910000</v>
      </c>
    </row>
    <row r="136" spans="1:13" ht="16.5" x14ac:dyDescent="0.3">
      <c r="A136" s="89">
        <f t="shared" si="14"/>
        <v>135</v>
      </c>
      <c r="B136" s="85" t="s">
        <v>96</v>
      </c>
      <c r="C136" s="85" t="s">
        <v>57</v>
      </c>
      <c r="D136" s="90">
        <v>1407</v>
      </c>
      <c r="E136" s="85" t="s">
        <v>68</v>
      </c>
      <c r="F136" s="94">
        <v>29.32</v>
      </c>
      <c r="G136" s="94">
        <f t="shared" si="10"/>
        <v>315.60048</v>
      </c>
      <c r="H136" s="94">
        <v>7.01</v>
      </c>
      <c r="I136" s="94">
        <v>0</v>
      </c>
      <c r="J136" s="94">
        <f t="shared" si="11"/>
        <v>36.33</v>
      </c>
      <c r="K136" s="94">
        <f t="shared" si="12"/>
        <v>391</v>
      </c>
      <c r="L136" s="60">
        <v>10000</v>
      </c>
      <c r="M136" s="60">
        <f t="shared" si="13"/>
        <v>3910000</v>
      </c>
    </row>
    <row r="137" spans="1:13" ht="16.5" x14ac:dyDescent="0.3">
      <c r="A137" s="89">
        <f t="shared" si="14"/>
        <v>136</v>
      </c>
      <c r="B137" s="85" t="s">
        <v>96</v>
      </c>
      <c r="C137" s="85" t="s">
        <v>57</v>
      </c>
      <c r="D137" s="90">
        <v>1408</v>
      </c>
      <c r="E137" s="85" t="s">
        <v>67</v>
      </c>
      <c r="F137" s="94">
        <v>49.58</v>
      </c>
      <c r="G137" s="94">
        <f t="shared" si="10"/>
        <v>533.6791199999999</v>
      </c>
      <c r="H137" s="94">
        <v>3.01</v>
      </c>
      <c r="I137" s="94">
        <v>0.79</v>
      </c>
      <c r="J137" s="94">
        <f t="shared" si="11"/>
        <v>53.379999999999995</v>
      </c>
      <c r="K137" s="94">
        <f t="shared" si="12"/>
        <v>575</v>
      </c>
      <c r="L137" s="60">
        <v>10000</v>
      </c>
      <c r="M137" s="60">
        <f t="shared" si="13"/>
        <v>5750000</v>
      </c>
    </row>
    <row r="138" spans="1:13" ht="16.5" x14ac:dyDescent="0.3">
      <c r="A138" s="89">
        <f t="shared" si="14"/>
        <v>137</v>
      </c>
      <c r="B138" s="85" t="s">
        <v>96</v>
      </c>
      <c r="C138" s="85" t="s">
        <v>57</v>
      </c>
      <c r="D138" s="90">
        <v>1409</v>
      </c>
      <c r="E138" s="85" t="s">
        <v>67</v>
      </c>
      <c r="F138" s="94">
        <v>49.4</v>
      </c>
      <c r="G138" s="94">
        <f t="shared" si="10"/>
        <v>531.74159999999995</v>
      </c>
      <c r="H138" s="94">
        <v>2.9</v>
      </c>
      <c r="I138" s="94">
        <v>0.79</v>
      </c>
      <c r="J138" s="94">
        <f t="shared" si="11"/>
        <v>53.089999999999996</v>
      </c>
      <c r="K138" s="94">
        <f t="shared" si="12"/>
        <v>571</v>
      </c>
      <c r="L138" s="60">
        <v>10000</v>
      </c>
      <c r="M138" s="60">
        <f t="shared" si="13"/>
        <v>5710000</v>
      </c>
    </row>
    <row r="139" spans="1:13" ht="16.5" x14ac:dyDescent="0.3">
      <c r="A139" s="89">
        <f t="shared" si="14"/>
        <v>138</v>
      </c>
      <c r="B139" s="85" t="s">
        <v>96</v>
      </c>
      <c r="C139" s="85" t="s">
        <v>57</v>
      </c>
      <c r="D139" s="90">
        <v>1410</v>
      </c>
      <c r="E139" s="85" t="s">
        <v>68</v>
      </c>
      <c r="F139" s="94">
        <v>29.87</v>
      </c>
      <c r="G139" s="94">
        <f t="shared" si="10"/>
        <v>321.52067999999997</v>
      </c>
      <c r="H139" s="94">
        <v>6.47</v>
      </c>
      <c r="I139" s="94">
        <v>0</v>
      </c>
      <c r="J139" s="94">
        <f t="shared" si="11"/>
        <v>36.340000000000003</v>
      </c>
      <c r="K139" s="94">
        <f t="shared" si="12"/>
        <v>391</v>
      </c>
      <c r="L139" s="60">
        <v>10000</v>
      </c>
      <c r="M139" s="60">
        <f t="shared" si="13"/>
        <v>3910000</v>
      </c>
    </row>
    <row r="140" spans="1:13" ht="16.5" x14ac:dyDescent="0.3">
      <c r="A140" s="89">
        <f t="shared" si="14"/>
        <v>139</v>
      </c>
      <c r="B140" s="85" t="s">
        <v>96</v>
      </c>
      <c r="C140" s="85" t="s">
        <v>58</v>
      </c>
      <c r="D140" s="90">
        <v>1501</v>
      </c>
      <c r="E140" s="85" t="s">
        <v>68</v>
      </c>
      <c r="F140" s="94">
        <v>28.64</v>
      </c>
      <c r="G140" s="94">
        <f t="shared" si="10"/>
        <v>308.28095999999999</v>
      </c>
      <c r="H140" s="94">
        <v>7.75</v>
      </c>
      <c r="I140" s="94">
        <v>0</v>
      </c>
      <c r="J140" s="94">
        <f t="shared" si="11"/>
        <v>36.39</v>
      </c>
      <c r="K140" s="94">
        <f t="shared" si="12"/>
        <v>392</v>
      </c>
      <c r="L140" s="60">
        <v>10000</v>
      </c>
      <c r="M140" s="60">
        <f t="shared" si="13"/>
        <v>3920000</v>
      </c>
    </row>
    <row r="141" spans="1:13" ht="16.5" x14ac:dyDescent="0.3">
      <c r="A141" s="89">
        <f t="shared" si="14"/>
        <v>140</v>
      </c>
      <c r="B141" s="85" t="s">
        <v>96</v>
      </c>
      <c r="C141" s="85" t="s">
        <v>58</v>
      </c>
      <c r="D141" s="90">
        <v>1502</v>
      </c>
      <c r="E141" s="85" t="s">
        <v>68</v>
      </c>
      <c r="F141" s="94">
        <v>28.64</v>
      </c>
      <c r="G141" s="94">
        <f t="shared" si="10"/>
        <v>308.28095999999999</v>
      </c>
      <c r="H141" s="94">
        <v>7.75</v>
      </c>
      <c r="I141" s="94">
        <v>0</v>
      </c>
      <c r="J141" s="94">
        <f t="shared" si="11"/>
        <v>36.39</v>
      </c>
      <c r="K141" s="94">
        <f t="shared" si="12"/>
        <v>392</v>
      </c>
      <c r="L141" s="60">
        <v>10000</v>
      </c>
      <c r="M141" s="60">
        <f t="shared" si="13"/>
        <v>3920000</v>
      </c>
    </row>
    <row r="142" spans="1:13" ht="16.5" x14ac:dyDescent="0.3">
      <c r="A142" s="89">
        <f t="shared" si="14"/>
        <v>141</v>
      </c>
      <c r="B142" s="85" t="s">
        <v>96</v>
      </c>
      <c r="C142" s="85" t="s">
        <v>58</v>
      </c>
      <c r="D142" s="90">
        <v>1503</v>
      </c>
      <c r="E142" s="85" t="s">
        <v>67</v>
      </c>
      <c r="F142" s="94">
        <v>47.82</v>
      </c>
      <c r="G142" s="94">
        <f t="shared" si="10"/>
        <v>514.73447999999996</v>
      </c>
      <c r="H142" s="94">
        <v>2.9</v>
      </c>
      <c r="I142" s="94">
        <v>0.79</v>
      </c>
      <c r="J142" s="94">
        <f t="shared" si="11"/>
        <v>51.51</v>
      </c>
      <c r="K142" s="94">
        <f t="shared" si="12"/>
        <v>554</v>
      </c>
      <c r="L142" s="60">
        <v>10000</v>
      </c>
      <c r="M142" s="60">
        <f t="shared" si="13"/>
        <v>5540000</v>
      </c>
    </row>
    <row r="143" spans="1:13" ht="16.5" x14ac:dyDescent="0.3">
      <c r="A143" s="89">
        <f t="shared" si="14"/>
        <v>142</v>
      </c>
      <c r="B143" s="85" t="s">
        <v>96</v>
      </c>
      <c r="C143" s="85" t="s">
        <v>58</v>
      </c>
      <c r="D143" s="90">
        <v>1504</v>
      </c>
      <c r="E143" s="85" t="s">
        <v>67</v>
      </c>
      <c r="F143" s="94">
        <v>48.08</v>
      </c>
      <c r="G143" s="94">
        <f t="shared" si="10"/>
        <v>517.53311999999994</v>
      </c>
      <c r="H143" s="94">
        <v>2.9</v>
      </c>
      <c r="I143" s="94">
        <v>0.79</v>
      </c>
      <c r="J143" s="94">
        <f t="shared" si="11"/>
        <v>51.769999999999996</v>
      </c>
      <c r="K143" s="94">
        <f t="shared" si="12"/>
        <v>557</v>
      </c>
      <c r="L143" s="60">
        <v>10000</v>
      </c>
      <c r="M143" s="60">
        <f t="shared" si="13"/>
        <v>5570000</v>
      </c>
    </row>
    <row r="144" spans="1:13" ht="16.5" x14ac:dyDescent="0.3">
      <c r="A144" s="89">
        <f t="shared" si="14"/>
        <v>143</v>
      </c>
      <c r="B144" s="85" t="s">
        <v>96</v>
      </c>
      <c r="C144" s="85" t="s">
        <v>58</v>
      </c>
      <c r="D144" s="90">
        <v>1506</v>
      </c>
      <c r="E144" s="85" t="s">
        <v>67</v>
      </c>
      <c r="F144" s="95">
        <v>37.39</v>
      </c>
      <c r="G144" s="94">
        <f t="shared" si="10"/>
        <v>402.46596</v>
      </c>
      <c r="H144" s="94">
        <v>8.0500000000000007</v>
      </c>
      <c r="I144" s="94">
        <v>0</v>
      </c>
      <c r="J144" s="94">
        <f t="shared" si="11"/>
        <v>45.44</v>
      </c>
      <c r="K144" s="94">
        <f t="shared" si="12"/>
        <v>489</v>
      </c>
      <c r="L144" s="60">
        <v>10000</v>
      </c>
      <c r="M144" s="60">
        <f t="shared" si="13"/>
        <v>4890000</v>
      </c>
    </row>
    <row r="145" spans="1:13" ht="16.5" x14ac:dyDescent="0.3">
      <c r="A145" s="89">
        <f t="shared" si="14"/>
        <v>144</v>
      </c>
      <c r="B145" s="85" t="s">
        <v>96</v>
      </c>
      <c r="C145" s="85" t="s">
        <v>58</v>
      </c>
      <c r="D145" s="90">
        <v>1507</v>
      </c>
      <c r="E145" s="85" t="s">
        <v>68</v>
      </c>
      <c r="F145" s="94">
        <v>29.32</v>
      </c>
      <c r="G145" s="94">
        <f t="shared" si="10"/>
        <v>315.60048</v>
      </c>
      <c r="H145" s="94">
        <v>7.01</v>
      </c>
      <c r="I145" s="94">
        <v>0</v>
      </c>
      <c r="J145" s="94">
        <f t="shared" si="11"/>
        <v>36.33</v>
      </c>
      <c r="K145" s="94">
        <f t="shared" si="12"/>
        <v>391</v>
      </c>
      <c r="L145" s="60">
        <v>10000</v>
      </c>
      <c r="M145" s="60">
        <f t="shared" si="13"/>
        <v>3910000</v>
      </c>
    </row>
    <row r="146" spans="1:13" ht="16.5" x14ac:dyDescent="0.3">
      <c r="A146" s="89">
        <f t="shared" si="14"/>
        <v>145</v>
      </c>
      <c r="B146" s="85" t="s">
        <v>96</v>
      </c>
      <c r="C146" s="85" t="s">
        <v>58</v>
      </c>
      <c r="D146" s="90">
        <v>1508</v>
      </c>
      <c r="E146" s="85" t="s">
        <v>67</v>
      </c>
      <c r="F146" s="94">
        <v>49.58</v>
      </c>
      <c r="G146" s="94">
        <f t="shared" si="10"/>
        <v>533.6791199999999</v>
      </c>
      <c r="H146" s="94">
        <v>3.01</v>
      </c>
      <c r="I146" s="94">
        <v>0.79</v>
      </c>
      <c r="J146" s="94">
        <f t="shared" si="11"/>
        <v>53.379999999999995</v>
      </c>
      <c r="K146" s="94">
        <f t="shared" si="12"/>
        <v>575</v>
      </c>
      <c r="L146" s="60">
        <v>10000</v>
      </c>
      <c r="M146" s="60">
        <f t="shared" si="13"/>
        <v>5750000</v>
      </c>
    </row>
    <row r="147" spans="1:13" ht="16.5" x14ac:dyDescent="0.3">
      <c r="A147" s="89">
        <f t="shared" si="14"/>
        <v>146</v>
      </c>
      <c r="B147" s="85" t="s">
        <v>96</v>
      </c>
      <c r="C147" s="85" t="s">
        <v>58</v>
      </c>
      <c r="D147" s="90">
        <v>1509</v>
      </c>
      <c r="E147" s="85" t="s">
        <v>67</v>
      </c>
      <c r="F147" s="94">
        <v>49.4</v>
      </c>
      <c r="G147" s="94">
        <f t="shared" si="10"/>
        <v>531.74159999999995</v>
      </c>
      <c r="H147" s="94">
        <v>2.9</v>
      </c>
      <c r="I147" s="94">
        <v>0.79</v>
      </c>
      <c r="J147" s="94">
        <f t="shared" si="11"/>
        <v>53.089999999999996</v>
      </c>
      <c r="K147" s="94">
        <f t="shared" si="12"/>
        <v>571</v>
      </c>
      <c r="L147" s="60">
        <v>10000</v>
      </c>
      <c r="M147" s="60">
        <f t="shared" si="13"/>
        <v>5710000</v>
      </c>
    </row>
    <row r="148" spans="1:13" ht="16.5" x14ac:dyDescent="0.3">
      <c r="A148" s="89">
        <f t="shared" si="14"/>
        <v>147</v>
      </c>
      <c r="B148" s="85" t="s">
        <v>96</v>
      </c>
      <c r="C148" s="85" t="s">
        <v>58</v>
      </c>
      <c r="D148" s="90">
        <v>1510</v>
      </c>
      <c r="E148" s="85" t="s">
        <v>68</v>
      </c>
      <c r="F148" s="94">
        <v>29.87</v>
      </c>
      <c r="G148" s="94">
        <f t="shared" si="10"/>
        <v>321.52067999999997</v>
      </c>
      <c r="H148" s="94">
        <v>6.47</v>
      </c>
      <c r="I148" s="94">
        <v>0</v>
      </c>
      <c r="J148" s="94">
        <f t="shared" si="11"/>
        <v>36.340000000000003</v>
      </c>
      <c r="K148" s="94">
        <f t="shared" si="12"/>
        <v>391</v>
      </c>
      <c r="L148" s="60">
        <v>10000</v>
      </c>
      <c r="M148" s="60">
        <f t="shared" si="13"/>
        <v>3910000</v>
      </c>
    </row>
    <row r="149" spans="1:13" ht="16.5" x14ac:dyDescent="0.3">
      <c r="A149" s="89">
        <f t="shared" si="14"/>
        <v>148</v>
      </c>
      <c r="B149" s="85" t="s">
        <v>96</v>
      </c>
      <c r="C149" s="85" t="s">
        <v>59</v>
      </c>
      <c r="D149" s="90">
        <v>1601</v>
      </c>
      <c r="E149" s="85" t="s">
        <v>68</v>
      </c>
      <c r="F149" s="94">
        <v>28.64</v>
      </c>
      <c r="G149" s="94">
        <f t="shared" si="10"/>
        <v>308.28095999999999</v>
      </c>
      <c r="H149" s="94">
        <v>7.75</v>
      </c>
      <c r="I149" s="94">
        <v>0</v>
      </c>
      <c r="J149" s="94">
        <f t="shared" si="11"/>
        <v>36.39</v>
      </c>
      <c r="K149" s="94">
        <f t="shared" si="12"/>
        <v>392</v>
      </c>
      <c r="L149" s="60">
        <v>10000</v>
      </c>
      <c r="M149" s="60">
        <f t="shared" si="13"/>
        <v>3920000</v>
      </c>
    </row>
    <row r="150" spans="1:13" ht="16.5" x14ac:dyDescent="0.3">
      <c r="A150" s="89">
        <f t="shared" si="14"/>
        <v>149</v>
      </c>
      <c r="B150" s="85" t="s">
        <v>96</v>
      </c>
      <c r="C150" s="85" t="s">
        <v>59</v>
      </c>
      <c r="D150" s="90">
        <v>1602</v>
      </c>
      <c r="E150" s="85" t="s">
        <v>68</v>
      </c>
      <c r="F150" s="94">
        <v>28.64</v>
      </c>
      <c r="G150" s="94">
        <f t="shared" si="10"/>
        <v>308.28095999999999</v>
      </c>
      <c r="H150" s="94">
        <v>7.75</v>
      </c>
      <c r="I150" s="94">
        <v>0</v>
      </c>
      <c r="J150" s="94">
        <f t="shared" si="11"/>
        <v>36.39</v>
      </c>
      <c r="K150" s="94">
        <f t="shared" si="12"/>
        <v>392</v>
      </c>
      <c r="L150" s="60">
        <v>10000</v>
      </c>
      <c r="M150" s="60">
        <f t="shared" si="13"/>
        <v>3920000</v>
      </c>
    </row>
    <row r="151" spans="1:13" ht="16.5" x14ac:dyDescent="0.3">
      <c r="A151" s="89">
        <f t="shared" si="14"/>
        <v>150</v>
      </c>
      <c r="B151" s="85" t="s">
        <v>96</v>
      </c>
      <c r="C151" s="85" t="s">
        <v>59</v>
      </c>
      <c r="D151" s="90">
        <v>1603</v>
      </c>
      <c r="E151" s="85" t="s">
        <v>67</v>
      </c>
      <c r="F151" s="94">
        <v>47.82</v>
      </c>
      <c r="G151" s="94">
        <f t="shared" si="10"/>
        <v>514.73447999999996</v>
      </c>
      <c r="H151" s="94">
        <v>2.9</v>
      </c>
      <c r="I151" s="94">
        <v>0.79</v>
      </c>
      <c r="J151" s="94">
        <f t="shared" si="11"/>
        <v>51.51</v>
      </c>
      <c r="K151" s="94">
        <f t="shared" si="12"/>
        <v>554</v>
      </c>
      <c r="L151" s="60">
        <v>10000</v>
      </c>
      <c r="M151" s="60">
        <f t="shared" si="13"/>
        <v>5540000</v>
      </c>
    </row>
    <row r="152" spans="1:13" ht="16.5" x14ac:dyDescent="0.3">
      <c r="A152" s="89">
        <f t="shared" si="14"/>
        <v>151</v>
      </c>
      <c r="B152" s="85" t="s">
        <v>96</v>
      </c>
      <c r="C152" s="85" t="s">
        <v>59</v>
      </c>
      <c r="D152" s="90">
        <v>1604</v>
      </c>
      <c r="E152" s="85" t="s">
        <v>67</v>
      </c>
      <c r="F152" s="94">
        <v>48.08</v>
      </c>
      <c r="G152" s="94">
        <f t="shared" si="10"/>
        <v>517.53311999999994</v>
      </c>
      <c r="H152" s="94">
        <v>2.9</v>
      </c>
      <c r="I152" s="94">
        <v>0.79</v>
      </c>
      <c r="J152" s="94">
        <f t="shared" si="11"/>
        <v>51.769999999999996</v>
      </c>
      <c r="K152" s="94">
        <f t="shared" si="12"/>
        <v>557</v>
      </c>
      <c r="L152" s="60">
        <v>10000</v>
      </c>
      <c r="M152" s="60">
        <f t="shared" si="13"/>
        <v>5570000</v>
      </c>
    </row>
    <row r="153" spans="1:13" ht="16.5" x14ac:dyDescent="0.3">
      <c r="A153" s="89">
        <f t="shared" si="14"/>
        <v>152</v>
      </c>
      <c r="B153" s="85" t="s">
        <v>96</v>
      </c>
      <c r="C153" s="85" t="s">
        <v>59</v>
      </c>
      <c r="D153" s="90">
        <v>1605</v>
      </c>
      <c r="E153" s="85" t="s">
        <v>68</v>
      </c>
      <c r="F153" s="94">
        <v>28.63</v>
      </c>
      <c r="G153" s="94">
        <f t="shared" si="10"/>
        <v>308.17331999999999</v>
      </c>
      <c r="H153" s="94">
        <v>8.0500000000000007</v>
      </c>
      <c r="I153" s="94">
        <v>0</v>
      </c>
      <c r="J153" s="94">
        <f t="shared" si="11"/>
        <v>36.68</v>
      </c>
      <c r="K153" s="94">
        <f t="shared" si="12"/>
        <v>395</v>
      </c>
      <c r="L153" s="60">
        <v>10000</v>
      </c>
      <c r="M153" s="60">
        <f t="shared" si="13"/>
        <v>3950000</v>
      </c>
    </row>
    <row r="154" spans="1:13" ht="16.5" x14ac:dyDescent="0.3">
      <c r="A154" s="89">
        <f t="shared" si="14"/>
        <v>153</v>
      </c>
      <c r="B154" s="85" t="s">
        <v>96</v>
      </c>
      <c r="C154" s="85" t="s">
        <v>59</v>
      </c>
      <c r="D154" s="90">
        <v>1606</v>
      </c>
      <c r="E154" s="85" t="s">
        <v>68</v>
      </c>
      <c r="F154" s="94">
        <v>28.25</v>
      </c>
      <c r="G154" s="94">
        <f t="shared" si="10"/>
        <v>304.08299999999997</v>
      </c>
      <c r="H154" s="94">
        <v>8.0500000000000007</v>
      </c>
      <c r="I154" s="94">
        <v>0</v>
      </c>
      <c r="J154" s="94">
        <f t="shared" si="11"/>
        <v>36.299999999999997</v>
      </c>
      <c r="K154" s="94">
        <f t="shared" si="12"/>
        <v>391</v>
      </c>
      <c r="L154" s="60">
        <v>10000</v>
      </c>
      <c r="M154" s="60">
        <f t="shared" si="13"/>
        <v>3910000</v>
      </c>
    </row>
    <row r="155" spans="1:13" ht="16.5" x14ac:dyDescent="0.3">
      <c r="A155" s="89">
        <f t="shared" si="14"/>
        <v>154</v>
      </c>
      <c r="B155" s="85" t="s">
        <v>96</v>
      </c>
      <c r="C155" s="85" t="s">
        <v>59</v>
      </c>
      <c r="D155" s="90">
        <v>1607</v>
      </c>
      <c r="E155" s="85" t="s">
        <v>68</v>
      </c>
      <c r="F155" s="94">
        <v>29.32</v>
      </c>
      <c r="G155" s="94">
        <f t="shared" si="10"/>
        <v>315.60048</v>
      </c>
      <c r="H155" s="94">
        <v>7.01</v>
      </c>
      <c r="I155" s="94">
        <v>0</v>
      </c>
      <c r="J155" s="94">
        <f t="shared" si="11"/>
        <v>36.33</v>
      </c>
      <c r="K155" s="94">
        <f t="shared" si="12"/>
        <v>391</v>
      </c>
      <c r="L155" s="60">
        <v>10000</v>
      </c>
      <c r="M155" s="60">
        <f t="shared" si="13"/>
        <v>3910000</v>
      </c>
    </row>
    <row r="156" spans="1:13" ht="16.5" x14ac:dyDescent="0.3">
      <c r="A156" s="89">
        <f t="shared" si="14"/>
        <v>155</v>
      </c>
      <c r="B156" s="85" t="s">
        <v>96</v>
      </c>
      <c r="C156" s="85" t="s">
        <v>59</v>
      </c>
      <c r="D156" s="90">
        <v>1608</v>
      </c>
      <c r="E156" s="85" t="s">
        <v>67</v>
      </c>
      <c r="F156" s="94">
        <v>49.58</v>
      </c>
      <c r="G156" s="94">
        <f t="shared" si="10"/>
        <v>533.6791199999999</v>
      </c>
      <c r="H156" s="94">
        <v>3.01</v>
      </c>
      <c r="I156" s="94">
        <v>0.79</v>
      </c>
      <c r="J156" s="94">
        <f t="shared" si="11"/>
        <v>53.379999999999995</v>
      </c>
      <c r="K156" s="94">
        <f t="shared" si="12"/>
        <v>575</v>
      </c>
      <c r="L156" s="60">
        <v>10000</v>
      </c>
      <c r="M156" s="60">
        <f t="shared" si="13"/>
        <v>5750000</v>
      </c>
    </row>
    <row r="157" spans="1:13" ht="16.5" x14ac:dyDescent="0.3">
      <c r="A157" s="89">
        <f t="shared" si="14"/>
        <v>156</v>
      </c>
      <c r="B157" s="85" t="s">
        <v>96</v>
      </c>
      <c r="C157" s="85" t="s">
        <v>59</v>
      </c>
      <c r="D157" s="90">
        <v>1609</v>
      </c>
      <c r="E157" s="85" t="s">
        <v>67</v>
      </c>
      <c r="F157" s="94">
        <v>49.4</v>
      </c>
      <c r="G157" s="94">
        <f t="shared" si="10"/>
        <v>531.74159999999995</v>
      </c>
      <c r="H157" s="94">
        <v>2.9</v>
      </c>
      <c r="I157" s="94">
        <v>0.79</v>
      </c>
      <c r="J157" s="94">
        <f t="shared" si="11"/>
        <v>53.089999999999996</v>
      </c>
      <c r="K157" s="94">
        <f t="shared" si="12"/>
        <v>571</v>
      </c>
      <c r="L157" s="60">
        <v>10000</v>
      </c>
      <c r="M157" s="60">
        <f t="shared" si="13"/>
        <v>5710000</v>
      </c>
    </row>
    <row r="158" spans="1:13" ht="16.5" x14ac:dyDescent="0.3">
      <c r="A158" s="89">
        <f t="shared" si="14"/>
        <v>157</v>
      </c>
      <c r="B158" s="85" t="s">
        <v>96</v>
      </c>
      <c r="C158" s="85" t="s">
        <v>59</v>
      </c>
      <c r="D158" s="90">
        <v>1610</v>
      </c>
      <c r="E158" s="85" t="s">
        <v>68</v>
      </c>
      <c r="F158" s="94">
        <v>29.87</v>
      </c>
      <c r="G158" s="94">
        <f t="shared" si="10"/>
        <v>321.52067999999997</v>
      </c>
      <c r="H158" s="94">
        <v>6.47</v>
      </c>
      <c r="I158" s="94">
        <v>0</v>
      </c>
      <c r="J158" s="94">
        <f t="shared" si="11"/>
        <v>36.340000000000003</v>
      </c>
      <c r="K158" s="94">
        <f t="shared" si="12"/>
        <v>391</v>
      </c>
      <c r="L158" s="60">
        <v>10000</v>
      </c>
      <c r="M158" s="60">
        <f t="shared" si="13"/>
        <v>3910000</v>
      </c>
    </row>
    <row r="159" spans="1:13" ht="16.5" x14ac:dyDescent="0.3">
      <c r="A159" s="89">
        <f t="shared" si="14"/>
        <v>158</v>
      </c>
      <c r="B159" s="85" t="s">
        <v>96</v>
      </c>
      <c r="C159" s="85" t="s">
        <v>60</v>
      </c>
      <c r="D159" s="90">
        <v>1701</v>
      </c>
      <c r="E159" s="85" t="s">
        <v>68</v>
      </c>
      <c r="F159" s="94">
        <v>28.64</v>
      </c>
      <c r="G159" s="94">
        <f t="shared" si="10"/>
        <v>308.28095999999999</v>
      </c>
      <c r="H159" s="94">
        <v>7.75</v>
      </c>
      <c r="I159" s="94">
        <v>0</v>
      </c>
      <c r="J159" s="94">
        <f t="shared" si="11"/>
        <v>36.39</v>
      </c>
      <c r="K159" s="94">
        <f t="shared" si="12"/>
        <v>392</v>
      </c>
      <c r="L159" s="60">
        <v>10000</v>
      </c>
      <c r="M159" s="60">
        <f t="shared" si="13"/>
        <v>3920000</v>
      </c>
    </row>
    <row r="160" spans="1:13" ht="16.5" x14ac:dyDescent="0.3">
      <c r="A160" s="89">
        <f t="shared" si="14"/>
        <v>159</v>
      </c>
      <c r="B160" s="85" t="s">
        <v>96</v>
      </c>
      <c r="C160" s="85" t="s">
        <v>60</v>
      </c>
      <c r="D160" s="90">
        <v>1702</v>
      </c>
      <c r="E160" s="85" t="s">
        <v>68</v>
      </c>
      <c r="F160" s="94">
        <v>28.64</v>
      </c>
      <c r="G160" s="94">
        <f t="shared" si="10"/>
        <v>308.28095999999999</v>
      </c>
      <c r="H160" s="94">
        <v>7.75</v>
      </c>
      <c r="I160" s="94">
        <v>0</v>
      </c>
      <c r="J160" s="94">
        <f t="shared" si="11"/>
        <v>36.39</v>
      </c>
      <c r="K160" s="94">
        <f t="shared" si="12"/>
        <v>392</v>
      </c>
      <c r="L160" s="60">
        <v>10000</v>
      </c>
      <c r="M160" s="60">
        <f t="shared" si="13"/>
        <v>3920000</v>
      </c>
    </row>
    <row r="161" spans="1:13" ht="16.5" x14ac:dyDescent="0.3">
      <c r="A161" s="89">
        <f t="shared" si="14"/>
        <v>160</v>
      </c>
      <c r="B161" s="85" t="s">
        <v>96</v>
      </c>
      <c r="C161" s="85" t="s">
        <v>60</v>
      </c>
      <c r="D161" s="90">
        <v>1703</v>
      </c>
      <c r="E161" s="85" t="s">
        <v>67</v>
      </c>
      <c r="F161" s="94">
        <v>47.82</v>
      </c>
      <c r="G161" s="94">
        <f t="shared" si="10"/>
        <v>514.73447999999996</v>
      </c>
      <c r="H161" s="94">
        <v>2.9</v>
      </c>
      <c r="I161" s="94">
        <v>0.79</v>
      </c>
      <c r="J161" s="94">
        <f t="shared" si="11"/>
        <v>51.51</v>
      </c>
      <c r="K161" s="94">
        <f t="shared" si="12"/>
        <v>554</v>
      </c>
      <c r="L161" s="60">
        <v>10000</v>
      </c>
      <c r="M161" s="60">
        <f t="shared" si="13"/>
        <v>5540000</v>
      </c>
    </row>
    <row r="162" spans="1:13" ht="16.5" x14ac:dyDescent="0.3">
      <c r="A162" s="89">
        <f t="shared" si="14"/>
        <v>161</v>
      </c>
      <c r="B162" s="85" t="s">
        <v>96</v>
      </c>
      <c r="C162" s="85" t="s">
        <v>60</v>
      </c>
      <c r="D162" s="90">
        <v>1704</v>
      </c>
      <c r="E162" s="85" t="s">
        <v>67</v>
      </c>
      <c r="F162" s="94">
        <v>48.08</v>
      </c>
      <c r="G162" s="94">
        <f t="shared" si="10"/>
        <v>517.53311999999994</v>
      </c>
      <c r="H162" s="94">
        <v>2.9</v>
      </c>
      <c r="I162" s="94">
        <v>0.79</v>
      </c>
      <c r="J162" s="94">
        <f t="shared" si="11"/>
        <v>51.769999999999996</v>
      </c>
      <c r="K162" s="94">
        <f t="shared" si="12"/>
        <v>557</v>
      </c>
      <c r="L162" s="60">
        <v>10000</v>
      </c>
      <c r="M162" s="60">
        <f t="shared" si="13"/>
        <v>5570000</v>
      </c>
    </row>
    <row r="163" spans="1:13" ht="16.5" x14ac:dyDescent="0.3">
      <c r="A163" s="89">
        <f t="shared" si="14"/>
        <v>162</v>
      </c>
      <c r="B163" s="85" t="s">
        <v>96</v>
      </c>
      <c r="C163" s="85" t="s">
        <v>60</v>
      </c>
      <c r="D163" s="90">
        <v>1705</v>
      </c>
      <c r="E163" s="85" t="s">
        <v>68</v>
      </c>
      <c r="F163" s="94">
        <v>28.63</v>
      </c>
      <c r="G163" s="94">
        <f t="shared" si="10"/>
        <v>308.17331999999999</v>
      </c>
      <c r="H163" s="94">
        <v>8.0500000000000007</v>
      </c>
      <c r="I163" s="94">
        <v>0</v>
      </c>
      <c r="J163" s="94">
        <f t="shared" si="11"/>
        <v>36.68</v>
      </c>
      <c r="K163" s="94">
        <f t="shared" si="12"/>
        <v>395</v>
      </c>
      <c r="L163" s="60">
        <v>10000</v>
      </c>
      <c r="M163" s="60">
        <f t="shared" si="13"/>
        <v>3950000</v>
      </c>
    </row>
    <row r="164" spans="1:13" ht="16.5" x14ac:dyDescent="0.3">
      <c r="A164" s="89">
        <f t="shared" si="14"/>
        <v>163</v>
      </c>
      <c r="B164" s="85" t="s">
        <v>96</v>
      </c>
      <c r="C164" s="85" t="s">
        <v>60</v>
      </c>
      <c r="D164" s="90">
        <v>1706</v>
      </c>
      <c r="E164" s="85" t="s">
        <v>68</v>
      </c>
      <c r="F164" s="94">
        <v>28.25</v>
      </c>
      <c r="G164" s="94">
        <f t="shared" si="10"/>
        <v>304.08299999999997</v>
      </c>
      <c r="H164" s="94">
        <v>8.0500000000000007</v>
      </c>
      <c r="I164" s="94">
        <v>0</v>
      </c>
      <c r="J164" s="94">
        <f t="shared" si="11"/>
        <v>36.299999999999997</v>
      </c>
      <c r="K164" s="94">
        <f t="shared" si="12"/>
        <v>391</v>
      </c>
      <c r="L164" s="60">
        <v>10000</v>
      </c>
      <c r="M164" s="60">
        <f t="shared" si="13"/>
        <v>3910000</v>
      </c>
    </row>
    <row r="165" spans="1:13" ht="16.5" x14ac:dyDescent="0.3">
      <c r="A165" s="89">
        <f t="shared" si="14"/>
        <v>164</v>
      </c>
      <c r="B165" s="85" t="s">
        <v>96</v>
      </c>
      <c r="C165" s="85" t="s">
        <v>60</v>
      </c>
      <c r="D165" s="90">
        <v>1707</v>
      </c>
      <c r="E165" s="85" t="s">
        <v>68</v>
      </c>
      <c r="F165" s="94">
        <v>29.32</v>
      </c>
      <c r="G165" s="94">
        <f t="shared" si="10"/>
        <v>315.60048</v>
      </c>
      <c r="H165" s="94">
        <v>7.01</v>
      </c>
      <c r="I165" s="94">
        <v>0</v>
      </c>
      <c r="J165" s="94">
        <f t="shared" si="11"/>
        <v>36.33</v>
      </c>
      <c r="K165" s="94">
        <f t="shared" si="12"/>
        <v>391</v>
      </c>
      <c r="L165" s="60">
        <v>10000</v>
      </c>
      <c r="M165" s="60">
        <f t="shared" si="13"/>
        <v>3910000</v>
      </c>
    </row>
    <row r="166" spans="1:13" ht="16.5" x14ac:dyDescent="0.3">
      <c r="A166" s="89">
        <f t="shared" si="14"/>
        <v>165</v>
      </c>
      <c r="B166" s="85" t="s">
        <v>96</v>
      </c>
      <c r="C166" s="85" t="s">
        <v>60</v>
      </c>
      <c r="D166" s="90">
        <v>1708</v>
      </c>
      <c r="E166" s="85" t="s">
        <v>67</v>
      </c>
      <c r="F166" s="94">
        <v>49.58</v>
      </c>
      <c r="G166" s="94">
        <f t="shared" si="10"/>
        <v>533.6791199999999</v>
      </c>
      <c r="H166" s="94">
        <v>3.01</v>
      </c>
      <c r="I166" s="94">
        <v>0.79</v>
      </c>
      <c r="J166" s="94">
        <f t="shared" si="11"/>
        <v>53.379999999999995</v>
      </c>
      <c r="K166" s="94">
        <f t="shared" si="12"/>
        <v>575</v>
      </c>
      <c r="L166" s="60">
        <v>10000</v>
      </c>
      <c r="M166" s="60">
        <f t="shared" si="13"/>
        <v>5750000</v>
      </c>
    </row>
    <row r="167" spans="1:13" ht="16.5" x14ac:dyDescent="0.3">
      <c r="A167" s="89">
        <f t="shared" si="14"/>
        <v>166</v>
      </c>
      <c r="B167" s="85" t="s">
        <v>96</v>
      </c>
      <c r="C167" s="85" t="s">
        <v>60</v>
      </c>
      <c r="D167" s="90">
        <v>1709</v>
      </c>
      <c r="E167" s="85" t="s">
        <v>67</v>
      </c>
      <c r="F167" s="94">
        <v>49.4</v>
      </c>
      <c r="G167" s="94">
        <f t="shared" si="10"/>
        <v>531.74159999999995</v>
      </c>
      <c r="H167" s="94">
        <v>2.9</v>
      </c>
      <c r="I167" s="94">
        <v>0.79</v>
      </c>
      <c r="J167" s="94">
        <f t="shared" si="11"/>
        <v>53.089999999999996</v>
      </c>
      <c r="K167" s="94">
        <f t="shared" si="12"/>
        <v>571</v>
      </c>
      <c r="L167" s="60">
        <v>10000</v>
      </c>
      <c r="M167" s="60">
        <f t="shared" si="13"/>
        <v>5710000</v>
      </c>
    </row>
    <row r="168" spans="1:13" ht="16.5" x14ac:dyDescent="0.3">
      <c r="A168" s="89">
        <f t="shared" si="14"/>
        <v>167</v>
      </c>
      <c r="B168" s="85" t="s">
        <v>96</v>
      </c>
      <c r="C168" s="85" t="s">
        <v>60</v>
      </c>
      <c r="D168" s="90">
        <v>1710</v>
      </c>
      <c r="E168" s="85" t="s">
        <v>68</v>
      </c>
      <c r="F168" s="94">
        <v>29.87</v>
      </c>
      <c r="G168" s="94">
        <f t="shared" si="10"/>
        <v>321.52067999999997</v>
      </c>
      <c r="H168" s="94">
        <v>6.47</v>
      </c>
      <c r="I168" s="94">
        <v>0</v>
      </c>
      <c r="J168" s="94">
        <f t="shared" si="11"/>
        <v>36.340000000000003</v>
      </c>
      <c r="K168" s="94">
        <f t="shared" si="12"/>
        <v>391</v>
      </c>
      <c r="L168" s="60">
        <v>10000</v>
      </c>
      <c r="M168" s="60">
        <f t="shared" si="13"/>
        <v>3910000</v>
      </c>
    </row>
    <row r="169" spans="1:13" ht="16.5" x14ac:dyDescent="0.3">
      <c r="A169" s="89">
        <f t="shared" si="14"/>
        <v>168</v>
      </c>
      <c r="B169" s="85" t="s">
        <v>96</v>
      </c>
      <c r="C169" s="85" t="s">
        <v>61</v>
      </c>
      <c r="D169" s="90">
        <v>1801</v>
      </c>
      <c r="E169" s="85" t="s">
        <v>68</v>
      </c>
      <c r="F169" s="94">
        <v>28.64</v>
      </c>
      <c r="G169" s="94">
        <f t="shared" si="10"/>
        <v>308.28095999999999</v>
      </c>
      <c r="H169" s="94">
        <v>7.75</v>
      </c>
      <c r="I169" s="94">
        <v>0</v>
      </c>
      <c r="J169" s="94">
        <f t="shared" si="11"/>
        <v>36.39</v>
      </c>
      <c r="K169" s="94">
        <f t="shared" si="12"/>
        <v>392</v>
      </c>
      <c r="L169" s="60">
        <v>10000</v>
      </c>
      <c r="M169" s="60">
        <f t="shared" si="13"/>
        <v>3920000</v>
      </c>
    </row>
    <row r="170" spans="1:13" ht="16.5" x14ac:dyDescent="0.3">
      <c r="A170" s="89">
        <f t="shared" si="14"/>
        <v>169</v>
      </c>
      <c r="B170" s="85" t="s">
        <v>96</v>
      </c>
      <c r="C170" s="85" t="s">
        <v>61</v>
      </c>
      <c r="D170" s="90">
        <v>1802</v>
      </c>
      <c r="E170" s="85" t="s">
        <v>68</v>
      </c>
      <c r="F170" s="94">
        <v>28.64</v>
      </c>
      <c r="G170" s="94">
        <f t="shared" si="10"/>
        <v>308.28095999999999</v>
      </c>
      <c r="H170" s="94">
        <v>7.75</v>
      </c>
      <c r="I170" s="94">
        <v>0</v>
      </c>
      <c r="J170" s="94">
        <f t="shared" si="11"/>
        <v>36.39</v>
      </c>
      <c r="K170" s="94">
        <f t="shared" si="12"/>
        <v>392</v>
      </c>
      <c r="L170" s="60">
        <v>10000</v>
      </c>
      <c r="M170" s="60">
        <f t="shared" si="13"/>
        <v>3920000</v>
      </c>
    </row>
    <row r="171" spans="1:13" ht="16.5" x14ac:dyDescent="0.3">
      <c r="A171" s="89">
        <f t="shared" si="14"/>
        <v>170</v>
      </c>
      <c r="B171" s="85" t="s">
        <v>96</v>
      </c>
      <c r="C171" s="85" t="s">
        <v>61</v>
      </c>
      <c r="D171" s="90">
        <v>1803</v>
      </c>
      <c r="E171" s="85" t="s">
        <v>67</v>
      </c>
      <c r="F171" s="94">
        <v>47.82</v>
      </c>
      <c r="G171" s="94">
        <f t="shared" si="10"/>
        <v>514.73447999999996</v>
      </c>
      <c r="H171" s="94">
        <v>2.9</v>
      </c>
      <c r="I171" s="94">
        <v>0.79</v>
      </c>
      <c r="J171" s="94">
        <f t="shared" si="11"/>
        <v>51.51</v>
      </c>
      <c r="K171" s="94">
        <f t="shared" si="12"/>
        <v>554</v>
      </c>
      <c r="L171" s="60">
        <v>10000</v>
      </c>
      <c r="M171" s="60">
        <f t="shared" si="13"/>
        <v>5540000</v>
      </c>
    </row>
    <row r="172" spans="1:13" ht="16.5" x14ac:dyDescent="0.3">
      <c r="A172" s="89">
        <f t="shared" si="14"/>
        <v>171</v>
      </c>
      <c r="B172" s="85" t="s">
        <v>96</v>
      </c>
      <c r="C172" s="85" t="s">
        <v>61</v>
      </c>
      <c r="D172" s="90">
        <v>1804</v>
      </c>
      <c r="E172" s="85" t="s">
        <v>67</v>
      </c>
      <c r="F172" s="94">
        <v>48.08</v>
      </c>
      <c r="G172" s="94">
        <f t="shared" si="10"/>
        <v>517.53311999999994</v>
      </c>
      <c r="H172" s="94">
        <v>2.9</v>
      </c>
      <c r="I172" s="94">
        <v>0.79</v>
      </c>
      <c r="J172" s="94">
        <f t="shared" si="11"/>
        <v>51.769999999999996</v>
      </c>
      <c r="K172" s="94">
        <f t="shared" si="12"/>
        <v>557</v>
      </c>
      <c r="L172" s="60">
        <v>10000</v>
      </c>
      <c r="M172" s="60">
        <f t="shared" si="13"/>
        <v>5570000</v>
      </c>
    </row>
    <row r="173" spans="1:13" ht="16.5" x14ac:dyDescent="0.3">
      <c r="A173" s="89">
        <f t="shared" si="14"/>
        <v>172</v>
      </c>
      <c r="B173" s="85" t="s">
        <v>96</v>
      </c>
      <c r="C173" s="85" t="s">
        <v>61</v>
      </c>
      <c r="D173" s="90">
        <v>1805</v>
      </c>
      <c r="E173" s="85" t="s">
        <v>68</v>
      </c>
      <c r="F173" s="94">
        <v>28.63</v>
      </c>
      <c r="G173" s="94">
        <f t="shared" si="10"/>
        <v>308.17331999999999</v>
      </c>
      <c r="H173" s="94">
        <v>8.0500000000000007</v>
      </c>
      <c r="I173" s="94">
        <v>0</v>
      </c>
      <c r="J173" s="94">
        <f t="shared" si="11"/>
        <v>36.68</v>
      </c>
      <c r="K173" s="94">
        <f t="shared" si="12"/>
        <v>395</v>
      </c>
      <c r="L173" s="60">
        <v>10000</v>
      </c>
      <c r="M173" s="60">
        <f t="shared" si="13"/>
        <v>3950000</v>
      </c>
    </row>
    <row r="174" spans="1:13" ht="16.5" x14ac:dyDescent="0.3">
      <c r="A174" s="89">
        <f t="shared" si="14"/>
        <v>173</v>
      </c>
      <c r="B174" s="85" t="s">
        <v>96</v>
      </c>
      <c r="C174" s="85" t="s">
        <v>61</v>
      </c>
      <c r="D174" s="90">
        <v>1806</v>
      </c>
      <c r="E174" s="85" t="s">
        <v>68</v>
      </c>
      <c r="F174" s="94">
        <v>28.25</v>
      </c>
      <c r="G174" s="94">
        <f t="shared" si="10"/>
        <v>304.08299999999997</v>
      </c>
      <c r="H174" s="94">
        <v>8.0500000000000007</v>
      </c>
      <c r="I174" s="94">
        <v>0</v>
      </c>
      <c r="J174" s="94">
        <f t="shared" si="11"/>
        <v>36.299999999999997</v>
      </c>
      <c r="K174" s="94">
        <f t="shared" si="12"/>
        <v>391</v>
      </c>
      <c r="L174" s="60">
        <v>10000</v>
      </c>
      <c r="M174" s="60">
        <f t="shared" si="13"/>
        <v>3910000</v>
      </c>
    </row>
    <row r="175" spans="1:13" ht="16.5" x14ac:dyDescent="0.3">
      <c r="A175" s="89">
        <f t="shared" si="14"/>
        <v>174</v>
      </c>
      <c r="B175" s="85" t="s">
        <v>96</v>
      </c>
      <c r="C175" s="85" t="s">
        <v>61</v>
      </c>
      <c r="D175" s="90">
        <v>1807</v>
      </c>
      <c r="E175" s="85" t="s">
        <v>68</v>
      </c>
      <c r="F175" s="94">
        <v>29.32</v>
      </c>
      <c r="G175" s="94">
        <f t="shared" si="10"/>
        <v>315.60048</v>
      </c>
      <c r="H175" s="94">
        <v>7.01</v>
      </c>
      <c r="I175" s="94">
        <v>0</v>
      </c>
      <c r="J175" s="94">
        <f t="shared" si="11"/>
        <v>36.33</v>
      </c>
      <c r="K175" s="94">
        <f t="shared" si="12"/>
        <v>391</v>
      </c>
      <c r="L175" s="60">
        <v>10000</v>
      </c>
      <c r="M175" s="60">
        <f t="shared" si="13"/>
        <v>3910000</v>
      </c>
    </row>
    <row r="176" spans="1:13" ht="16.5" x14ac:dyDescent="0.3">
      <c r="A176" s="89">
        <f t="shared" si="14"/>
        <v>175</v>
      </c>
      <c r="B176" s="85" t="s">
        <v>96</v>
      </c>
      <c r="C176" s="85" t="s">
        <v>61</v>
      </c>
      <c r="D176" s="90">
        <v>1808</v>
      </c>
      <c r="E176" s="85" t="s">
        <v>67</v>
      </c>
      <c r="F176" s="94">
        <v>49.58</v>
      </c>
      <c r="G176" s="94">
        <f t="shared" si="10"/>
        <v>533.6791199999999</v>
      </c>
      <c r="H176" s="94">
        <v>3.01</v>
      </c>
      <c r="I176" s="94">
        <v>0.79</v>
      </c>
      <c r="J176" s="94">
        <f t="shared" si="11"/>
        <v>53.379999999999995</v>
      </c>
      <c r="K176" s="94">
        <f t="shared" si="12"/>
        <v>575</v>
      </c>
      <c r="L176" s="60">
        <v>10000</v>
      </c>
      <c r="M176" s="60">
        <f t="shared" si="13"/>
        <v>5750000</v>
      </c>
    </row>
    <row r="177" spans="1:13" ht="16.5" x14ac:dyDescent="0.3">
      <c r="A177" s="89">
        <f t="shared" si="14"/>
        <v>176</v>
      </c>
      <c r="B177" s="85" t="s">
        <v>96</v>
      </c>
      <c r="C177" s="85" t="s">
        <v>61</v>
      </c>
      <c r="D177" s="90">
        <v>1809</v>
      </c>
      <c r="E177" s="85" t="s">
        <v>67</v>
      </c>
      <c r="F177" s="94">
        <v>49.4</v>
      </c>
      <c r="G177" s="94">
        <f t="shared" si="10"/>
        <v>531.74159999999995</v>
      </c>
      <c r="H177" s="94">
        <v>2.9</v>
      </c>
      <c r="I177" s="94">
        <v>0.79</v>
      </c>
      <c r="J177" s="94">
        <f t="shared" si="11"/>
        <v>53.089999999999996</v>
      </c>
      <c r="K177" s="94">
        <f t="shared" si="12"/>
        <v>571</v>
      </c>
      <c r="L177" s="60">
        <v>10000</v>
      </c>
      <c r="M177" s="60">
        <f t="shared" si="13"/>
        <v>5710000</v>
      </c>
    </row>
    <row r="178" spans="1:13" ht="16.5" x14ac:dyDescent="0.3">
      <c r="A178" s="89">
        <f t="shared" si="14"/>
        <v>177</v>
      </c>
      <c r="B178" s="85" t="s">
        <v>96</v>
      </c>
      <c r="C178" s="85" t="s">
        <v>61</v>
      </c>
      <c r="D178" s="90">
        <v>1810</v>
      </c>
      <c r="E178" s="85" t="s">
        <v>68</v>
      </c>
      <c r="F178" s="94">
        <v>29.87</v>
      </c>
      <c r="G178" s="94">
        <f t="shared" si="10"/>
        <v>321.52067999999997</v>
      </c>
      <c r="H178" s="94">
        <v>6.47</v>
      </c>
      <c r="I178" s="94">
        <v>0</v>
      </c>
      <c r="J178" s="94">
        <f t="shared" si="11"/>
        <v>36.340000000000003</v>
      </c>
      <c r="K178" s="94">
        <f t="shared" si="12"/>
        <v>391</v>
      </c>
      <c r="L178" s="60">
        <v>10000</v>
      </c>
      <c r="M178" s="60">
        <f t="shared" si="13"/>
        <v>3910000</v>
      </c>
    </row>
    <row r="179" spans="1:13" ht="16.5" x14ac:dyDescent="0.3">
      <c r="A179" s="89">
        <f t="shared" si="14"/>
        <v>178</v>
      </c>
      <c r="B179" s="85" t="s">
        <v>96</v>
      </c>
      <c r="C179" s="85" t="s">
        <v>62</v>
      </c>
      <c r="D179" s="90">
        <v>1901</v>
      </c>
      <c r="E179" s="85" t="s">
        <v>68</v>
      </c>
      <c r="F179" s="94">
        <v>28.64</v>
      </c>
      <c r="G179" s="94">
        <f t="shared" si="10"/>
        <v>308.28095999999999</v>
      </c>
      <c r="H179" s="94">
        <v>7.75</v>
      </c>
      <c r="I179" s="94">
        <v>0</v>
      </c>
      <c r="J179" s="94">
        <f t="shared" si="11"/>
        <v>36.39</v>
      </c>
      <c r="K179" s="94">
        <f t="shared" si="12"/>
        <v>392</v>
      </c>
      <c r="L179" s="60">
        <v>10250</v>
      </c>
      <c r="M179" s="60">
        <f t="shared" si="13"/>
        <v>4018000</v>
      </c>
    </row>
    <row r="180" spans="1:13" ht="16.5" x14ac:dyDescent="0.3">
      <c r="A180" s="89">
        <f t="shared" si="14"/>
        <v>179</v>
      </c>
      <c r="B180" s="85" t="s">
        <v>96</v>
      </c>
      <c r="C180" s="85" t="s">
        <v>62</v>
      </c>
      <c r="D180" s="90">
        <v>1902</v>
      </c>
      <c r="E180" s="85" t="s">
        <v>68</v>
      </c>
      <c r="F180" s="94">
        <v>28.64</v>
      </c>
      <c r="G180" s="94">
        <f t="shared" si="10"/>
        <v>308.28095999999999</v>
      </c>
      <c r="H180" s="94">
        <v>7.75</v>
      </c>
      <c r="I180" s="94">
        <v>0</v>
      </c>
      <c r="J180" s="94">
        <f t="shared" si="11"/>
        <v>36.39</v>
      </c>
      <c r="K180" s="94">
        <f t="shared" si="12"/>
        <v>392</v>
      </c>
      <c r="L180" s="60">
        <v>10250</v>
      </c>
      <c r="M180" s="60">
        <f t="shared" si="13"/>
        <v>4018000</v>
      </c>
    </row>
    <row r="181" spans="1:13" ht="16.5" x14ac:dyDescent="0.3">
      <c r="A181" s="89">
        <f t="shared" si="14"/>
        <v>180</v>
      </c>
      <c r="B181" s="85" t="s">
        <v>96</v>
      </c>
      <c r="C181" s="85" t="s">
        <v>62</v>
      </c>
      <c r="D181" s="90">
        <v>1903</v>
      </c>
      <c r="E181" s="85" t="s">
        <v>67</v>
      </c>
      <c r="F181" s="94">
        <v>47.82</v>
      </c>
      <c r="G181" s="94">
        <f t="shared" si="10"/>
        <v>514.73447999999996</v>
      </c>
      <c r="H181" s="94">
        <v>2.9</v>
      </c>
      <c r="I181" s="94">
        <v>0.79</v>
      </c>
      <c r="J181" s="94">
        <f t="shared" si="11"/>
        <v>51.51</v>
      </c>
      <c r="K181" s="94">
        <f t="shared" si="12"/>
        <v>554</v>
      </c>
      <c r="L181" s="60">
        <v>10250</v>
      </c>
      <c r="M181" s="60">
        <f t="shared" si="13"/>
        <v>5678500</v>
      </c>
    </row>
    <row r="182" spans="1:13" ht="16.5" x14ac:dyDescent="0.3">
      <c r="A182" s="89">
        <f t="shared" si="14"/>
        <v>181</v>
      </c>
      <c r="B182" s="85" t="s">
        <v>96</v>
      </c>
      <c r="C182" s="85" t="s">
        <v>62</v>
      </c>
      <c r="D182" s="90">
        <v>1904</v>
      </c>
      <c r="E182" s="85" t="s">
        <v>67</v>
      </c>
      <c r="F182" s="94">
        <v>48.08</v>
      </c>
      <c r="G182" s="94">
        <f t="shared" si="10"/>
        <v>517.53311999999994</v>
      </c>
      <c r="H182" s="94">
        <v>2.9</v>
      </c>
      <c r="I182" s="94">
        <v>0.79</v>
      </c>
      <c r="J182" s="94">
        <f t="shared" si="11"/>
        <v>51.769999999999996</v>
      </c>
      <c r="K182" s="94">
        <f t="shared" si="12"/>
        <v>557</v>
      </c>
      <c r="L182" s="60">
        <v>10250</v>
      </c>
      <c r="M182" s="60">
        <f t="shared" si="13"/>
        <v>5709250</v>
      </c>
    </row>
    <row r="183" spans="1:13" ht="16.5" x14ac:dyDescent="0.3">
      <c r="A183" s="89">
        <f t="shared" si="14"/>
        <v>182</v>
      </c>
      <c r="B183" s="85" t="s">
        <v>96</v>
      </c>
      <c r="C183" s="85" t="s">
        <v>62</v>
      </c>
      <c r="D183" s="90">
        <v>1905</v>
      </c>
      <c r="E183" s="85" t="s">
        <v>68</v>
      </c>
      <c r="F183" s="94">
        <v>28.63</v>
      </c>
      <c r="G183" s="94">
        <f t="shared" si="10"/>
        <v>308.17331999999999</v>
      </c>
      <c r="H183" s="94">
        <v>8.0500000000000007</v>
      </c>
      <c r="I183" s="94">
        <v>0</v>
      </c>
      <c r="J183" s="94">
        <f t="shared" si="11"/>
        <v>36.68</v>
      </c>
      <c r="K183" s="94">
        <f t="shared" si="12"/>
        <v>395</v>
      </c>
      <c r="L183" s="60">
        <v>10250</v>
      </c>
      <c r="M183" s="60">
        <f t="shared" si="13"/>
        <v>4048750</v>
      </c>
    </row>
    <row r="184" spans="1:13" ht="16.5" x14ac:dyDescent="0.3">
      <c r="A184" s="89">
        <f t="shared" si="14"/>
        <v>183</v>
      </c>
      <c r="B184" s="85" t="s">
        <v>96</v>
      </c>
      <c r="C184" s="85" t="s">
        <v>62</v>
      </c>
      <c r="D184" s="90">
        <v>1906</v>
      </c>
      <c r="E184" s="85" t="s">
        <v>68</v>
      </c>
      <c r="F184" s="94">
        <v>28.25</v>
      </c>
      <c r="G184" s="94">
        <f t="shared" si="10"/>
        <v>304.08299999999997</v>
      </c>
      <c r="H184" s="94">
        <v>8.0500000000000007</v>
      </c>
      <c r="I184" s="94">
        <v>0</v>
      </c>
      <c r="J184" s="94">
        <f t="shared" si="11"/>
        <v>36.299999999999997</v>
      </c>
      <c r="K184" s="94">
        <f t="shared" si="12"/>
        <v>391</v>
      </c>
      <c r="L184" s="60">
        <v>10250</v>
      </c>
      <c r="M184" s="60">
        <f t="shared" si="13"/>
        <v>4007750</v>
      </c>
    </row>
    <row r="185" spans="1:13" ht="16.5" x14ac:dyDescent="0.3">
      <c r="A185" s="89">
        <f t="shared" si="14"/>
        <v>184</v>
      </c>
      <c r="B185" s="85" t="s">
        <v>96</v>
      </c>
      <c r="C185" s="85" t="s">
        <v>62</v>
      </c>
      <c r="D185" s="90">
        <v>1907</v>
      </c>
      <c r="E185" s="85" t="s">
        <v>68</v>
      </c>
      <c r="F185" s="94">
        <v>29.32</v>
      </c>
      <c r="G185" s="94">
        <f t="shared" si="10"/>
        <v>315.60048</v>
      </c>
      <c r="H185" s="94">
        <v>7.01</v>
      </c>
      <c r="I185" s="94">
        <v>0</v>
      </c>
      <c r="J185" s="94">
        <f t="shared" si="11"/>
        <v>36.33</v>
      </c>
      <c r="K185" s="94">
        <f t="shared" si="12"/>
        <v>391</v>
      </c>
      <c r="L185" s="60">
        <v>10250</v>
      </c>
      <c r="M185" s="60">
        <f t="shared" si="13"/>
        <v>4007750</v>
      </c>
    </row>
    <row r="186" spans="1:13" ht="16.5" x14ac:dyDescent="0.3">
      <c r="A186" s="89">
        <f t="shared" si="14"/>
        <v>185</v>
      </c>
      <c r="B186" s="85" t="s">
        <v>96</v>
      </c>
      <c r="C186" s="85" t="s">
        <v>62</v>
      </c>
      <c r="D186" s="90">
        <v>1908</v>
      </c>
      <c r="E186" s="85" t="s">
        <v>67</v>
      </c>
      <c r="F186" s="94">
        <v>49.58</v>
      </c>
      <c r="G186" s="94">
        <f t="shared" si="10"/>
        <v>533.6791199999999</v>
      </c>
      <c r="H186" s="94">
        <v>3.01</v>
      </c>
      <c r="I186" s="94">
        <v>0.79</v>
      </c>
      <c r="J186" s="94">
        <f t="shared" si="11"/>
        <v>53.379999999999995</v>
      </c>
      <c r="K186" s="94">
        <f t="shared" si="12"/>
        <v>575</v>
      </c>
      <c r="L186" s="60">
        <v>10250</v>
      </c>
      <c r="M186" s="60">
        <f t="shared" si="13"/>
        <v>5893750</v>
      </c>
    </row>
    <row r="187" spans="1:13" ht="16.5" x14ac:dyDescent="0.3">
      <c r="A187" s="89">
        <f t="shared" si="14"/>
        <v>186</v>
      </c>
      <c r="B187" s="85" t="s">
        <v>96</v>
      </c>
      <c r="C187" s="85" t="s">
        <v>62</v>
      </c>
      <c r="D187" s="90">
        <v>1909</v>
      </c>
      <c r="E187" s="85" t="s">
        <v>67</v>
      </c>
      <c r="F187" s="94">
        <v>49.4</v>
      </c>
      <c r="G187" s="94">
        <f t="shared" si="10"/>
        <v>531.74159999999995</v>
      </c>
      <c r="H187" s="94">
        <v>2.9</v>
      </c>
      <c r="I187" s="94">
        <v>0.79</v>
      </c>
      <c r="J187" s="94">
        <f t="shared" si="11"/>
        <v>53.089999999999996</v>
      </c>
      <c r="K187" s="94">
        <f t="shared" si="12"/>
        <v>571</v>
      </c>
      <c r="L187" s="60">
        <v>10250</v>
      </c>
      <c r="M187" s="60">
        <f t="shared" si="13"/>
        <v>5852750</v>
      </c>
    </row>
    <row r="188" spans="1:13" ht="16.5" x14ac:dyDescent="0.3">
      <c r="A188" s="89">
        <f t="shared" si="14"/>
        <v>187</v>
      </c>
      <c r="B188" s="85" t="s">
        <v>96</v>
      </c>
      <c r="C188" s="85" t="s">
        <v>62</v>
      </c>
      <c r="D188" s="90">
        <v>1910</v>
      </c>
      <c r="E188" s="85" t="s">
        <v>68</v>
      </c>
      <c r="F188" s="94">
        <v>29.87</v>
      </c>
      <c r="G188" s="94">
        <f t="shared" si="10"/>
        <v>321.52067999999997</v>
      </c>
      <c r="H188" s="94">
        <v>6.47</v>
      </c>
      <c r="I188" s="94">
        <v>0</v>
      </c>
      <c r="J188" s="94">
        <f t="shared" si="11"/>
        <v>36.340000000000003</v>
      </c>
      <c r="K188" s="94">
        <f t="shared" si="12"/>
        <v>391</v>
      </c>
      <c r="L188" s="60">
        <v>10250</v>
      </c>
      <c r="M188" s="60">
        <f t="shared" si="13"/>
        <v>4007750</v>
      </c>
    </row>
    <row r="189" spans="1:13" ht="16.5" x14ac:dyDescent="0.3">
      <c r="A189" s="89">
        <f t="shared" si="14"/>
        <v>188</v>
      </c>
      <c r="B189" s="85" t="s">
        <v>96</v>
      </c>
      <c r="C189" s="85" t="s">
        <v>63</v>
      </c>
      <c r="D189" s="90">
        <v>2001</v>
      </c>
      <c r="E189" s="85" t="s">
        <v>68</v>
      </c>
      <c r="F189" s="94">
        <v>28.64</v>
      </c>
      <c r="G189" s="94">
        <f t="shared" si="10"/>
        <v>308.28095999999999</v>
      </c>
      <c r="H189" s="94">
        <v>7.75</v>
      </c>
      <c r="I189" s="94">
        <v>0</v>
      </c>
      <c r="J189" s="94">
        <f t="shared" si="11"/>
        <v>36.39</v>
      </c>
      <c r="K189" s="94">
        <f t="shared" si="12"/>
        <v>392</v>
      </c>
      <c r="L189" s="60">
        <v>10250</v>
      </c>
      <c r="M189" s="60">
        <f t="shared" si="13"/>
        <v>4018000</v>
      </c>
    </row>
    <row r="190" spans="1:13" ht="16.5" x14ac:dyDescent="0.3">
      <c r="A190" s="89">
        <f t="shared" si="14"/>
        <v>189</v>
      </c>
      <c r="B190" s="85" t="s">
        <v>96</v>
      </c>
      <c r="C190" s="85" t="s">
        <v>63</v>
      </c>
      <c r="D190" s="90">
        <v>2002</v>
      </c>
      <c r="E190" s="85" t="s">
        <v>68</v>
      </c>
      <c r="F190" s="94">
        <v>28.64</v>
      </c>
      <c r="G190" s="94">
        <f t="shared" si="10"/>
        <v>308.28095999999999</v>
      </c>
      <c r="H190" s="94">
        <v>7.75</v>
      </c>
      <c r="I190" s="94">
        <v>0</v>
      </c>
      <c r="J190" s="94">
        <f t="shared" si="11"/>
        <v>36.39</v>
      </c>
      <c r="K190" s="94">
        <f t="shared" si="12"/>
        <v>392</v>
      </c>
      <c r="L190" s="60">
        <v>10250</v>
      </c>
      <c r="M190" s="60">
        <f t="shared" si="13"/>
        <v>4018000</v>
      </c>
    </row>
    <row r="191" spans="1:13" ht="16.5" x14ac:dyDescent="0.3">
      <c r="A191" s="89">
        <f t="shared" si="14"/>
        <v>190</v>
      </c>
      <c r="B191" s="85" t="s">
        <v>96</v>
      </c>
      <c r="C191" s="85" t="s">
        <v>63</v>
      </c>
      <c r="D191" s="90">
        <v>2003</v>
      </c>
      <c r="E191" s="85" t="s">
        <v>67</v>
      </c>
      <c r="F191" s="94">
        <v>47.82</v>
      </c>
      <c r="G191" s="94">
        <f t="shared" si="10"/>
        <v>514.73447999999996</v>
      </c>
      <c r="H191" s="94">
        <v>2.9</v>
      </c>
      <c r="I191" s="94">
        <v>0.79</v>
      </c>
      <c r="J191" s="94">
        <f t="shared" si="11"/>
        <v>51.51</v>
      </c>
      <c r="K191" s="94">
        <f t="shared" si="12"/>
        <v>554</v>
      </c>
      <c r="L191" s="60">
        <v>10250</v>
      </c>
      <c r="M191" s="60">
        <f t="shared" si="13"/>
        <v>5678500</v>
      </c>
    </row>
    <row r="192" spans="1:13" ht="16.5" x14ac:dyDescent="0.3">
      <c r="A192" s="89">
        <f t="shared" si="14"/>
        <v>191</v>
      </c>
      <c r="B192" s="85" t="s">
        <v>96</v>
      </c>
      <c r="C192" s="85" t="s">
        <v>63</v>
      </c>
      <c r="D192" s="90">
        <v>2004</v>
      </c>
      <c r="E192" s="85" t="s">
        <v>67</v>
      </c>
      <c r="F192" s="94">
        <v>48.08</v>
      </c>
      <c r="G192" s="94">
        <f t="shared" si="10"/>
        <v>517.53311999999994</v>
      </c>
      <c r="H192" s="94">
        <v>2.9</v>
      </c>
      <c r="I192" s="94">
        <v>0.79</v>
      </c>
      <c r="J192" s="94">
        <f t="shared" si="11"/>
        <v>51.769999999999996</v>
      </c>
      <c r="K192" s="94">
        <f t="shared" si="12"/>
        <v>557</v>
      </c>
      <c r="L192" s="60">
        <v>10250</v>
      </c>
      <c r="M192" s="60">
        <f t="shared" si="13"/>
        <v>5709250</v>
      </c>
    </row>
    <row r="193" spans="1:13" ht="16.5" x14ac:dyDescent="0.3">
      <c r="A193" s="89">
        <f t="shared" si="14"/>
        <v>192</v>
      </c>
      <c r="B193" s="85" t="s">
        <v>96</v>
      </c>
      <c r="C193" s="85" t="s">
        <v>63</v>
      </c>
      <c r="D193" s="90">
        <v>2006</v>
      </c>
      <c r="E193" s="85" t="s">
        <v>67</v>
      </c>
      <c r="F193" s="95">
        <v>37.39</v>
      </c>
      <c r="G193" s="94">
        <f t="shared" si="10"/>
        <v>402.46596</v>
      </c>
      <c r="H193" s="94">
        <v>8.0500000000000007</v>
      </c>
      <c r="I193" s="94">
        <v>0</v>
      </c>
      <c r="J193" s="94">
        <f t="shared" si="11"/>
        <v>45.44</v>
      </c>
      <c r="K193" s="94">
        <f t="shared" si="12"/>
        <v>489</v>
      </c>
      <c r="L193" s="60">
        <v>10250</v>
      </c>
      <c r="M193" s="60">
        <f t="shared" si="13"/>
        <v>5012250</v>
      </c>
    </row>
    <row r="194" spans="1:13" ht="16.5" x14ac:dyDescent="0.3">
      <c r="A194" s="89">
        <f t="shared" si="14"/>
        <v>193</v>
      </c>
      <c r="B194" s="85" t="s">
        <v>96</v>
      </c>
      <c r="C194" s="85" t="s">
        <v>63</v>
      </c>
      <c r="D194" s="90">
        <v>2007</v>
      </c>
      <c r="E194" s="85" t="s">
        <v>68</v>
      </c>
      <c r="F194" s="94">
        <v>29.32</v>
      </c>
      <c r="G194" s="94">
        <f t="shared" ref="G194:G217" si="15">F194*10.764</f>
        <v>315.60048</v>
      </c>
      <c r="H194" s="94">
        <v>7.01</v>
      </c>
      <c r="I194" s="94">
        <v>0</v>
      </c>
      <c r="J194" s="94">
        <f t="shared" si="11"/>
        <v>36.33</v>
      </c>
      <c r="K194" s="94">
        <f t="shared" si="12"/>
        <v>391</v>
      </c>
      <c r="L194" s="60">
        <v>10250</v>
      </c>
      <c r="M194" s="60">
        <f t="shared" si="13"/>
        <v>4007750</v>
      </c>
    </row>
    <row r="195" spans="1:13" ht="16.5" x14ac:dyDescent="0.3">
      <c r="A195" s="89">
        <f t="shared" si="14"/>
        <v>194</v>
      </c>
      <c r="B195" s="85" t="s">
        <v>96</v>
      </c>
      <c r="C195" s="85" t="s">
        <v>63</v>
      </c>
      <c r="D195" s="90">
        <v>2008</v>
      </c>
      <c r="E195" s="85" t="s">
        <v>67</v>
      </c>
      <c r="F195" s="94">
        <v>49.58</v>
      </c>
      <c r="G195" s="94">
        <f t="shared" si="15"/>
        <v>533.6791199999999</v>
      </c>
      <c r="H195" s="94">
        <v>3.01</v>
      </c>
      <c r="I195" s="94">
        <v>0.79</v>
      </c>
      <c r="J195" s="94">
        <f t="shared" ref="J195:J217" si="16">F195+H195+I195</f>
        <v>53.379999999999995</v>
      </c>
      <c r="K195" s="94">
        <f t="shared" ref="K195:K217" si="17">ROUND(J195*10.764,0)</f>
        <v>575</v>
      </c>
      <c r="L195" s="60">
        <v>10250</v>
      </c>
      <c r="M195" s="60">
        <f t="shared" ref="M195:M217" si="18">ROUND(L195*K195,0)</f>
        <v>5893750</v>
      </c>
    </row>
    <row r="196" spans="1:13" ht="16.5" x14ac:dyDescent="0.3">
      <c r="A196" s="89">
        <f t="shared" ref="A196:A217" si="19">+A195+1</f>
        <v>195</v>
      </c>
      <c r="B196" s="85" t="s">
        <v>96</v>
      </c>
      <c r="C196" s="85" t="s">
        <v>63</v>
      </c>
      <c r="D196" s="90">
        <v>2009</v>
      </c>
      <c r="E196" s="85" t="s">
        <v>67</v>
      </c>
      <c r="F196" s="94">
        <v>49.4</v>
      </c>
      <c r="G196" s="94">
        <f t="shared" si="15"/>
        <v>531.74159999999995</v>
      </c>
      <c r="H196" s="94">
        <v>2.9</v>
      </c>
      <c r="I196" s="94">
        <v>0.79</v>
      </c>
      <c r="J196" s="94">
        <f t="shared" si="16"/>
        <v>53.089999999999996</v>
      </c>
      <c r="K196" s="94">
        <f t="shared" si="17"/>
        <v>571</v>
      </c>
      <c r="L196" s="60">
        <v>10250</v>
      </c>
      <c r="M196" s="60">
        <f t="shared" si="18"/>
        <v>5852750</v>
      </c>
    </row>
    <row r="197" spans="1:13" ht="16.5" x14ac:dyDescent="0.3">
      <c r="A197" s="89">
        <f t="shared" si="19"/>
        <v>196</v>
      </c>
      <c r="B197" s="85" t="s">
        <v>96</v>
      </c>
      <c r="C197" s="85" t="s">
        <v>63</v>
      </c>
      <c r="D197" s="90">
        <v>2010</v>
      </c>
      <c r="E197" s="85" t="s">
        <v>68</v>
      </c>
      <c r="F197" s="94">
        <v>29.87</v>
      </c>
      <c r="G197" s="94">
        <f t="shared" si="15"/>
        <v>321.52067999999997</v>
      </c>
      <c r="H197" s="94">
        <v>6.47</v>
      </c>
      <c r="I197" s="94">
        <v>0</v>
      </c>
      <c r="J197" s="94">
        <f t="shared" si="16"/>
        <v>36.340000000000003</v>
      </c>
      <c r="K197" s="94">
        <f t="shared" si="17"/>
        <v>391</v>
      </c>
      <c r="L197" s="60">
        <v>10250</v>
      </c>
      <c r="M197" s="60">
        <f t="shared" si="18"/>
        <v>4007750</v>
      </c>
    </row>
    <row r="198" spans="1:13" ht="16.5" x14ac:dyDescent="0.3">
      <c r="A198" s="89">
        <f t="shared" si="19"/>
        <v>197</v>
      </c>
      <c r="B198" s="85" t="s">
        <v>96</v>
      </c>
      <c r="C198" s="85" t="s">
        <v>64</v>
      </c>
      <c r="D198" s="90">
        <v>2101</v>
      </c>
      <c r="E198" s="85" t="s">
        <v>68</v>
      </c>
      <c r="F198" s="94">
        <v>28.64</v>
      </c>
      <c r="G198" s="94">
        <f t="shared" si="15"/>
        <v>308.28095999999999</v>
      </c>
      <c r="H198" s="94">
        <v>7.75</v>
      </c>
      <c r="I198" s="94">
        <v>0</v>
      </c>
      <c r="J198" s="94">
        <f t="shared" si="16"/>
        <v>36.39</v>
      </c>
      <c r="K198" s="94">
        <f t="shared" si="17"/>
        <v>392</v>
      </c>
      <c r="L198" s="60">
        <v>10250</v>
      </c>
      <c r="M198" s="60">
        <f t="shared" si="18"/>
        <v>4018000</v>
      </c>
    </row>
    <row r="199" spans="1:13" ht="16.5" x14ac:dyDescent="0.3">
      <c r="A199" s="89">
        <f t="shared" si="19"/>
        <v>198</v>
      </c>
      <c r="B199" s="85" t="s">
        <v>96</v>
      </c>
      <c r="C199" s="85" t="s">
        <v>64</v>
      </c>
      <c r="D199" s="90">
        <v>2102</v>
      </c>
      <c r="E199" s="85" t="s">
        <v>68</v>
      </c>
      <c r="F199" s="94">
        <v>28.64</v>
      </c>
      <c r="G199" s="94">
        <f t="shared" si="15"/>
        <v>308.28095999999999</v>
      </c>
      <c r="H199" s="94">
        <v>7.75</v>
      </c>
      <c r="I199" s="94">
        <v>0</v>
      </c>
      <c r="J199" s="94">
        <f t="shared" si="16"/>
        <v>36.39</v>
      </c>
      <c r="K199" s="94">
        <f t="shared" si="17"/>
        <v>392</v>
      </c>
      <c r="L199" s="60">
        <v>10250</v>
      </c>
      <c r="M199" s="60">
        <f t="shared" si="18"/>
        <v>4018000</v>
      </c>
    </row>
    <row r="200" spans="1:13" ht="16.5" x14ac:dyDescent="0.3">
      <c r="A200" s="89">
        <f t="shared" si="19"/>
        <v>199</v>
      </c>
      <c r="B200" s="85" t="s">
        <v>96</v>
      </c>
      <c r="C200" s="85" t="s">
        <v>64</v>
      </c>
      <c r="D200" s="90">
        <v>2103</v>
      </c>
      <c r="E200" s="85" t="s">
        <v>67</v>
      </c>
      <c r="F200" s="94">
        <v>47.82</v>
      </c>
      <c r="G200" s="94">
        <f t="shared" si="15"/>
        <v>514.73447999999996</v>
      </c>
      <c r="H200" s="94">
        <v>2.9</v>
      </c>
      <c r="I200" s="94">
        <v>0.79</v>
      </c>
      <c r="J200" s="94">
        <f t="shared" si="16"/>
        <v>51.51</v>
      </c>
      <c r="K200" s="94">
        <f t="shared" si="17"/>
        <v>554</v>
      </c>
      <c r="L200" s="60">
        <v>10250</v>
      </c>
      <c r="M200" s="60">
        <f t="shared" si="18"/>
        <v>5678500</v>
      </c>
    </row>
    <row r="201" spans="1:13" ht="16.5" x14ac:dyDescent="0.3">
      <c r="A201" s="89">
        <f t="shared" si="19"/>
        <v>200</v>
      </c>
      <c r="B201" s="85" t="s">
        <v>96</v>
      </c>
      <c r="C201" s="85" t="s">
        <v>64</v>
      </c>
      <c r="D201" s="90">
        <v>2104</v>
      </c>
      <c r="E201" s="85" t="s">
        <v>67</v>
      </c>
      <c r="F201" s="94">
        <v>48.08</v>
      </c>
      <c r="G201" s="94">
        <f t="shared" si="15"/>
        <v>517.53311999999994</v>
      </c>
      <c r="H201" s="94">
        <v>2.9</v>
      </c>
      <c r="I201" s="94">
        <v>0.79</v>
      </c>
      <c r="J201" s="94">
        <f t="shared" si="16"/>
        <v>51.769999999999996</v>
      </c>
      <c r="K201" s="94">
        <f t="shared" si="17"/>
        <v>557</v>
      </c>
      <c r="L201" s="60">
        <v>10250</v>
      </c>
      <c r="M201" s="60">
        <f t="shared" si="18"/>
        <v>5709250</v>
      </c>
    </row>
    <row r="202" spans="1:13" ht="16.5" x14ac:dyDescent="0.3">
      <c r="A202" s="89">
        <f t="shared" si="19"/>
        <v>201</v>
      </c>
      <c r="B202" s="85" t="s">
        <v>96</v>
      </c>
      <c r="C202" s="85" t="s">
        <v>64</v>
      </c>
      <c r="D202" s="90">
        <v>2105</v>
      </c>
      <c r="E202" s="85" t="s">
        <v>68</v>
      </c>
      <c r="F202" s="94">
        <v>28.63</v>
      </c>
      <c r="G202" s="94">
        <f t="shared" si="15"/>
        <v>308.17331999999999</v>
      </c>
      <c r="H202" s="94">
        <v>8.0500000000000007</v>
      </c>
      <c r="I202" s="94">
        <v>0</v>
      </c>
      <c r="J202" s="94">
        <f t="shared" si="16"/>
        <v>36.68</v>
      </c>
      <c r="K202" s="94">
        <f t="shared" si="17"/>
        <v>395</v>
      </c>
      <c r="L202" s="60">
        <v>10250</v>
      </c>
      <c r="M202" s="60">
        <f t="shared" si="18"/>
        <v>4048750</v>
      </c>
    </row>
    <row r="203" spans="1:13" ht="16.5" x14ac:dyDescent="0.3">
      <c r="A203" s="89">
        <f t="shared" si="19"/>
        <v>202</v>
      </c>
      <c r="B203" s="85" t="s">
        <v>96</v>
      </c>
      <c r="C203" s="85" t="s">
        <v>64</v>
      </c>
      <c r="D203" s="90">
        <v>2106</v>
      </c>
      <c r="E203" s="85" t="s">
        <v>68</v>
      </c>
      <c r="F203" s="94">
        <v>28.25</v>
      </c>
      <c r="G203" s="94">
        <f t="shared" si="15"/>
        <v>304.08299999999997</v>
      </c>
      <c r="H203" s="94">
        <v>8.0500000000000007</v>
      </c>
      <c r="I203" s="94">
        <v>0</v>
      </c>
      <c r="J203" s="94">
        <f t="shared" si="16"/>
        <v>36.299999999999997</v>
      </c>
      <c r="K203" s="94">
        <f t="shared" si="17"/>
        <v>391</v>
      </c>
      <c r="L203" s="60">
        <v>10250</v>
      </c>
      <c r="M203" s="60">
        <f t="shared" si="18"/>
        <v>4007750</v>
      </c>
    </row>
    <row r="204" spans="1:13" ht="16.5" x14ac:dyDescent="0.3">
      <c r="A204" s="89">
        <f t="shared" si="19"/>
        <v>203</v>
      </c>
      <c r="B204" s="85" t="s">
        <v>96</v>
      </c>
      <c r="C204" s="85" t="s">
        <v>64</v>
      </c>
      <c r="D204" s="90">
        <v>2107</v>
      </c>
      <c r="E204" s="85" t="s">
        <v>68</v>
      </c>
      <c r="F204" s="94">
        <v>29.32</v>
      </c>
      <c r="G204" s="94">
        <f t="shared" si="15"/>
        <v>315.60048</v>
      </c>
      <c r="H204" s="94">
        <v>7.01</v>
      </c>
      <c r="I204" s="94">
        <v>0</v>
      </c>
      <c r="J204" s="94">
        <f t="shared" si="16"/>
        <v>36.33</v>
      </c>
      <c r="K204" s="94">
        <f t="shared" si="17"/>
        <v>391</v>
      </c>
      <c r="L204" s="60">
        <v>10250</v>
      </c>
      <c r="M204" s="60">
        <f t="shared" si="18"/>
        <v>4007750</v>
      </c>
    </row>
    <row r="205" spans="1:13" ht="16.5" x14ac:dyDescent="0.3">
      <c r="A205" s="89">
        <f t="shared" si="19"/>
        <v>204</v>
      </c>
      <c r="B205" s="85" t="s">
        <v>96</v>
      </c>
      <c r="C205" s="85" t="s">
        <v>64</v>
      </c>
      <c r="D205" s="90">
        <v>2108</v>
      </c>
      <c r="E205" s="85" t="s">
        <v>67</v>
      </c>
      <c r="F205" s="94">
        <v>49.58</v>
      </c>
      <c r="G205" s="94">
        <f t="shared" si="15"/>
        <v>533.6791199999999</v>
      </c>
      <c r="H205" s="94">
        <v>3.01</v>
      </c>
      <c r="I205" s="94">
        <v>0.79</v>
      </c>
      <c r="J205" s="94">
        <f t="shared" si="16"/>
        <v>53.379999999999995</v>
      </c>
      <c r="K205" s="94">
        <f t="shared" si="17"/>
        <v>575</v>
      </c>
      <c r="L205" s="60">
        <v>10250</v>
      </c>
      <c r="M205" s="60">
        <f t="shared" si="18"/>
        <v>5893750</v>
      </c>
    </row>
    <row r="206" spans="1:13" ht="16.5" x14ac:dyDescent="0.3">
      <c r="A206" s="89">
        <f t="shared" si="19"/>
        <v>205</v>
      </c>
      <c r="B206" s="85" t="s">
        <v>96</v>
      </c>
      <c r="C206" s="85" t="s">
        <v>64</v>
      </c>
      <c r="D206" s="90">
        <v>2109</v>
      </c>
      <c r="E206" s="85" t="s">
        <v>67</v>
      </c>
      <c r="F206" s="94">
        <v>49.4</v>
      </c>
      <c r="G206" s="94">
        <f t="shared" si="15"/>
        <v>531.74159999999995</v>
      </c>
      <c r="H206" s="94">
        <v>2.9</v>
      </c>
      <c r="I206" s="94">
        <v>0.79</v>
      </c>
      <c r="J206" s="94">
        <f t="shared" si="16"/>
        <v>53.089999999999996</v>
      </c>
      <c r="K206" s="94">
        <f t="shared" si="17"/>
        <v>571</v>
      </c>
      <c r="L206" s="60">
        <v>10250</v>
      </c>
      <c r="M206" s="60">
        <f t="shared" si="18"/>
        <v>5852750</v>
      </c>
    </row>
    <row r="207" spans="1:13" ht="16.5" x14ac:dyDescent="0.3">
      <c r="A207" s="89">
        <f t="shared" si="19"/>
        <v>206</v>
      </c>
      <c r="B207" s="85" t="s">
        <v>96</v>
      </c>
      <c r="C207" s="85" t="s">
        <v>64</v>
      </c>
      <c r="D207" s="90">
        <v>2110</v>
      </c>
      <c r="E207" s="85" t="s">
        <v>68</v>
      </c>
      <c r="F207" s="94">
        <v>29.87</v>
      </c>
      <c r="G207" s="94">
        <f t="shared" si="15"/>
        <v>321.52067999999997</v>
      </c>
      <c r="H207" s="94">
        <v>6.47</v>
      </c>
      <c r="I207" s="94">
        <v>0</v>
      </c>
      <c r="J207" s="94">
        <f t="shared" si="16"/>
        <v>36.340000000000003</v>
      </c>
      <c r="K207" s="94">
        <f t="shared" si="17"/>
        <v>391</v>
      </c>
      <c r="L207" s="60">
        <v>10250</v>
      </c>
      <c r="M207" s="60">
        <f t="shared" si="18"/>
        <v>4007750</v>
      </c>
    </row>
    <row r="208" spans="1:13" ht="16.5" x14ac:dyDescent="0.3">
      <c r="A208" s="89">
        <f t="shared" si="19"/>
        <v>207</v>
      </c>
      <c r="B208" s="85" t="s">
        <v>96</v>
      </c>
      <c r="C208" s="85" t="s">
        <v>65</v>
      </c>
      <c r="D208" s="90">
        <v>2201</v>
      </c>
      <c r="E208" s="85" t="s">
        <v>68</v>
      </c>
      <c r="F208" s="94">
        <v>28.64</v>
      </c>
      <c r="G208" s="94">
        <f t="shared" si="15"/>
        <v>308.28095999999999</v>
      </c>
      <c r="H208" s="94">
        <v>7.75</v>
      </c>
      <c r="I208" s="94">
        <v>0</v>
      </c>
      <c r="J208" s="94">
        <f t="shared" si="16"/>
        <v>36.39</v>
      </c>
      <c r="K208" s="94">
        <f t="shared" si="17"/>
        <v>392</v>
      </c>
      <c r="L208" s="60">
        <v>10250</v>
      </c>
      <c r="M208" s="60">
        <f t="shared" si="18"/>
        <v>4018000</v>
      </c>
    </row>
    <row r="209" spans="1:13" ht="16.5" x14ac:dyDescent="0.3">
      <c r="A209" s="89">
        <f t="shared" si="19"/>
        <v>208</v>
      </c>
      <c r="B209" s="85" t="s">
        <v>96</v>
      </c>
      <c r="C209" s="85" t="s">
        <v>65</v>
      </c>
      <c r="D209" s="90">
        <v>2202</v>
      </c>
      <c r="E209" s="85" t="s">
        <v>68</v>
      </c>
      <c r="F209" s="94">
        <v>28.64</v>
      </c>
      <c r="G209" s="94">
        <f t="shared" si="15"/>
        <v>308.28095999999999</v>
      </c>
      <c r="H209" s="94">
        <v>7.75</v>
      </c>
      <c r="I209" s="94">
        <v>0</v>
      </c>
      <c r="J209" s="94">
        <f t="shared" si="16"/>
        <v>36.39</v>
      </c>
      <c r="K209" s="94">
        <f t="shared" si="17"/>
        <v>392</v>
      </c>
      <c r="L209" s="60">
        <v>10250</v>
      </c>
      <c r="M209" s="60">
        <f t="shared" si="18"/>
        <v>4018000</v>
      </c>
    </row>
    <row r="210" spans="1:13" ht="16.5" x14ac:dyDescent="0.3">
      <c r="A210" s="89">
        <f t="shared" si="19"/>
        <v>209</v>
      </c>
      <c r="B210" s="85" t="s">
        <v>96</v>
      </c>
      <c r="C210" s="85" t="s">
        <v>65</v>
      </c>
      <c r="D210" s="90">
        <v>2203</v>
      </c>
      <c r="E210" s="85" t="s">
        <v>67</v>
      </c>
      <c r="F210" s="94">
        <v>47.82</v>
      </c>
      <c r="G210" s="94">
        <f t="shared" si="15"/>
        <v>514.73447999999996</v>
      </c>
      <c r="H210" s="94">
        <v>2.9</v>
      </c>
      <c r="I210" s="94">
        <v>0.79</v>
      </c>
      <c r="J210" s="94">
        <f t="shared" si="16"/>
        <v>51.51</v>
      </c>
      <c r="K210" s="94">
        <f t="shared" si="17"/>
        <v>554</v>
      </c>
      <c r="L210" s="60">
        <v>10250</v>
      </c>
      <c r="M210" s="60">
        <f t="shared" si="18"/>
        <v>5678500</v>
      </c>
    </row>
    <row r="211" spans="1:13" ht="16.5" x14ac:dyDescent="0.3">
      <c r="A211" s="89">
        <f t="shared" si="19"/>
        <v>210</v>
      </c>
      <c r="B211" s="85" t="s">
        <v>96</v>
      </c>
      <c r="C211" s="85" t="s">
        <v>65</v>
      </c>
      <c r="D211" s="90">
        <v>2204</v>
      </c>
      <c r="E211" s="85" t="s">
        <v>67</v>
      </c>
      <c r="F211" s="94">
        <v>48.08</v>
      </c>
      <c r="G211" s="94">
        <f t="shared" si="15"/>
        <v>517.53311999999994</v>
      </c>
      <c r="H211" s="94">
        <v>2.9</v>
      </c>
      <c r="I211" s="94">
        <v>0.79</v>
      </c>
      <c r="J211" s="94">
        <f t="shared" si="16"/>
        <v>51.769999999999996</v>
      </c>
      <c r="K211" s="94">
        <f t="shared" si="17"/>
        <v>557</v>
      </c>
      <c r="L211" s="60">
        <v>10250</v>
      </c>
      <c r="M211" s="60">
        <f t="shared" si="18"/>
        <v>5709250</v>
      </c>
    </row>
    <row r="212" spans="1:13" ht="16.5" x14ac:dyDescent="0.3">
      <c r="A212" s="89">
        <f t="shared" si="19"/>
        <v>211</v>
      </c>
      <c r="B212" s="85" t="s">
        <v>96</v>
      </c>
      <c r="C212" s="85" t="s">
        <v>65</v>
      </c>
      <c r="D212" s="90">
        <v>2205</v>
      </c>
      <c r="E212" s="85" t="s">
        <v>68</v>
      </c>
      <c r="F212" s="94">
        <v>28.63</v>
      </c>
      <c r="G212" s="94">
        <f t="shared" si="15"/>
        <v>308.17331999999999</v>
      </c>
      <c r="H212" s="94">
        <v>8.0500000000000007</v>
      </c>
      <c r="I212" s="94">
        <v>0</v>
      </c>
      <c r="J212" s="94">
        <f t="shared" si="16"/>
        <v>36.68</v>
      </c>
      <c r="K212" s="94">
        <f t="shared" si="17"/>
        <v>395</v>
      </c>
      <c r="L212" s="60">
        <v>10250</v>
      </c>
      <c r="M212" s="60">
        <f t="shared" si="18"/>
        <v>4048750</v>
      </c>
    </row>
    <row r="213" spans="1:13" ht="16.5" x14ac:dyDescent="0.3">
      <c r="A213" s="89">
        <f t="shared" si="19"/>
        <v>212</v>
      </c>
      <c r="B213" s="85" t="s">
        <v>96</v>
      </c>
      <c r="C213" s="85" t="s">
        <v>65</v>
      </c>
      <c r="D213" s="90">
        <v>2206</v>
      </c>
      <c r="E213" s="85" t="s">
        <v>68</v>
      </c>
      <c r="F213" s="94">
        <v>28.25</v>
      </c>
      <c r="G213" s="94">
        <f t="shared" si="15"/>
        <v>304.08299999999997</v>
      </c>
      <c r="H213" s="94">
        <v>8.0500000000000007</v>
      </c>
      <c r="I213" s="94">
        <v>0</v>
      </c>
      <c r="J213" s="94">
        <f t="shared" si="16"/>
        <v>36.299999999999997</v>
      </c>
      <c r="K213" s="94">
        <f t="shared" si="17"/>
        <v>391</v>
      </c>
      <c r="L213" s="60">
        <v>10250</v>
      </c>
      <c r="M213" s="60">
        <f t="shared" si="18"/>
        <v>4007750</v>
      </c>
    </row>
    <row r="214" spans="1:13" ht="16.5" x14ac:dyDescent="0.3">
      <c r="A214" s="89">
        <f t="shared" si="19"/>
        <v>213</v>
      </c>
      <c r="B214" s="85" t="s">
        <v>96</v>
      </c>
      <c r="C214" s="85" t="s">
        <v>65</v>
      </c>
      <c r="D214" s="90">
        <v>2207</v>
      </c>
      <c r="E214" s="85" t="s">
        <v>68</v>
      </c>
      <c r="F214" s="94">
        <v>29.32</v>
      </c>
      <c r="G214" s="94">
        <f t="shared" si="15"/>
        <v>315.60048</v>
      </c>
      <c r="H214" s="94">
        <v>7.01</v>
      </c>
      <c r="I214" s="94">
        <v>0</v>
      </c>
      <c r="J214" s="94">
        <f t="shared" si="16"/>
        <v>36.33</v>
      </c>
      <c r="K214" s="94">
        <f t="shared" si="17"/>
        <v>391</v>
      </c>
      <c r="L214" s="60">
        <v>10250</v>
      </c>
      <c r="M214" s="60">
        <f t="shared" si="18"/>
        <v>4007750</v>
      </c>
    </row>
    <row r="215" spans="1:13" ht="16.5" x14ac:dyDescent="0.3">
      <c r="A215" s="89">
        <f t="shared" si="19"/>
        <v>214</v>
      </c>
      <c r="B215" s="85" t="s">
        <v>96</v>
      </c>
      <c r="C215" s="85" t="s">
        <v>65</v>
      </c>
      <c r="D215" s="90">
        <v>2208</v>
      </c>
      <c r="E215" s="85" t="s">
        <v>67</v>
      </c>
      <c r="F215" s="94">
        <v>49.58</v>
      </c>
      <c r="G215" s="94">
        <f t="shared" si="15"/>
        <v>533.6791199999999</v>
      </c>
      <c r="H215" s="94">
        <v>3.01</v>
      </c>
      <c r="I215" s="94">
        <v>0.79</v>
      </c>
      <c r="J215" s="94">
        <f t="shared" si="16"/>
        <v>53.379999999999995</v>
      </c>
      <c r="K215" s="94">
        <f t="shared" si="17"/>
        <v>575</v>
      </c>
      <c r="L215" s="60">
        <v>10250</v>
      </c>
      <c r="M215" s="60">
        <f t="shared" si="18"/>
        <v>5893750</v>
      </c>
    </row>
    <row r="216" spans="1:13" ht="16.5" x14ac:dyDescent="0.3">
      <c r="A216" s="89">
        <f t="shared" si="19"/>
        <v>215</v>
      </c>
      <c r="B216" s="85" t="s">
        <v>96</v>
      </c>
      <c r="C216" s="85" t="s">
        <v>65</v>
      </c>
      <c r="D216" s="90">
        <v>2209</v>
      </c>
      <c r="E216" s="85" t="s">
        <v>67</v>
      </c>
      <c r="F216" s="94">
        <v>49.4</v>
      </c>
      <c r="G216" s="94">
        <f t="shared" si="15"/>
        <v>531.74159999999995</v>
      </c>
      <c r="H216" s="94">
        <v>2.9</v>
      </c>
      <c r="I216" s="94">
        <v>0.79</v>
      </c>
      <c r="J216" s="94">
        <f t="shared" si="16"/>
        <v>53.089999999999996</v>
      </c>
      <c r="K216" s="94">
        <f t="shared" si="17"/>
        <v>571</v>
      </c>
      <c r="L216" s="60">
        <v>10250</v>
      </c>
      <c r="M216" s="60">
        <f t="shared" si="18"/>
        <v>5852750</v>
      </c>
    </row>
    <row r="217" spans="1:13" ht="16.5" x14ac:dyDescent="0.3">
      <c r="A217" s="89">
        <f t="shared" si="19"/>
        <v>216</v>
      </c>
      <c r="B217" s="85" t="s">
        <v>96</v>
      </c>
      <c r="C217" s="85" t="s">
        <v>65</v>
      </c>
      <c r="D217" s="90">
        <v>2210</v>
      </c>
      <c r="E217" s="85" t="s">
        <v>68</v>
      </c>
      <c r="F217" s="94">
        <v>29.87</v>
      </c>
      <c r="G217" s="94">
        <f t="shared" si="15"/>
        <v>321.52067999999997</v>
      </c>
      <c r="H217" s="94">
        <v>6.47</v>
      </c>
      <c r="I217" s="94">
        <v>0</v>
      </c>
      <c r="J217" s="94">
        <f t="shared" si="16"/>
        <v>36.340000000000003</v>
      </c>
      <c r="K217" s="94">
        <f t="shared" si="17"/>
        <v>391</v>
      </c>
      <c r="L217" s="60">
        <v>10250</v>
      </c>
      <c r="M217" s="60">
        <f t="shared" si="18"/>
        <v>4007750</v>
      </c>
    </row>
    <row r="218" spans="1:13" ht="16.5" x14ac:dyDescent="0.3">
      <c r="A218" s="154" t="s">
        <v>24</v>
      </c>
      <c r="B218" s="154"/>
      <c r="C218" s="154"/>
      <c r="D218" s="154"/>
      <c r="E218" s="154"/>
      <c r="F218" s="96">
        <f>SUM(F2:F217)</f>
        <v>8023.0999999999949</v>
      </c>
      <c r="G218" s="96">
        <f t="shared" ref="G218:K218" si="20">SUM(G2:G217)</f>
        <v>86360.648399999933</v>
      </c>
      <c r="H218" s="96">
        <f t="shared" si="20"/>
        <v>1217.1799999999994</v>
      </c>
      <c r="I218" s="96">
        <f t="shared" si="20"/>
        <v>69.519999999999982</v>
      </c>
      <c r="J218" s="96">
        <f t="shared" si="20"/>
        <v>9309.8000000000175</v>
      </c>
      <c r="K218" s="96">
        <f t="shared" si="20"/>
        <v>100210</v>
      </c>
      <c r="L218" s="96"/>
      <c r="M218" s="96">
        <f>SUM(M2:M217)</f>
        <v>986117000</v>
      </c>
    </row>
  </sheetData>
  <mergeCells count="1">
    <mergeCell ref="A218:E2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175F-5123-4D20-9D2B-190333C21329}">
  <dimension ref="A1:Z115"/>
  <sheetViews>
    <sheetView topLeftCell="A82" workbookViewId="0">
      <selection activeCell="C2" sqref="C2:C114"/>
    </sheetView>
  </sheetViews>
  <sheetFormatPr defaultColWidth="8.75" defaultRowHeight="14.25" x14ac:dyDescent="0.2"/>
  <cols>
    <col min="1" max="1" width="3.5" bestFit="1" customWidth="1"/>
    <col min="2" max="2" width="4.75" bestFit="1" customWidth="1"/>
    <col min="3" max="3" width="8.375" bestFit="1" customWidth="1"/>
    <col min="4" max="4" width="6.625" bestFit="1" customWidth="1"/>
    <col min="5" max="5" width="5.75" bestFit="1" customWidth="1"/>
    <col min="6" max="6" width="11.125" bestFit="1" customWidth="1"/>
    <col min="7" max="7" width="11.25" bestFit="1" customWidth="1"/>
    <col min="8" max="8" width="11" bestFit="1" customWidth="1"/>
    <col min="9" max="9" width="14" bestFit="1" customWidth="1"/>
    <col min="10" max="10" width="11.125" bestFit="1" customWidth="1"/>
    <col min="11" max="11" width="14.125" bestFit="1" customWidth="1"/>
    <col min="12" max="13" width="12.75" bestFit="1" customWidth="1"/>
    <col min="15" max="15" width="2.875" bestFit="1" customWidth="1"/>
    <col min="16" max="16" width="4.75" bestFit="1" customWidth="1"/>
    <col min="17" max="17" width="6.625" bestFit="1" customWidth="1"/>
    <col min="18" max="18" width="5.75" bestFit="1" customWidth="1"/>
    <col min="19" max="19" width="11.125" bestFit="1" customWidth="1"/>
    <col min="20" max="20" width="11.25" bestFit="1" customWidth="1"/>
    <col min="21" max="21" width="11" bestFit="1" customWidth="1"/>
    <col min="22" max="22" width="14" bestFit="1" customWidth="1"/>
    <col min="23" max="23" width="11.125" bestFit="1" customWidth="1"/>
    <col min="24" max="24" width="11.25" bestFit="1" customWidth="1"/>
    <col min="25" max="25" width="12.75" bestFit="1" customWidth="1"/>
    <col min="26" max="26" width="10.625" bestFit="1" customWidth="1"/>
  </cols>
  <sheetData>
    <row r="1" spans="1:26" ht="33" x14ac:dyDescent="0.2">
      <c r="A1" s="99" t="s">
        <v>74</v>
      </c>
      <c r="B1" s="100" t="s">
        <v>122</v>
      </c>
      <c r="C1" s="100" t="s">
        <v>35</v>
      </c>
      <c r="D1" s="100" t="s">
        <v>95</v>
      </c>
      <c r="E1" s="100" t="s">
        <v>116</v>
      </c>
      <c r="F1" s="101" t="s">
        <v>43</v>
      </c>
      <c r="G1" s="101" t="s">
        <v>117</v>
      </c>
      <c r="H1" s="101" t="s">
        <v>118</v>
      </c>
      <c r="I1" s="101" t="s">
        <v>119</v>
      </c>
      <c r="J1" s="101" t="s">
        <v>120</v>
      </c>
      <c r="K1" s="101" t="s">
        <v>121</v>
      </c>
      <c r="L1" s="58" t="s">
        <v>69</v>
      </c>
      <c r="M1" s="136" t="s">
        <v>347</v>
      </c>
      <c r="O1" s="99" t="s">
        <v>74</v>
      </c>
      <c r="P1" s="100" t="s">
        <v>122</v>
      </c>
      <c r="Q1" s="100" t="s">
        <v>95</v>
      </c>
      <c r="R1" s="100" t="s">
        <v>116</v>
      </c>
      <c r="S1" s="101" t="s">
        <v>43</v>
      </c>
      <c r="T1" s="101" t="s">
        <v>117</v>
      </c>
      <c r="U1" s="101" t="s">
        <v>118</v>
      </c>
      <c r="V1" s="101" t="s">
        <v>119</v>
      </c>
      <c r="W1" s="101" t="s">
        <v>120</v>
      </c>
      <c r="X1" s="101" t="s">
        <v>121</v>
      </c>
      <c r="Y1" s="58" t="s">
        <v>69</v>
      </c>
      <c r="Z1" s="136" t="s">
        <v>347</v>
      </c>
    </row>
    <row r="2" spans="1:26" ht="16.5" x14ac:dyDescent="0.3">
      <c r="A2" s="103">
        <v>1</v>
      </c>
      <c r="B2" s="85" t="s">
        <v>97</v>
      </c>
      <c r="C2" s="85" t="s">
        <v>44</v>
      </c>
      <c r="D2" s="90">
        <v>101</v>
      </c>
      <c r="E2" s="97" t="s">
        <v>68</v>
      </c>
      <c r="F2" s="95">
        <v>29.87</v>
      </c>
      <c r="G2" s="109">
        <v>321.52067999999997</v>
      </c>
      <c r="H2" s="109">
        <v>6.47</v>
      </c>
      <c r="I2" s="109">
        <v>0</v>
      </c>
      <c r="J2" s="109">
        <v>36.340000000000003</v>
      </c>
      <c r="K2" s="109">
        <v>391</v>
      </c>
      <c r="L2" s="60">
        <v>9500</v>
      </c>
      <c r="M2" s="60">
        <f>ROUND(L2*K2,0)</f>
        <v>3714500</v>
      </c>
      <c r="O2" s="103">
        <v>1</v>
      </c>
      <c r="P2" s="85" t="s">
        <v>97</v>
      </c>
      <c r="Q2" s="90" t="s">
        <v>103</v>
      </c>
      <c r="R2" s="97" t="s">
        <v>99</v>
      </c>
      <c r="S2" s="95">
        <v>17.899999999999999</v>
      </c>
      <c r="T2" s="109">
        <v>192.67559999999997</v>
      </c>
      <c r="U2" s="109">
        <v>0</v>
      </c>
      <c r="V2" s="109">
        <v>0</v>
      </c>
      <c r="W2" s="109">
        <v>17.899999999999999</v>
      </c>
      <c r="X2" s="109">
        <v>193</v>
      </c>
      <c r="Y2" s="60">
        <v>15000</v>
      </c>
      <c r="Z2" s="60">
        <f>ROUND(Y2*X2,0)</f>
        <v>2895000</v>
      </c>
    </row>
    <row r="3" spans="1:26" ht="16.5" x14ac:dyDescent="0.3">
      <c r="A3" s="103">
        <v>2</v>
      </c>
      <c r="B3" s="85" t="s">
        <v>97</v>
      </c>
      <c r="C3" s="85" t="s">
        <v>44</v>
      </c>
      <c r="D3" s="90">
        <v>102</v>
      </c>
      <c r="E3" s="97" t="s">
        <v>67</v>
      </c>
      <c r="F3" s="95">
        <v>49.4</v>
      </c>
      <c r="G3" s="109">
        <v>531.74159999999995</v>
      </c>
      <c r="H3" s="109">
        <v>2.9</v>
      </c>
      <c r="I3" s="109">
        <v>0.79</v>
      </c>
      <c r="J3" s="109">
        <v>53.089999999999996</v>
      </c>
      <c r="K3" s="109">
        <v>571</v>
      </c>
      <c r="L3" s="60">
        <v>9500</v>
      </c>
      <c r="M3" s="60">
        <f t="shared" ref="M3:M66" si="0">ROUND(L3*K3,0)</f>
        <v>5424500</v>
      </c>
      <c r="O3" s="103">
        <v>2</v>
      </c>
      <c r="P3" s="85" t="s">
        <v>97</v>
      </c>
      <c r="Q3" s="90" t="s">
        <v>109</v>
      </c>
      <c r="R3" s="97" t="s">
        <v>99</v>
      </c>
      <c r="S3" s="95">
        <v>17.62</v>
      </c>
      <c r="T3" s="109">
        <v>189.66167999999999</v>
      </c>
      <c r="U3" s="109">
        <v>0</v>
      </c>
      <c r="V3" s="109">
        <v>0</v>
      </c>
      <c r="W3" s="109">
        <v>17.62</v>
      </c>
      <c r="X3" s="109">
        <v>190</v>
      </c>
      <c r="Y3" s="60">
        <v>15000</v>
      </c>
      <c r="Z3" s="60">
        <f>ROUND(Y3*X3,0)</f>
        <v>2850000</v>
      </c>
    </row>
    <row r="4" spans="1:26" ht="16.5" x14ac:dyDescent="0.3">
      <c r="A4" s="103">
        <v>3</v>
      </c>
      <c r="B4" s="85" t="s">
        <v>97</v>
      </c>
      <c r="C4" s="85" t="s">
        <v>44</v>
      </c>
      <c r="D4" s="90">
        <v>104</v>
      </c>
      <c r="E4" s="97" t="s">
        <v>68</v>
      </c>
      <c r="F4" s="95">
        <v>29.32</v>
      </c>
      <c r="G4" s="109">
        <v>315.60048</v>
      </c>
      <c r="H4" s="109">
        <v>7.01</v>
      </c>
      <c r="I4" s="109">
        <v>0</v>
      </c>
      <c r="J4" s="109">
        <v>36.33</v>
      </c>
      <c r="K4" s="109">
        <v>391</v>
      </c>
      <c r="L4" s="60">
        <v>9500</v>
      </c>
      <c r="M4" s="60">
        <f t="shared" si="0"/>
        <v>3714500</v>
      </c>
      <c r="O4" s="156" t="s">
        <v>24</v>
      </c>
      <c r="P4" s="157"/>
      <c r="Q4" s="157"/>
      <c r="R4" s="158"/>
      <c r="S4" s="77">
        <f>SUM(S2:S3)</f>
        <v>35.519999999999996</v>
      </c>
      <c r="T4" s="77">
        <f t="shared" ref="T4:Z4" si="1">SUM(T2:T3)</f>
        <v>382.33727999999996</v>
      </c>
      <c r="U4" s="77">
        <f t="shared" si="1"/>
        <v>0</v>
      </c>
      <c r="V4" s="77">
        <f t="shared" si="1"/>
        <v>0</v>
      </c>
      <c r="W4" s="77">
        <f t="shared" si="1"/>
        <v>35.519999999999996</v>
      </c>
      <c r="X4" s="77">
        <f t="shared" si="1"/>
        <v>383</v>
      </c>
      <c r="Y4" s="77"/>
      <c r="Z4" s="77">
        <f t="shared" si="1"/>
        <v>5745000</v>
      </c>
    </row>
    <row r="5" spans="1:26" ht="16.5" x14ac:dyDescent="0.3">
      <c r="A5" s="103">
        <v>4</v>
      </c>
      <c r="B5" s="85" t="s">
        <v>97</v>
      </c>
      <c r="C5" s="85" t="s">
        <v>44</v>
      </c>
      <c r="D5" s="90">
        <v>105</v>
      </c>
      <c r="E5" s="97" t="s">
        <v>68</v>
      </c>
      <c r="F5" s="95">
        <v>27.85</v>
      </c>
      <c r="G5" s="109">
        <v>299.7774</v>
      </c>
      <c r="H5" s="109">
        <v>9.01</v>
      </c>
      <c r="I5" s="109">
        <v>0</v>
      </c>
      <c r="J5" s="109">
        <v>36.86</v>
      </c>
      <c r="K5" s="109">
        <v>397</v>
      </c>
      <c r="L5" s="60">
        <v>9500</v>
      </c>
      <c r="M5" s="60">
        <f t="shared" si="0"/>
        <v>3771500</v>
      </c>
    </row>
    <row r="6" spans="1:26" ht="16.5" x14ac:dyDescent="0.3">
      <c r="A6" s="103">
        <v>5</v>
      </c>
      <c r="B6" s="85" t="s">
        <v>97</v>
      </c>
      <c r="C6" s="85" t="s">
        <v>44</v>
      </c>
      <c r="D6" s="90">
        <v>106</v>
      </c>
      <c r="E6" s="97" t="s">
        <v>68</v>
      </c>
      <c r="F6" s="95">
        <v>27.71</v>
      </c>
      <c r="G6" s="109">
        <v>298.27044000000001</v>
      </c>
      <c r="H6" s="109">
        <v>9.01</v>
      </c>
      <c r="I6" s="109">
        <v>0</v>
      </c>
      <c r="J6" s="109">
        <v>36.72</v>
      </c>
      <c r="K6" s="109">
        <v>395</v>
      </c>
      <c r="L6" s="60">
        <v>9500</v>
      </c>
      <c r="M6" s="60">
        <f t="shared" si="0"/>
        <v>3752500</v>
      </c>
    </row>
    <row r="7" spans="1:26" ht="16.5" x14ac:dyDescent="0.3">
      <c r="A7" s="103">
        <v>6</v>
      </c>
      <c r="B7" s="85" t="s">
        <v>97</v>
      </c>
      <c r="C7" s="85" t="s">
        <v>44</v>
      </c>
      <c r="D7" s="90">
        <v>107</v>
      </c>
      <c r="E7" s="97" t="s">
        <v>67</v>
      </c>
      <c r="F7" s="95">
        <v>48.08</v>
      </c>
      <c r="G7" s="109">
        <v>517.53311999999994</v>
      </c>
      <c r="H7" s="109">
        <v>2.9</v>
      </c>
      <c r="I7" s="109">
        <v>0.79</v>
      </c>
      <c r="J7" s="109">
        <v>51.769999999999996</v>
      </c>
      <c r="K7" s="109">
        <v>557</v>
      </c>
      <c r="L7" s="60">
        <v>9500</v>
      </c>
      <c r="M7" s="60">
        <f t="shared" si="0"/>
        <v>5291500</v>
      </c>
    </row>
    <row r="8" spans="1:26" ht="16.5" x14ac:dyDescent="0.3">
      <c r="A8" s="103">
        <v>7</v>
      </c>
      <c r="B8" s="85" t="s">
        <v>97</v>
      </c>
      <c r="C8" s="85" t="s">
        <v>44</v>
      </c>
      <c r="D8" s="90">
        <v>108</v>
      </c>
      <c r="E8" s="97" t="s">
        <v>67</v>
      </c>
      <c r="F8" s="95">
        <v>47.82</v>
      </c>
      <c r="G8" s="109">
        <v>514.73447999999996</v>
      </c>
      <c r="H8" s="109">
        <v>2.9</v>
      </c>
      <c r="I8" s="109">
        <v>0.79</v>
      </c>
      <c r="J8" s="109">
        <v>51.51</v>
      </c>
      <c r="K8" s="109">
        <v>554</v>
      </c>
      <c r="L8" s="60">
        <v>9500</v>
      </c>
      <c r="M8" s="60">
        <f t="shared" si="0"/>
        <v>5263000</v>
      </c>
    </row>
    <row r="9" spans="1:26" ht="16.5" x14ac:dyDescent="0.3">
      <c r="A9" s="103">
        <v>8</v>
      </c>
      <c r="B9" s="85" t="s">
        <v>97</v>
      </c>
      <c r="C9" s="85" t="s">
        <v>44</v>
      </c>
      <c r="D9" s="90">
        <v>109</v>
      </c>
      <c r="E9" s="97" t="s">
        <v>68</v>
      </c>
      <c r="F9" s="95">
        <v>28.64</v>
      </c>
      <c r="G9" s="109">
        <v>308.28095999999999</v>
      </c>
      <c r="H9" s="109">
        <v>7.75</v>
      </c>
      <c r="I9" s="109">
        <v>0</v>
      </c>
      <c r="J9" s="109">
        <v>36.39</v>
      </c>
      <c r="K9" s="109">
        <v>392</v>
      </c>
      <c r="L9" s="60">
        <v>9500</v>
      </c>
      <c r="M9" s="60">
        <f t="shared" si="0"/>
        <v>3724000</v>
      </c>
    </row>
    <row r="10" spans="1:26" ht="16.5" x14ac:dyDescent="0.3">
      <c r="A10" s="103">
        <v>9</v>
      </c>
      <c r="B10" s="85" t="s">
        <v>97</v>
      </c>
      <c r="C10" s="85" t="s">
        <v>44</v>
      </c>
      <c r="D10" s="90">
        <v>110</v>
      </c>
      <c r="E10" s="97" t="s">
        <v>68</v>
      </c>
      <c r="F10" s="95">
        <v>28.64</v>
      </c>
      <c r="G10" s="109">
        <v>308.28095999999999</v>
      </c>
      <c r="H10" s="109">
        <v>7.75</v>
      </c>
      <c r="I10" s="109">
        <v>0</v>
      </c>
      <c r="J10" s="109">
        <v>36.39</v>
      </c>
      <c r="K10" s="109">
        <v>392</v>
      </c>
      <c r="L10" s="60">
        <v>9500</v>
      </c>
      <c r="M10" s="60">
        <f t="shared" si="0"/>
        <v>3724000</v>
      </c>
    </row>
    <row r="11" spans="1:26" ht="16.5" x14ac:dyDescent="0.3">
      <c r="A11" s="103">
        <v>10</v>
      </c>
      <c r="B11" s="85" t="s">
        <v>97</v>
      </c>
      <c r="C11" s="85" t="s">
        <v>45</v>
      </c>
      <c r="D11" s="90">
        <v>201</v>
      </c>
      <c r="E11" s="97" t="s">
        <v>68</v>
      </c>
      <c r="F11" s="95">
        <v>29.87</v>
      </c>
      <c r="G11" s="109">
        <v>321.52067999999997</v>
      </c>
      <c r="H11" s="109">
        <v>6.47</v>
      </c>
      <c r="I11" s="109">
        <v>0</v>
      </c>
      <c r="J11" s="109">
        <v>36.340000000000003</v>
      </c>
      <c r="K11" s="109">
        <v>391</v>
      </c>
      <c r="L11" s="60">
        <v>9500</v>
      </c>
      <c r="M11" s="60">
        <f t="shared" si="0"/>
        <v>3714500</v>
      </c>
    </row>
    <row r="12" spans="1:26" ht="16.5" x14ac:dyDescent="0.3">
      <c r="A12" s="103">
        <v>11</v>
      </c>
      <c r="B12" s="85" t="s">
        <v>97</v>
      </c>
      <c r="C12" s="85" t="s">
        <v>45</v>
      </c>
      <c r="D12" s="90">
        <v>202</v>
      </c>
      <c r="E12" s="97" t="s">
        <v>67</v>
      </c>
      <c r="F12" s="95">
        <v>49.4</v>
      </c>
      <c r="G12" s="109">
        <v>531.74159999999995</v>
      </c>
      <c r="H12" s="109">
        <v>2.9</v>
      </c>
      <c r="I12" s="109">
        <v>0.79</v>
      </c>
      <c r="J12" s="109">
        <v>53.089999999999996</v>
      </c>
      <c r="K12" s="109">
        <v>571</v>
      </c>
      <c r="L12" s="60">
        <v>9500</v>
      </c>
      <c r="M12" s="60">
        <f t="shared" si="0"/>
        <v>5424500</v>
      </c>
    </row>
    <row r="13" spans="1:26" ht="16.5" x14ac:dyDescent="0.3">
      <c r="A13" s="103">
        <v>12</v>
      </c>
      <c r="B13" s="85" t="s">
        <v>97</v>
      </c>
      <c r="C13" s="85" t="s">
        <v>45</v>
      </c>
      <c r="D13" s="90">
        <v>204</v>
      </c>
      <c r="E13" s="97" t="s">
        <v>68</v>
      </c>
      <c r="F13" s="95">
        <v>29.32</v>
      </c>
      <c r="G13" s="109">
        <v>315.60048</v>
      </c>
      <c r="H13" s="109">
        <v>7.01</v>
      </c>
      <c r="I13" s="109">
        <v>0</v>
      </c>
      <c r="J13" s="109">
        <v>36.33</v>
      </c>
      <c r="K13" s="109">
        <v>391</v>
      </c>
      <c r="L13" s="60">
        <v>9500</v>
      </c>
      <c r="M13" s="60">
        <f t="shared" si="0"/>
        <v>3714500</v>
      </c>
    </row>
    <row r="14" spans="1:26" ht="16.5" x14ac:dyDescent="0.3">
      <c r="A14" s="103">
        <v>13</v>
      </c>
      <c r="B14" s="85" t="s">
        <v>97</v>
      </c>
      <c r="C14" s="85" t="s">
        <v>45</v>
      </c>
      <c r="D14" s="90">
        <v>205</v>
      </c>
      <c r="E14" s="97" t="s">
        <v>68</v>
      </c>
      <c r="F14" s="95">
        <v>27.85</v>
      </c>
      <c r="G14" s="109">
        <v>299.7774</v>
      </c>
      <c r="H14" s="109">
        <v>9.01</v>
      </c>
      <c r="I14" s="109">
        <v>0</v>
      </c>
      <c r="J14" s="109">
        <v>36.86</v>
      </c>
      <c r="K14" s="109">
        <v>397</v>
      </c>
      <c r="L14" s="60">
        <v>9500</v>
      </c>
      <c r="M14" s="60">
        <f t="shared" si="0"/>
        <v>3771500</v>
      </c>
    </row>
    <row r="15" spans="1:26" ht="16.5" x14ac:dyDescent="0.3">
      <c r="A15" s="103">
        <v>14</v>
      </c>
      <c r="B15" s="85" t="s">
        <v>97</v>
      </c>
      <c r="C15" s="85" t="s">
        <v>45</v>
      </c>
      <c r="D15" s="90">
        <v>206</v>
      </c>
      <c r="E15" s="97" t="s">
        <v>68</v>
      </c>
      <c r="F15" s="95">
        <v>27.71</v>
      </c>
      <c r="G15" s="109">
        <v>298.27044000000001</v>
      </c>
      <c r="H15" s="109">
        <v>9.01</v>
      </c>
      <c r="I15" s="109">
        <v>0</v>
      </c>
      <c r="J15" s="109">
        <v>36.72</v>
      </c>
      <c r="K15" s="109">
        <v>395</v>
      </c>
      <c r="L15" s="60">
        <v>9500</v>
      </c>
      <c r="M15" s="60">
        <f t="shared" si="0"/>
        <v>3752500</v>
      </c>
    </row>
    <row r="16" spans="1:26" ht="16.5" x14ac:dyDescent="0.3">
      <c r="A16" s="103">
        <v>15</v>
      </c>
      <c r="B16" s="85" t="s">
        <v>97</v>
      </c>
      <c r="C16" s="85" t="s">
        <v>45</v>
      </c>
      <c r="D16" s="90">
        <v>207</v>
      </c>
      <c r="E16" s="97" t="s">
        <v>67</v>
      </c>
      <c r="F16" s="95">
        <v>48.08</v>
      </c>
      <c r="G16" s="109">
        <v>517.53311999999994</v>
      </c>
      <c r="H16" s="109">
        <v>0</v>
      </c>
      <c r="I16" s="109">
        <v>0.79</v>
      </c>
      <c r="J16" s="109">
        <v>48.87</v>
      </c>
      <c r="K16" s="109">
        <v>526</v>
      </c>
      <c r="L16" s="60">
        <v>9500</v>
      </c>
      <c r="M16" s="60">
        <f t="shared" si="0"/>
        <v>4997000</v>
      </c>
    </row>
    <row r="17" spans="1:13" ht="16.5" x14ac:dyDescent="0.3">
      <c r="A17" s="103">
        <v>16</v>
      </c>
      <c r="B17" s="85" t="s">
        <v>97</v>
      </c>
      <c r="C17" s="85" t="s">
        <v>45</v>
      </c>
      <c r="D17" s="90">
        <v>208</v>
      </c>
      <c r="E17" s="97" t="s">
        <v>67</v>
      </c>
      <c r="F17" s="95">
        <v>47.82</v>
      </c>
      <c r="G17" s="109">
        <v>514.73447999999996</v>
      </c>
      <c r="H17" s="109">
        <v>2.9</v>
      </c>
      <c r="I17" s="109">
        <v>0.79</v>
      </c>
      <c r="J17" s="109">
        <v>51.51</v>
      </c>
      <c r="K17" s="109">
        <v>554</v>
      </c>
      <c r="L17" s="60">
        <v>9500</v>
      </c>
      <c r="M17" s="60">
        <f t="shared" si="0"/>
        <v>5263000</v>
      </c>
    </row>
    <row r="18" spans="1:13" ht="16.5" x14ac:dyDescent="0.3">
      <c r="A18" s="103">
        <v>17</v>
      </c>
      <c r="B18" s="85" t="s">
        <v>97</v>
      </c>
      <c r="C18" s="85" t="s">
        <v>45</v>
      </c>
      <c r="D18" s="90">
        <v>209</v>
      </c>
      <c r="E18" s="97" t="s">
        <v>68</v>
      </c>
      <c r="F18" s="95">
        <v>28.64</v>
      </c>
      <c r="G18" s="109">
        <v>308.28095999999999</v>
      </c>
      <c r="H18" s="109">
        <v>7.75</v>
      </c>
      <c r="I18" s="109">
        <v>0</v>
      </c>
      <c r="J18" s="109">
        <v>36.39</v>
      </c>
      <c r="K18" s="109">
        <v>392</v>
      </c>
      <c r="L18" s="60">
        <v>9500</v>
      </c>
      <c r="M18" s="60">
        <f t="shared" si="0"/>
        <v>3724000</v>
      </c>
    </row>
    <row r="19" spans="1:13" ht="16.5" x14ac:dyDescent="0.3">
      <c r="A19" s="103">
        <v>18</v>
      </c>
      <c r="B19" s="85" t="s">
        <v>97</v>
      </c>
      <c r="C19" s="85" t="s">
        <v>45</v>
      </c>
      <c r="D19" s="90">
        <v>210</v>
      </c>
      <c r="E19" s="97" t="s">
        <v>68</v>
      </c>
      <c r="F19" s="95">
        <v>28.64</v>
      </c>
      <c r="G19" s="109">
        <v>308.28095999999999</v>
      </c>
      <c r="H19" s="109">
        <v>7.75</v>
      </c>
      <c r="I19" s="109">
        <v>0</v>
      </c>
      <c r="J19" s="109">
        <v>36.39</v>
      </c>
      <c r="K19" s="109">
        <v>392</v>
      </c>
      <c r="L19" s="60">
        <v>9500</v>
      </c>
      <c r="M19" s="60">
        <f t="shared" si="0"/>
        <v>3724000</v>
      </c>
    </row>
    <row r="20" spans="1:13" ht="16.5" x14ac:dyDescent="0.3">
      <c r="A20" s="103">
        <v>19</v>
      </c>
      <c r="B20" s="85" t="s">
        <v>97</v>
      </c>
      <c r="C20" s="85" t="s">
        <v>46</v>
      </c>
      <c r="D20" s="90">
        <v>301</v>
      </c>
      <c r="E20" s="97" t="s">
        <v>68</v>
      </c>
      <c r="F20" s="95">
        <v>29.87</v>
      </c>
      <c r="G20" s="109">
        <v>321.52067999999997</v>
      </c>
      <c r="H20" s="109">
        <v>6.47</v>
      </c>
      <c r="I20" s="109">
        <v>0</v>
      </c>
      <c r="J20" s="109">
        <v>36.340000000000003</v>
      </c>
      <c r="K20" s="109">
        <v>391</v>
      </c>
      <c r="L20" s="60">
        <v>9500</v>
      </c>
      <c r="M20" s="60">
        <f t="shared" si="0"/>
        <v>3714500</v>
      </c>
    </row>
    <row r="21" spans="1:13" ht="16.5" x14ac:dyDescent="0.3">
      <c r="A21" s="103">
        <v>20</v>
      </c>
      <c r="B21" s="85" t="s">
        <v>97</v>
      </c>
      <c r="C21" s="85" t="s">
        <v>46</v>
      </c>
      <c r="D21" s="90">
        <v>302</v>
      </c>
      <c r="E21" s="97" t="s">
        <v>67</v>
      </c>
      <c r="F21" s="95">
        <v>49.4</v>
      </c>
      <c r="G21" s="109">
        <v>531.74159999999995</v>
      </c>
      <c r="H21" s="109">
        <v>2.9</v>
      </c>
      <c r="I21" s="109">
        <v>0.79</v>
      </c>
      <c r="J21" s="109">
        <v>53.089999999999996</v>
      </c>
      <c r="K21" s="109">
        <v>571</v>
      </c>
      <c r="L21" s="60">
        <v>9500</v>
      </c>
      <c r="M21" s="60">
        <f t="shared" si="0"/>
        <v>5424500</v>
      </c>
    </row>
    <row r="22" spans="1:13" ht="16.5" x14ac:dyDescent="0.3">
      <c r="A22" s="103">
        <v>21</v>
      </c>
      <c r="B22" s="85" t="s">
        <v>97</v>
      </c>
      <c r="C22" s="85" t="s">
        <v>46</v>
      </c>
      <c r="D22" s="90">
        <v>305</v>
      </c>
      <c r="E22" s="97" t="s">
        <v>68</v>
      </c>
      <c r="F22" s="95">
        <v>27.85</v>
      </c>
      <c r="G22" s="109">
        <v>299.7774</v>
      </c>
      <c r="H22" s="109">
        <v>9.01</v>
      </c>
      <c r="I22" s="109">
        <v>0</v>
      </c>
      <c r="J22" s="109">
        <v>36.86</v>
      </c>
      <c r="K22" s="109">
        <v>397</v>
      </c>
      <c r="L22" s="60">
        <v>9500</v>
      </c>
      <c r="M22" s="60">
        <f t="shared" si="0"/>
        <v>3771500</v>
      </c>
    </row>
    <row r="23" spans="1:13" ht="16.5" x14ac:dyDescent="0.3">
      <c r="A23" s="103">
        <v>22</v>
      </c>
      <c r="B23" s="85" t="s">
        <v>97</v>
      </c>
      <c r="C23" s="85" t="s">
        <v>46</v>
      </c>
      <c r="D23" s="90">
        <v>309</v>
      </c>
      <c r="E23" s="97" t="s">
        <v>68</v>
      </c>
      <c r="F23" s="95">
        <v>28.64</v>
      </c>
      <c r="G23" s="109">
        <v>308.28095999999999</v>
      </c>
      <c r="H23" s="109">
        <v>7.75</v>
      </c>
      <c r="I23" s="109">
        <v>0</v>
      </c>
      <c r="J23" s="109">
        <v>36.39</v>
      </c>
      <c r="K23" s="109">
        <v>392</v>
      </c>
      <c r="L23" s="60">
        <v>9500</v>
      </c>
      <c r="M23" s="60">
        <f t="shared" si="0"/>
        <v>3724000</v>
      </c>
    </row>
    <row r="24" spans="1:13" ht="16.5" x14ac:dyDescent="0.3">
      <c r="A24" s="103">
        <v>23</v>
      </c>
      <c r="B24" s="85" t="s">
        <v>97</v>
      </c>
      <c r="C24" s="85" t="s">
        <v>46</v>
      </c>
      <c r="D24" s="90">
        <v>310</v>
      </c>
      <c r="E24" s="97" t="s">
        <v>68</v>
      </c>
      <c r="F24" s="95">
        <v>28.64</v>
      </c>
      <c r="G24" s="109">
        <v>308.28095999999999</v>
      </c>
      <c r="H24" s="109">
        <v>7.75</v>
      </c>
      <c r="I24" s="109">
        <v>0</v>
      </c>
      <c r="J24" s="109">
        <v>36.39</v>
      </c>
      <c r="K24" s="109">
        <v>392</v>
      </c>
      <c r="L24" s="60">
        <v>9500</v>
      </c>
      <c r="M24" s="60">
        <f t="shared" si="0"/>
        <v>3724000</v>
      </c>
    </row>
    <row r="25" spans="1:13" ht="16.5" x14ac:dyDescent="0.3">
      <c r="A25" s="103">
        <v>24</v>
      </c>
      <c r="B25" s="85" t="s">
        <v>97</v>
      </c>
      <c r="C25" s="85" t="s">
        <v>47</v>
      </c>
      <c r="D25" s="90">
        <v>402</v>
      </c>
      <c r="E25" s="97" t="s">
        <v>67</v>
      </c>
      <c r="F25" s="95">
        <v>49.4</v>
      </c>
      <c r="G25" s="109">
        <v>531.74159999999995</v>
      </c>
      <c r="H25" s="109">
        <v>2.9</v>
      </c>
      <c r="I25" s="109">
        <v>0.79</v>
      </c>
      <c r="J25" s="109">
        <v>53.089999999999996</v>
      </c>
      <c r="K25" s="109">
        <v>571</v>
      </c>
      <c r="L25" s="60">
        <v>9500</v>
      </c>
      <c r="M25" s="60">
        <f t="shared" si="0"/>
        <v>5424500</v>
      </c>
    </row>
    <row r="26" spans="1:13" ht="16.5" x14ac:dyDescent="0.3">
      <c r="A26" s="103">
        <v>25</v>
      </c>
      <c r="B26" s="85" t="s">
        <v>97</v>
      </c>
      <c r="C26" s="85" t="s">
        <v>47</v>
      </c>
      <c r="D26" s="90">
        <v>405</v>
      </c>
      <c r="E26" s="97" t="s">
        <v>68</v>
      </c>
      <c r="F26" s="95">
        <v>27.85</v>
      </c>
      <c r="G26" s="109">
        <v>299.7774</v>
      </c>
      <c r="H26" s="109">
        <v>9.01</v>
      </c>
      <c r="I26" s="109">
        <v>0</v>
      </c>
      <c r="J26" s="109">
        <v>36.86</v>
      </c>
      <c r="K26" s="109">
        <v>397</v>
      </c>
      <c r="L26" s="60">
        <v>9500</v>
      </c>
      <c r="M26" s="60">
        <f t="shared" si="0"/>
        <v>3771500</v>
      </c>
    </row>
    <row r="27" spans="1:13" ht="16.5" x14ac:dyDescent="0.3">
      <c r="A27" s="103">
        <v>26</v>
      </c>
      <c r="B27" s="85" t="s">
        <v>97</v>
      </c>
      <c r="C27" s="85" t="s">
        <v>47</v>
      </c>
      <c r="D27" s="90">
        <v>406</v>
      </c>
      <c r="E27" s="97" t="s">
        <v>68</v>
      </c>
      <c r="F27" s="95">
        <v>27.71</v>
      </c>
      <c r="G27" s="109">
        <v>298.27044000000001</v>
      </c>
      <c r="H27" s="109">
        <v>9.01</v>
      </c>
      <c r="I27" s="109">
        <v>0</v>
      </c>
      <c r="J27" s="109">
        <v>36.72</v>
      </c>
      <c r="K27" s="109">
        <v>395</v>
      </c>
      <c r="L27" s="60">
        <v>9500</v>
      </c>
      <c r="M27" s="60">
        <f t="shared" si="0"/>
        <v>3752500</v>
      </c>
    </row>
    <row r="28" spans="1:13" ht="16.5" x14ac:dyDescent="0.3">
      <c r="A28" s="103">
        <v>27</v>
      </c>
      <c r="B28" s="85" t="s">
        <v>97</v>
      </c>
      <c r="C28" s="85" t="s">
        <v>47</v>
      </c>
      <c r="D28" s="90">
        <v>408</v>
      </c>
      <c r="E28" s="97" t="s">
        <v>67</v>
      </c>
      <c r="F28" s="95">
        <v>47.82</v>
      </c>
      <c r="G28" s="109">
        <v>514.73447999999996</v>
      </c>
      <c r="H28" s="109">
        <v>2.9</v>
      </c>
      <c r="I28" s="109">
        <v>0.79</v>
      </c>
      <c r="J28" s="109">
        <v>51.51</v>
      </c>
      <c r="K28" s="109">
        <v>554</v>
      </c>
      <c r="L28" s="60">
        <v>9500</v>
      </c>
      <c r="M28" s="60">
        <f t="shared" si="0"/>
        <v>5263000</v>
      </c>
    </row>
    <row r="29" spans="1:13" ht="16.5" x14ac:dyDescent="0.3">
      <c r="A29" s="103">
        <v>28</v>
      </c>
      <c r="B29" s="85" t="s">
        <v>97</v>
      </c>
      <c r="C29" s="85" t="s">
        <v>47</v>
      </c>
      <c r="D29" s="90">
        <v>409</v>
      </c>
      <c r="E29" s="97" t="s">
        <v>68</v>
      </c>
      <c r="F29" s="95">
        <v>28.64</v>
      </c>
      <c r="G29" s="109">
        <v>308.28095999999999</v>
      </c>
      <c r="H29" s="109">
        <v>7.75</v>
      </c>
      <c r="I29" s="109">
        <v>0</v>
      </c>
      <c r="J29" s="109">
        <v>36.39</v>
      </c>
      <c r="K29" s="109">
        <v>392</v>
      </c>
      <c r="L29" s="60">
        <v>9500</v>
      </c>
      <c r="M29" s="60">
        <f t="shared" si="0"/>
        <v>3724000</v>
      </c>
    </row>
    <row r="30" spans="1:13" ht="16.5" x14ac:dyDescent="0.3">
      <c r="A30" s="103">
        <v>29</v>
      </c>
      <c r="B30" s="85" t="s">
        <v>97</v>
      </c>
      <c r="C30" s="85" t="s">
        <v>47</v>
      </c>
      <c r="D30" s="90">
        <v>410</v>
      </c>
      <c r="E30" s="97" t="s">
        <v>68</v>
      </c>
      <c r="F30" s="95">
        <v>28.64</v>
      </c>
      <c r="G30" s="109">
        <v>308.28095999999999</v>
      </c>
      <c r="H30" s="109">
        <v>7.75</v>
      </c>
      <c r="I30" s="109">
        <v>0</v>
      </c>
      <c r="J30" s="109">
        <v>36.39</v>
      </c>
      <c r="K30" s="109">
        <v>392</v>
      </c>
      <c r="L30" s="60">
        <v>9500</v>
      </c>
      <c r="M30" s="60">
        <f t="shared" si="0"/>
        <v>3724000</v>
      </c>
    </row>
    <row r="31" spans="1:13" ht="16.5" x14ac:dyDescent="0.3">
      <c r="A31" s="103">
        <v>30</v>
      </c>
      <c r="B31" s="85" t="s">
        <v>97</v>
      </c>
      <c r="C31" s="85" t="s">
        <v>48</v>
      </c>
      <c r="D31" s="90">
        <v>501</v>
      </c>
      <c r="E31" s="97" t="s">
        <v>68</v>
      </c>
      <c r="F31" s="95">
        <v>29.87</v>
      </c>
      <c r="G31" s="109">
        <v>321.52067999999997</v>
      </c>
      <c r="H31" s="109">
        <v>6.47</v>
      </c>
      <c r="I31" s="109">
        <v>0</v>
      </c>
      <c r="J31" s="109">
        <v>36.340000000000003</v>
      </c>
      <c r="K31" s="109">
        <v>391</v>
      </c>
      <c r="L31" s="60">
        <v>9500</v>
      </c>
      <c r="M31" s="60">
        <f t="shared" si="0"/>
        <v>3714500</v>
      </c>
    </row>
    <row r="32" spans="1:13" ht="16.5" x14ac:dyDescent="0.3">
      <c r="A32" s="103">
        <v>31</v>
      </c>
      <c r="B32" s="85" t="s">
        <v>97</v>
      </c>
      <c r="C32" s="85" t="s">
        <v>48</v>
      </c>
      <c r="D32" s="90">
        <v>508</v>
      </c>
      <c r="E32" s="97" t="s">
        <v>67</v>
      </c>
      <c r="F32" s="95">
        <v>47.82</v>
      </c>
      <c r="G32" s="109">
        <v>514.73447999999996</v>
      </c>
      <c r="H32" s="109">
        <v>2.9</v>
      </c>
      <c r="I32" s="109">
        <v>0.79</v>
      </c>
      <c r="J32" s="109">
        <v>51.51</v>
      </c>
      <c r="K32" s="109">
        <v>554</v>
      </c>
      <c r="L32" s="60">
        <v>9500</v>
      </c>
      <c r="M32" s="60">
        <f t="shared" si="0"/>
        <v>5263000</v>
      </c>
    </row>
    <row r="33" spans="1:13" ht="16.5" x14ac:dyDescent="0.3">
      <c r="A33" s="103">
        <v>32</v>
      </c>
      <c r="B33" s="85" t="s">
        <v>97</v>
      </c>
      <c r="C33" s="85" t="s">
        <v>48</v>
      </c>
      <c r="D33" s="90">
        <v>509</v>
      </c>
      <c r="E33" s="97" t="s">
        <v>68</v>
      </c>
      <c r="F33" s="95">
        <v>28.64</v>
      </c>
      <c r="G33" s="109">
        <v>308.28095999999999</v>
      </c>
      <c r="H33" s="109">
        <v>7.75</v>
      </c>
      <c r="I33" s="109">
        <v>0</v>
      </c>
      <c r="J33" s="109">
        <v>36.39</v>
      </c>
      <c r="K33" s="109">
        <v>392</v>
      </c>
      <c r="L33" s="60">
        <v>9500</v>
      </c>
      <c r="M33" s="60">
        <f t="shared" si="0"/>
        <v>3724000</v>
      </c>
    </row>
    <row r="34" spans="1:13" ht="16.5" x14ac:dyDescent="0.3">
      <c r="A34" s="103">
        <v>33</v>
      </c>
      <c r="B34" s="85" t="s">
        <v>97</v>
      </c>
      <c r="C34" s="85" t="s">
        <v>48</v>
      </c>
      <c r="D34" s="90">
        <v>510</v>
      </c>
      <c r="E34" s="97" t="s">
        <v>68</v>
      </c>
      <c r="F34" s="95">
        <v>28.64</v>
      </c>
      <c r="G34" s="109">
        <v>308.28095999999999</v>
      </c>
      <c r="H34" s="109">
        <v>7.75</v>
      </c>
      <c r="I34" s="109">
        <v>0</v>
      </c>
      <c r="J34" s="109">
        <v>36.39</v>
      </c>
      <c r="K34" s="109">
        <v>392</v>
      </c>
      <c r="L34" s="60">
        <v>9500</v>
      </c>
      <c r="M34" s="60">
        <f t="shared" si="0"/>
        <v>3724000</v>
      </c>
    </row>
    <row r="35" spans="1:13" ht="16.5" x14ac:dyDescent="0.3">
      <c r="A35" s="103">
        <v>34</v>
      </c>
      <c r="B35" s="85" t="s">
        <v>97</v>
      </c>
      <c r="C35" s="85" t="s">
        <v>49</v>
      </c>
      <c r="D35" s="90">
        <v>602</v>
      </c>
      <c r="E35" s="97" t="s">
        <v>67</v>
      </c>
      <c r="F35" s="95">
        <v>49.4</v>
      </c>
      <c r="G35" s="109">
        <v>531.74159999999995</v>
      </c>
      <c r="H35" s="109">
        <v>2.9</v>
      </c>
      <c r="I35" s="109">
        <v>0.79</v>
      </c>
      <c r="J35" s="109">
        <v>53.089999999999996</v>
      </c>
      <c r="K35" s="109">
        <v>571</v>
      </c>
      <c r="L35" s="60">
        <v>9500</v>
      </c>
      <c r="M35" s="60">
        <f t="shared" si="0"/>
        <v>5424500</v>
      </c>
    </row>
    <row r="36" spans="1:13" ht="16.5" x14ac:dyDescent="0.3">
      <c r="A36" s="103">
        <v>35</v>
      </c>
      <c r="B36" s="85" t="s">
        <v>97</v>
      </c>
      <c r="C36" s="85" t="s">
        <v>49</v>
      </c>
      <c r="D36" s="90">
        <v>603</v>
      </c>
      <c r="E36" s="97" t="s">
        <v>67</v>
      </c>
      <c r="F36" s="95">
        <v>49.58</v>
      </c>
      <c r="G36" s="109">
        <v>533.6791199999999</v>
      </c>
      <c r="H36" s="109">
        <v>3.01</v>
      </c>
      <c r="I36" s="109">
        <v>0.79</v>
      </c>
      <c r="J36" s="109">
        <v>53.379999999999995</v>
      </c>
      <c r="K36" s="109">
        <v>575</v>
      </c>
      <c r="L36" s="60">
        <v>9500</v>
      </c>
      <c r="M36" s="60">
        <f t="shared" si="0"/>
        <v>5462500</v>
      </c>
    </row>
    <row r="37" spans="1:13" ht="16.5" x14ac:dyDescent="0.3">
      <c r="A37" s="103">
        <v>36</v>
      </c>
      <c r="B37" s="85" t="s">
        <v>97</v>
      </c>
      <c r="C37" s="85" t="s">
        <v>49</v>
      </c>
      <c r="D37" s="90">
        <v>604</v>
      </c>
      <c r="E37" s="97" t="s">
        <v>68</v>
      </c>
      <c r="F37" s="95">
        <v>29.32</v>
      </c>
      <c r="G37" s="109">
        <v>315.60048</v>
      </c>
      <c r="H37" s="109">
        <v>7.01</v>
      </c>
      <c r="I37" s="109">
        <v>0</v>
      </c>
      <c r="J37" s="109">
        <v>36.33</v>
      </c>
      <c r="K37" s="109">
        <v>391</v>
      </c>
      <c r="L37" s="60">
        <v>9500</v>
      </c>
      <c r="M37" s="60">
        <f t="shared" si="0"/>
        <v>3714500</v>
      </c>
    </row>
    <row r="38" spans="1:13" ht="16.5" x14ac:dyDescent="0.3">
      <c r="A38" s="103">
        <v>37</v>
      </c>
      <c r="B38" s="85" t="s">
        <v>97</v>
      </c>
      <c r="C38" s="85" t="s">
        <v>49</v>
      </c>
      <c r="D38" s="90">
        <v>606</v>
      </c>
      <c r="E38" s="97" t="s">
        <v>68</v>
      </c>
      <c r="F38" s="95">
        <v>27.71</v>
      </c>
      <c r="G38" s="109">
        <v>298.27044000000001</v>
      </c>
      <c r="H38" s="109">
        <v>9.01</v>
      </c>
      <c r="I38" s="109">
        <v>0</v>
      </c>
      <c r="J38" s="109">
        <v>36.72</v>
      </c>
      <c r="K38" s="109">
        <v>395</v>
      </c>
      <c r="L38" s="60">
        <v>9500</v>
      </c>
      <c r="M38" s="60">
        <f t="shared" si="0"/>
        <v>3752500</v>
      </c>
    </row>
    <row r="39" spans="1:13" ht="16.5" x14ac:dyDescent="0.3">
      <c r="A39" s="103">
        <v>38</v>
      </c>
      <c r="B39" s="85" t="s">
        <v>97</v>
      </c>
      <c r="C39" s="85" t="s">
        <v>49</v>
      </c>
      <c r="D39" s="90">
        <v>607</v>
      </c>
      <c r="E39" s="97" t="s">
        <v>67</v>
      </c>
      <c r="F39" s="95">
        <v>48.08</v>
      </c>
      <c r="G39" s="109">
        <v>517.53311999999994</v>
      </c>
      <c r="H39" s="109">
        <v>0</v>
      </c>
      <c r="I39" s="109">
        <v>0.79</v>
      </c>
      <c r="J39" s="109">
        <v>48.87</v>
      </c>
      <c r="K39" s="109">
        <v>526</v>
      </c>
      <c r="L39" s="60">
        <v>9500</v>
      </c>
      <c r="M39" s="60">
        <f t="shared" si="0"/>
        <v>4997000</v>
      </c>
    </row>
    <row r="40" spans="1:13" ht="16.5" x14ac:dyDescent="0.3">
      <c r="A40" s="103">
        <v>39</v>
      </c>
      <c r="B40" s="85" t="s">
        <v>97</v>
      </c>
      <c r="C40" s="85" t="s">
        <v>49</v>
      </c>
      <c r="D40" s="90">
        <v>610</v>
      </c>
      <c r="E40" s="97" t="s">
        <v>68</v>
      </c>
      <c r="F40" s="95">
        <v>28.64</v>
      </c>
      <c r="G40" s="109">
        <v>308.28095999999999</v>
      </c>
      <c r="H40" s="109">
        <v>7.75</v>
      </c>
      <c r="I40" s="109">
        <v>0</v>
      </c>
      <c r="J40" s="109">
        <v>36.39</v>
      </c>
      <c r="K40" s="109">
        <v>392</v>
      </c>
      <c r="L40" s="60">
        <v>9500</v>
      </c>
      <c r="M40" s="60">
        <f t="shared" si="0"/>
        <v>3724000</v>
      </c>
    </row>
    <row r="41" spans="1:13" ht="16.5" x14ac:dyDescent="0.3">
      <c r="A41" s="103">
        <v>40</v>
      </c>
      <c r="B41" s="85" t="s">
        <v>97</v>
      </c>
      <c r="C41" s="85" t="s">
        <v>50</v>
      </c>
      <c r="D41" s="90">
        <v>701</v>
      </c>
      <c r="E41" s="97" t="s">
        <v>68</v>
      </c>
      <c r="F41" s="95">
        <v>29.87</v>
      </c>
      <c r="G41" s="109">
        <v>321.52067999999997</v>
      </c>
      <c r="H41" s="109">
        <v>6.47</v>
      </c>
      <c r="I41" s="109">
        <v>0</v>
      </c>
      <c r="J41" s="109">
        <v>36.340000000000003</v>
      </c>
      <c r="K41" s="109">
        <v>391</v>
      </c>
      <c r="L41" s="60">
        <v>9750</v>
      </c>
      <c r="M41" s="60">
        <f t="shared" si="0"/>
        <v>3812250</v>
      </c>
    </row>
    <row r="42" spans="1:13" ht="16.5" x14ac:dyDescent="0.3">
      <c r="A42" s="103">
        <v>41</v>
      </c>
      <c r="B42" s="85" t="s">
        <v>97</v>
      </c>
      <c r="C42" s="85" t="s">
        <v>50</v>
      </c>
      <c r="D42" s="90">
        <v>704</v>
      </c>
      <c r="E42" s="97" t="s">
        <v>68</v>
      </c>
      <c r="F42" s="95">
        <v>29.32</v>
      </c>
      <c r="G42" s="109">
        <v>315.60048</v>
      </c>
      <c r="H42" s="109">
        <v>7.01</v>
      </c>
      <c r="I42" s="109">
        <v>0</v>
      </c>
      <c r="J42" s="109">
        <v>36.33</v>
      </c>
      <c r="K42" s="109">
        <v>391</v>
      </c>
      <c r="L42" s="60">
        <v>9750</v>
      </c>
      <c r="M42" s="60">
        <f t="shared" si="0"/>
        <v>3812250</v>
      </c>
    </row>
    <row r="43" spans="1:13" ht="16.5" x14ac:dyDescent="0.3">
      <c r="A43" s="103">
        <v>42</v>
      </c>
      <c r="B43" s="85" t="s">
        <v>97</v>
      </c>
      <c r="C43" s="85" t="s">
        <v>50</v>
      </c>
      <c r="D43" s="90">
        <v>705</v>
      </c>
      <c r="E43" s="97" t="s">
        <v>68</v>
      </c>
      <c r="F43" s="95">
        <v>27.85</v>
      </c>
      <c r="G43" s="109">
        <v>299.7774</v>
      </c>
      <c r="H43" s="109">
        <v>9.01</v>
      </c>
      <c r="I43" s="109">
        <v>0</v>
      </c>
      <c r="J43" s="109">
        <v>36.86</v>
      </c>
      <c r="K43" s="109">
        <v>397</v>
      </c>
      <c r="L43" s="60">
        <v>9750</v>
      </c>
      <c r="M43" s="60">
        <f t="shared" si="0"/>
        <v>3870750</v>
      </c>
    </row>
    <row r="44" spans="1:13" ht="16.5" x14ac:dyDescent="0.3">
      <c r="A44" s="103">
        <v>43</v>
      </c>
      <c r="B44" s="85" t="s">
        <v>97</v>
      </c>
      <c r="C44" s="85" t="s">
        <v>50</v>
      </c>
      <c r="D44" s="90">
        <v>708</v>
      </c>
      <c r="E44" s="97" t="s">
        <v>67</v>
      </c>
      <c r="F44" s="95">
        <v>47.82</v>
      </c>
      <c r="G44" s="109">
        <v>514.73447999999996</v>
      </c>
      <c r="H44" s="109">
        <v>2.9</v>
      </c>
      <c r="I44" s="109">
        <v>0.79</v>
      </c>
      <c r="J44" s="109">
        <v>51.51</v>
      </c>
      <c r="K44" s="109">
        <v>554</v>
      </c>
      <c r="L44" s="60">
        <v>9750</v>
      </c>
      <c r="M44" s="60">
        <f t="shared" si="0"/>
        <v>5401500</v>
      </c>
    </row>
    <row r="45" spans="1:13" ht="16.5" x14ac:dyDescent="0.3">
      <c r="A45" s="103">
        <v>44</v>
      </c>
      <c r="B45" s="85" t="s">
        <v>97</v>
      </c>
      <c r="C45" s="85" t="s">
        <v>50</v>
      </c>
      <c r="D45" s="90">
        <v>709</v>
      </c>
      <c r="E45" s="97" t="s">
        <v>68</v>
      </c>
      <c r="F45" s="95">
        <v>28.64</v>
      </c>
      <c r="G45" s="109">
        <v>308.28095999999999</v>
      </c>
      <c r="H45" s="109">
        <v>7.75</v>
      </c>
      <c r="I45" s="109">
        <v>0</v>
      </c>
      <c r="J45" s="109">
        <v>36.39</v>
      </c>
      <c r="K45" s="109">
        <v>392</v>
      </c>
      <c r="L45" s="60">
        <v>9750</v>
      </c>
      <c r="M45" s="60">
        <f t="shared" si="0"/>
        <v>3822000</v>
      </c>
    </row>
    <row r="46" spans="1:13" ht="16.5" x14ac:dyDescent="0.3">
      <c r="A46" s="103">
        <v>45</v>
      </c>
      <c r="B46" s="85" t="s">
        <v>97</v>
      </c>
      <c r="C46" s="85" t="s">
        <v>50</v>
      </c>
      <c r="D46" s="90">
        <v>710</v>
      </c>
      <c r="E46" s="97" t="s">
        <v>68</v>
      </c>
      <c r="F46" s="95">
        <v>28.64</v>
      </c>
      <c r="G46" s="109">
        <v>308.28095999999999</v>
      </c>
      <c r="H46" s="109">
        <v>7.75</v>
      </c>
      <c r="I46" s="109">
        <v>0</v>
      </c>
      <c r="J46" s="109">
        <v>36.39</v>
      </c>
      <c r="K46" s="109">
        <v>392</v>
      </c>
      <c r="L46" s="60">
        <v>9750</v>
      </c>
      <c r="M46" s="60">
        <f t="shared" si="0"/>
        <v>3822000</v>
      </c>
    </row>
    <row r="47" spans="1:13" ht="16.5" x14ac:dyDescent="0.3">
      <c r="A47" s="103">
        <v>46</v>
      </c>
      <c r="B47" s="85" t="s">
        <v>97</v>
      </c>
      <c r="C47" s="85" t="s">
        <v>51</v>
      </c>
      <c r="D47" s="90">
        <v>806</v>
      </c>
      <c r="E47" s="97" t="s">
        <v>68</v>
      </c>
      <c r="F47" s="95">
        <v>27.71</v>
      </c>
      <c r="G47" s="109">
        <v>298.27044000000001</v>
      </c>
      <c r="H47" s="109">
        <v>9.01</v>
      </c>
      <c r="I47" s="109">
        <v>0</v>
      </c>
      <c r="J47" s="109">
        <v>36.72</v>
      </c>
      <c r="K47" s="109">
        <v>395</v>
      </c>
      <c r="L47" s="60">
        <v>9750</v>
      </c>
      <c r="M47" s="60">
        <f t="shared" si="0"/>
        <v>3851250</v>
      </c>
    </row>
    <row r="48" spans="1:13" ht="16.5" x14ac:dyDescent="0.3">
      <c r="A48" s="103">
        <v>47</v>
      </c>
      <c r="B48" s="85" t="s">
        <v>97</v>
      </c>
      <c r="C48" s="85" t="s">
        <v>51</v>
      </c>
      <c r="D48" s="90">
        <v>808</v>
      </c>
      <c r="E48" s="97" t="s">
        <v>67</v>
      </c>
      <c r="F48" s="95">
        <v>47.82</v>
      </c>
      <c r="G48" s="109">
        <v>514.73447999999996</v>
      </c>
      <c r="H48" s="109">
        <v>2.9</v>
      </c>
      <c r="I48" s="109">
        <v>0.79</v>
      </c>
      <c r="J48" s="109">
        <v>51.51</v>
      </c>
      <c r="K48" s="109">
        <v>554</v>
      </c>
      <c r="L48" s="60">
        <v>9750</v>
      </c>
      <c r="M48" s="60">
        <f t="shared" si="0"/>
        <v>5401500</v>
      </c>
    </row>
    <row r="49" spans="1:13" ht="16.5" x14ac:dyDescent="0.3">
      <c r="A49" s="103">
        <v>48</v>
      </c>
      <c r="B49" s="85" t="s">
        <v>97</v>
      </c>
      <c r="C49" s="85" t="s">
        <v>51</v>
      </c>
      <c r="D49" s="90">
        <v>809</v>
      </c>
      <c r="E49" s="97" t="s">
        <v>68</v>
      </c>
      <c r="F49" s="95">
        <v>28.64</v>
      </c>
      <c r="G49" s="109">
        <v>308.28095999999999</v>
      </c>
      <c r="H49" s="109">
        <v>7.75</v>
      </c>
      <c r="I49" s="109">
        <v>0</v>
      </c>
      <c r="J49" s="109">
        <v>36.39</v>
      </c>
      <c r="K49" s="109">
        <v>392</v>
      </c>
      <c r="L49" s="60">
        <v>9750</v>
      </c>
      <c r="M49" s="60">
        <f t="shared" si="0"/>
        <v>3822000</v>
      </c>
    </row>
    <row r="50" spans="1:13" ht="16.5" x14ac:dyDescent="0.3">
      <c r="A50" s="103">
        <v>49</v>
      </c>
      <c r="B50" s="85" t="s">
        <v>97</v>
      </c>
      <c r="C50" s="85" t="s">
        <v>51</v>
      </c>
      <c r="D50" s="90">
        <v>810</v>
      </c>
      <c r="E50" s="97" t="s">
        <v>68</v>
      </c>
      <c r="F50" s="95">
        <v>28.64</v>
      </c>
      <c r="G50" s="109">
        <v>308.28095999999999</v>
      </c>
      <c r="H50" s="109">
        <v>7.75</v>
      </c>
      <c r="I50" s="109">
        <v>0</v>
      </c>
      <c r="J50" s="109">
        <v>36.39</v>
      </c>
      <c r="K50" s="109">
        <v>392</v>
      </c>
      <c r="L50" s="60">
        <v>9750</v>
      </c>
      <c r="M50" s="60">
        <f t="shared" si="0"/>
        <v>3822000</v>
      </c>
    </row>
    <row r="51" spans="1:13" ht="16.5" x14ac:dyDescent="0.3">
      <c r="A51" s="103">
        <v>50</v>
      </c>
      <c r="B51" s="85" t="s">
        <v>97</v>
      </c>
      <c r="C51" s="85" t="s">
        <v>52</v>
      </c>
      <c r="D51" s="90">
        <v>901</v>
      </c>
      <c r="E51" s="97" t="s">
        <v>68</v>
      </c>
      <c r="F51" s="95">
        <v>29.87</v>
      </c>
      <c r="G51" s="109">
        <v>321.52067999999997</v>
      </c>
      <c r="H51" s="109">
        <v>6.47</v>
      </c>
      <c r="I51" s="109">
        <v>0</v>
      </c>
      <c r="J51" s="109">
        <v>36.340000000000003</v>
      </c>
      <c r="K51" s="109">
        <v>391</v>
      </c>
      <c r="L51" s="60">
        <v>9750</v>
      </c>
      <c r="M51" s="60">
        <f t="shared" si="0"/>
        <v>3812250</v>
      </c>
    </row>
    <row r="52" spans="1:13" ht="16.5" x14ac:dyDescent="0.3">
      <c r="A52" s="103">
        <v>51</v>
      </c>
      <c r="B52" s="85" t="s">
        <v>97</v>
      </c>
      <c r="C52" s="85" t="s">
        <v>52</v>
      </c>
      <c r="D52" s="90">
        <v>903</v>
      </c>
      <c r="E52" s="97" t="s">
        <v>67</v>
      </c>
      <c r="F52" s="95">
        <v>49.58</v>
      </c>
      <c r="G52" s="109">
        <v>533.6791199999999</v>
      </c>
      <c r="H52" s="109">
        <v>3.01</v>
      </c>
      <c r="I52" s="109">
        <v>0.79</v>
      </c>
      <c r="J52" s="109">
        <v>53.379999999999995</v>
      </c>
      <c r="K52" s="109">
        <v>575</v>
      </c>
      <c r="L52" s="60">
        <v>9750</v>
      </c>
      <c r="M52" s="60">
        <f t="shared" si="0"/>
        <v>5606250</v>
      </c>
    </row>
    <row r="53" spans="1:13" ht="16.5" x14ac:dyDescent="0.3">
      <c r="A53" s="103">
        <v>52</v>
      </c>
      <c r="B53" s="85" t="s">
        <v>97</v>
      </c>
      <c r="C53" s="85" t="s">
        <v>52</v>
      </c>
      <c r="D53" s="90">
        <v>908</v>
      </c>
      <c r="E53" s="97" t="s">
        <v>67</v>
      </c>
      <c r="F53" s="95">
        <v>47.82</v>
      </c>
      <c r="G53" s="109">
        <v>514.73447999999996</v>
      </c>
      <c r="H53" s="109">
        <v>2.9</v>
      </c>
      <c r="I53" s="109">
        <v>0.79</v>
      </c>
      <c r="J53" s="109">
        <v>51.51</v>
      </c>
      <c r="K53" s="109">
        <v>554</v>
      </c>
      <c r="L53" s="60">
        <v>9750</v>
      </c>
      <c r="M53" s="60">
        <f t="shared" si="0"/>
        <v>5401500</v>
      </c>
    </row>
    <row r="54" spans="1:13" ht="16.5" x14ac:dyDescent="0.3">
      <c r="A54" s="103">
        <v>53</v>
      </c>
      <c r="B54" s="85" t="s">
        <v>97</v>
      </c>
      <c r="C54" s="85" t="s">
        <v>52</v>
      </c>
      <c r="D54" s="90">
        <v>909</v>
      </c>
      <c r="E54" s="97" t="s">
        <v>68</v>
      </c>
      <c r="F54" s="95">
        <v>28.64</v>
      </c>
      <c r="G54" s="109">
        <v>308.28095999999999</v>
      </c>
      <c r="H54" s="109">
        <v>7.75</v>
      </c>
      <c r="I54" s="109">
        <v>0</v>
      </c>
      <c r="J54" s="109">
        <v>36.39</v>
      </c>
      <c r="K54" s="109">
        <v>392</v>
      </c>
      <c r="L54" s="60">
        <v>9750</v>
      </c>
      <c r="M54" s="60">
        <f t="shared" si="0"/>
        <v>3822000</v>
      </c>
    </row>
    <row r="55" spans="1:13" ht="16.5" x14ac:dyDescent="0.3">
      <c r="A55" s="103">
        <v>54</v>
      </c>
      <c r="B55" s="85" t="s">
        <v>97</v>
      </c>
      <c r="C55" s="85" t="s">
        <v>52</v>
      </c>
      <c r="D55" s="90">
        <v>910</v>
      </c>
      <c r="E55" s="97" t="s">
        <v>68</v>
      </c>
      <c r="F55" s="95">
        <v>28.64</v>
      </c>
      <c r="G55" s="109">
        <v>308.28095999999999</v>
      </c>
      <c r="H55" s="109">
        <v>7.75</v>
      </c>
      <c r="I55" s="109">
        <v>0</v>
      </c>
      <c r="J55" s="109">
        <v>36.39</v>
      </c>
      <c r="K55" s="109">
        <v>392</v>
      </c>
      <c r="L55" s="60">
        <v>9750</v>
      </c>
      <c r="M55" s="60">
        <f t="shared" si="0"/>
        <v>3822000</v>
      </c>
    </row>
    <row r="56" spans="1:13" ht="16.5" x14ac:dyDescent="0.3">
      <c r="A56" s="103">
        <v>55</v>
      </c>
      <c r="B56" s="85" t="s">
        <v>97</v>
      </c>
      <c r="C56" s="85" t="s">
        <v>53</v>
      </c>
      <c r="D56" s="90">
        <v>1009</v>
      </c>
      <c r="E56" s="97" t="s">
        <v>68</v>
      </c>
      <c r="F56" s="95">
        <v>28.64</v>
      </c>
      <c r="G56" s="109">
        <v>308.28095999999999</v>
      </c>
      <c r="H56" s="109">
        <v>7.75</v>
      </c>
      <c r="I56" s="109">
        <v>0</v>
      </c>
      <c r="J56" s="109">
        <v>36.39</v>
      </c>
      <c r="K56" s="109">
        <v>392</v>
      </c>
      <c r="L56" s="60">
        <v>9750</v>
      </c>
      <c r="M56" s="60">
        <f t="shared" si="0"/>
        <v>3822000</v>
      </c>
    </row>
    <row r="57" spans="1:13" ht="16.5" x14ac:dyDescent="0.3">
      <c r="A57" s="103">
        <v>56</v>
      </c>
      <c r="B57" s="85" t="s">
        <v>97</v>
      </c>
      <c r="C57" s="85" t="s">
        <v>53</v>
      </c>
      <c r="D57" s="90">
        <v>1010</v>
      </c>
      <c r="E57" s="97" t="s">
        <v>68</v>
      </c>
      <c r="F57" s="95">
        <v>28.64</v>
      </c>
      <c r="G57" s="109">
        <v>308.28095999999999</v>
      </c>
      <c r="H57" s="109">
        <v>7.75</v>
      </c>
      <c r="I57" s="109">
        <v>0</v>
      </c>
      <c r="J57" s="109">
        <v>36.39</v>
      </c>
      <c r="K57" s="109">
        <v>392</v>
      </c>
      <c r="L57" s="60">
        <v>9750</v>
      </c>
      <c r="M57" s="60">
        <f t="shared" si="0"/>
        <v>3822000</v>
      </c>
    </row>
    <row r="58" spans="1:13" ht="16.5" x14ac:dyDescent="0.3">
      <c r="A58" s="103">
        <v>57</v>
      </c>
      <c r="B58" s="85" t="s">
        <v>97</v>
      </c>
      <c r="C58" s="85" t="s">
        <v>54</v>
      </c>
      <c r="D58" s="90">
        <v>1103</v>
      </c>
      <c r="E58" s="97" t="s">
        <v>67</v>
      </c>
      <c r="F58" s="95">
        <v>49.58</v>
      </c>
      <c r="G58" s="109">
        <v>533.6791199999999</v>
      </c>
      <c r="H58" s="109">
        <v>3.01</v>
      </c>
      <c r="I58" s="109">
        <v>0.79</v>
      </c>
      <c r="J58" s="109">
        <v>53.379999999999995</v>
      </c>
      <c r="K58" s="109">
        <v>575</v>
      </c>
      <c r="L58" s="60">
        <v>9750</v>
      </c>
      <c r="M58" s="60">
        <f t="shared" si="0"/>
        <v>5606250</v>
      </c>
    </row>
    <row r="59" spans="1:13" ht="16.5" x14ac:dyDescent="0.3">
      <c r="A59" s="103">
        <v>58</v>
      </c>
      <c r="B59" s="85" t="s">
        <v>97</v>
      </c>
      <c r="C59" s="85" t="s">
        <v>54</v>
      </c>
      <c r="D59" s="90">
        <v>1107</v>
      </c>
      <c r="E59" s="97" t="s">
        <v>67</v>
      </c>
      <c r="F59" s="95">
        <v>48.08</v>
      </c>
      <c r="G59" s="109">
        <v>517.53311999999994</v>
      </c>
      <c r="H59" s="109">
        <v>0</v>
      </c>
      <c r="I59" s="109">
        <v>0.79</v>
      </c>
      <c r="J59" s="109">
        <v>48.87</v>
      </c>
      <c r="K59" s="109">
        <v>526</v>
      </c>
      <c r="L59" s="60">
        <v>9750</v>
      </c>
      <c r="M59" s="60">
        <f t="shared" si="0"/>
        <v>5128500</v>
      </c>
    </row>
    <row r="60" spans="1:13" ht="16.5" x14ac:dyDescent="0.3">
      <c r="A60" s="103">
        <v>59</v>
      </c>
      <c r="B60" s="85" t="s">
        <v>97</v>
      </c>
      <c r="C60" s="85" t="s">
        <v>54</v>
      </c>
      <c r="D60" s="90">
        <v>1108</v>
      </c>
      <c r="E60" s="97" t="s">
        <v>67</v>
      </c>
      <c r="F60" s="95">
        <v>47.82</v>
      </c>
      <c r="G60" s="109">
        <v>514.73447999999996</v>
      </c>
      <c r="H60" s="109">
        <v>2.9</v>
      </c>
      <c r="I60" s="109">
        <v>0.79</v>
      </c>
      <c r="J60" s="109">
        <v>51.51</v>
      </c>
      <c r="K60" s="109">
        <v>554</v>
      </c>
      <c r="L60" s="60">
        <v>9750</v>
      </c>
      <c r="M60" s="60">
        <f t="shared" si="0"/>
        <v>5401500</v>
      </c>
    </row>
    <row r="61" spans="1:13" ht="16.5" x14ac:dyDescent="0.3">
      <c r="A61" s="103">
        <v>60</v>
      </c>
      <c r="B61" s="85" t="s">
        <v>97</v>
      </c>
      <c r="C61" s="85" t="s">
        <v>54</v>
      </c>
      <c r="D61" s="90">
        <v>1110</v>
      </c>
      <c r="E61" s="97" t="s">
        <v>68</v>
      </c>
      <c r="F61" s="95">
        <v>28.64</v>
      </c>
      <c r="G61" s="109">
        <v>308.28095999999999</v>
      </c>
      <c r="H61" s="109">
        <v>7.75</v>
      </c>
      <c r="I61" s="109">
        <v>0</v>
      </c>
      <c r="J61" s="109">
        <v>36.39</v>
      </c>
      <c r="K61" s="109">
        <v>392</v>
      </c>
      <c r="L61" s="60">
        <v>9750</v>
      </c>
      <c r="M61" s="60">
        <f t="shared" si="0"/>
        <v>3822000</v>
      </c>
    </row>
    <row r="62" spans="1:13" ht="16.5" x14ac:dyDescent="0.3">
      <c r="A62" s="103">
        <v>61</v>
      </c>
      <c r="B62" s="85" t="s">
        <v>97</v>
      </c>
      <c r="C62" s="85" t="s">
        <v>55</v>
      </c>
      <c r="D62" s="90">
        <v>1201</v>
      </c>
      <c r="E62" s="97" t="s">
        <v>68</v>
      </c>
      <c r="F62" s="95">
        <v>29.87</v>
      </c>
      <c r="G62" s="109">
        <v>321.52067999999997</v>
      </c>
      <c r="H62" s="109">
        <v>6.47</v>
      </c>
      <c r="I62" s="109">
        <v>0</v>
      </c>
      <c r="J62" s="109">
        <v>36.340000000000003</v>
      </c>
      <c r="K62" s="109">
        <v>391</v>
      </c>
      <c r="L62" s="60">
        <v>9750</v>
      </c>
      <c r="M62" s="60">
        <f t="shared" si="0"/>
        <v>3812250</v>
      </c>
    </row>
    <row r="63" spans="1:13" ht="16.5" x14ac:dyDescent="0.3">
      <c r="A63" s="103">
        <v>62</v>
      </c>
      <c r="B63" s="85" t="s">
        <v>97</v>
      </c>
      <c r="C63" s="85" t="s">
        <v>55</v>
      </c>
      <c r="D63" s="90">
        <v>1206</v>
      </c>
      <c r="E63" s="97" t="s">
        <v>68</v>
      </c>
      <c r="F63" s="95">
        <v>27.71</v>
      </c>
      <c r="G63" s="109">
        <v>298.27044000000001</v>
      </c>
      <c r="H63" s="109">
        <v>9.01</v>
      </c>
      <c r="I63" s="109">
        <v>0</v>
      </c>
      <c r="J63" s="109">
        <v>36.72</v>
      </c>
      <c r="K63" s="109">
        <v>395</v>
      </c>
      <c r="L63" s="60">
        <v>9750</v>
      </c>
      <c r="M63" s="60">
        <f t="shared" si="0"/>
        <v>3851250</v>
      </c>
    </row>
    <row r="64" spans="1:13" ht="16.5" x14ac:dyDescent="0.3">
      <c r="A64" s="103">
        <v>63</v>
      </c>
      <c r="B64" s="85" t="s">
        <v>97</v>
      </c>
      <c r="C64" s="85" t="s">
        <v>55</v>
      </c>
      <c r="D64" s="90">
        <v>1210</v>
      </c>
      <c r="E64" s="97" t="s">
        <v>68</v>
      </c>
      <c r="F64" s="95">
        <v>28.64</v>
      </c>
      <c r="G64" s="109">
        <v>308.28095999999999</v>
      </c>
      <c r="H64" s="109">
        <v>7.75</v>
      </c>
      <c r="I64" s="109">
        <v>0</v>
      </c>
      <c r="J64" s="109">
        <v>36.39</v>
      </c>
      <c r="K64" s="109">
        <v>392</v>
      </c>
      <c r="L64" s="60">
        <v>9750</v>
      </c>
      <c r="M64" s="60">
        <f t="shared" si="0"/>
        <v>3822000</v>
      </c>
    </row>
    <row r="65" spans="1:13" ht="16.5" x14ac:dyDescent="0.3">
      <c r="A65" s="103">
        <v>64</v>
      </c>
      <c r="B65" s="85" t="s">
        <v>97</v>
      </c>
      <c r="C65" s="85" t="s">
        <v>56</v>
      </c>
      <c r="D65" s="90">
        <v>1301</v>
      </c>
      <c r="E65" s="97" t="s">
        <v>68</v>
      </c>
      <c r="F65" s="95">
        <v>29.87</v>
      </c>
      <c r="G65" s="109">
        <v>321.52067999999997</v>
      </c>
      <c r="H65" s="109">
        <v>6.47</v>
      </c>
      <c r="I65" s="109">
        <v>0</v>
      </c>
      <c r="J65" s="109">
        <v>36.340000000000003</v>
      </c>
      <c r="K65" s="109">
        <v>391</v>
      </c>
      <c r="L65" s="60">
        <v>10000</v>
      </c>
      <c r="M65" s="60">
        <f t="shared" si="0"/>
        <v>3910000</v>
      </c>
    </row>
    <row r="66" spans="1:13" ht="16.5" x14ac:dyDescent="0.3">
      <c r="A66" s="103">
        <v>65</v>
      </c>
      <c r="B66" s="85" t="s">
        <v>97</v>
      </c>
      <c r="C66" s="85" t="s">
        <v>56</v>
      </c>
      <c r="D66" s="90">
        <v>1302</v>
      </c>
      <c r="E66" s="97" t="s">
        <v>67</v>
      </c>
      <c r="F66" s="95">
        <v>49.4</v>
      </c>
      <c r="G66" s="109">
        <v>531.74159999999995</v>
      </c>
      <c r="H66" s="109">
        <v>2.9</v>
      </c>
      <c r="I66" s="109">
        <v>0.79</v>
      </c>
      <c r="J66" s="109">
        <v>53.089999999999996</v>
      </c>
      <c r="K66" s="109">
        <v>571</v>
      </c>
      <c r="L66" s="60">
        <v>10000</v>
      </c>
      <c r="M66" s="60">
        <f t="shared" si="0"/>
        <v>5710000</v>
      </c>
    </row>
    <row r="67" spans="1:13" ht="16.5" x14ac:dyDescent="0.3">
      <c r="A67" s="103">
        <v>66</v>
      </c>
      <c r="B67" s="85" t="s">
        <v>97</v>
      </c>
      <c r="C67" s="85" t="s">
        <v>56</v>
      </c>
      <c r="D67" s="90">
        <v>1304</v>
      </c>
      <c r="E67" s="97" t="s">
        <v>68</v>
      </c>
      <c r="F67" s="95">
        <v>29.32</v>
      </c>
      <c r="G67" s="109">
        <v>315.60048</v>
      </c>
      <c r="H67" s="109">
        <v>7.01</v>
      </c>
      <c r="I67" s="109">
        <v>0</v>
      </c>
      <c r="J67" s="109">
        <v>36.33</v>
      </c>
      <c r="K67" s="109">
        <v>391</v>
      </c>
      <c r="L67" s="60">
        <v>10000</v>
      </c>
      <c r="M67" s="60">
        <f t="shared" ref="M67:M114" si="2">ROUND(L67*K67,0)</f>
        <v>3910000</v>
      </c>
    </row>
    <row r="68" spans="1:13" ht="16.5" x14ac:dyDescent="0.3">
      <c r="A68" s="103">
        <v>67</v>
      </c>
      <c r="B68" s="85" t="s">
        <v>97</v>
      </c>
      <c r="C68" s="85" t="s">
        <v>56</v>
      </c>
      <c r="D68" s="90">
        <v>1306</v>
      </c>
      <c r="E68" s="97" t="s">
        <v>68</v>
      </c>
      <c r="F68" s="95">
        <v>27.71</v>
      </c>
      <c r="G68" s="109">
        <v>298.27044000000001</v>
      </c>
      <c r="H68" s="109">
        <v>9.01</v>
      </c>
      <c r="I68" s="109">
        <v>0</v>
      </c>
      <c r="J68" s="109">
        <v>36.72</v>
      </c>
      <c r="K68" s="109">
        <v>395</v>
      </c>
      <c r="L68" s="60">
        <v>10000</v>
      </c>
      <c r="M68" s="60">
        <f t="shared" si="2"/>
        <v>3950000</v>
      </c>
    </row>
    <row r="69" spans="1:13" ht="16.5" x14ac:dyDescent="0.3">
      <c r="A69" s="103">
        <v>68</v>
      </c>
      <c r="B69" s="85" t="s">
        <v>97</v>
      </c>
      <c r="C69" s="85" t="s">
        <v>57</v>
      </c>
      <c r="D69" s="90">
        <v>1405</v>
      </c>
      <c r="E69" s="97" t="s">
        <v>68</v>
      </c>
      <c r="F69" s="95">
        <v>27.85</v>
      </c>
      <c r="G69" s="109">
        <v>299.7774</v>
      </c>
      <c r="H69" s="109">
        <v>9.01</v>
      </c>
      <c r="I69" s="109">
        <v>0</v>
      </c>
      <c r="J69" s="109">
        <v>36.86</v>
      </c>
      <c r="K69" s="109">
        <v>397</v>
      </c>
      <c r="L69" s="60">
        <v>10000</v>
      </c>
      <c r="M69" s="60">
        <f t="shared" si="2"/>
        <v>3970000</v>
      </c>
    </row>
    <row r="70" spans="1:13" ht="16.5" x14ac:dyDescent="0.3">
      <c r="A70" s="103">
        <v>69</v>
      </c>
      <c r="B70" s="85" t="s">
        <v>97</v>
      </c>
      <c r="C70" s="85" t="s">
        <v>57</v>
      </c>
      <c r="D70" s="90">
        <v>1408</v>
      </c>
      <c r="E70" s="97" t="s">
        <v>67</v>
      </c>
      <c r="F70" s="95">
        <v>47.82</v>
      </c>
      <c r="G70" s="109">
        <v>514.73447999999996</v>
      </c>
      <c r="H70" s="109">
        <v>2.9</v>
      </c>
      <c r="I70" s="109">
        <v>0.79</v>
      </c>
      <c r="J70" s="109">
        <v>51.51</v>
      </c>
      <c r="K70" s="109">
        <v>554</v>
      </c>
      <c r="L70" s="60">
        <v>10000</v>
      </c>
      <c r="M70" s="60">
        <f t="shared" si="2"/>
        <v>5540000</v>
      </c>
    </row>
    <row r="71" spans="1:13" ht="16.5" x14ac:dyDescent="0.3">
      <c r="A71" s="103">
        <v>70</v>
      </c>
      <c r="B71" s="85" t="s">
        <v>97</v>
      </c>
      <c r="C71" s="85" t="s">
        <v>57</v>
      </c>
      <c r="D71" s="90">
        <v>1409</v>
      </c>
      <c r="E71" s="97" t="s">
        <v>68</v>
      </c>
      <c r="F71" s="95">
        <v>28.64</v>
      </c>
      <c r="G71" s="109">
        <v>308.28095999999999</v>
      </c>
      <c r="H71" s="109">
        <v>7.75</v>
      </c>
      <c r="I71" s="109">
        <v>0</v>
      </c>
      <c r="J71" s="109">
        <v>36.39</v>
      </c>
      <c r="K71" s="109">
        <v>392</v>
      </c>
      <c r="L71" s="60">
        <v>10000</v>
      </c>
      <c r="M71" s="60">
        <f t="shared" si="2"/>
        <v>3920000</v>
      </c>
    </row>
    <row r="72" spans="1:13" ht="16.5" x14ac:dyDescent="0.3">
      <c r="A72" s="103">
        <v>71</v>
      </c>
      <c r="B72" s="85" t="s">
        <v>97</v>
      </c>
      <c r="C72" s="85" t="s">
        <v>58</v>
      </c>
      <c r="D72" s="90">
        <v>1501</v>
      </c>
      <c r="E72" s="97" t="s">
        <v>68</v>
      </c>
      <c r="F72" s="95">
        <v>29.87</v>
      </c>
      <c r="G72" s="109">
        <v>321.52067999999997</v>
      </c>
      <c r="H72" s="109">
        <v>6.47</v>
      </c>
      <c r="I72" s="109">
        <v>0</v>
      </c>
      <c r="J72" s="109">
        <v>36.340000000000003</v>
      </c>
      <c r="K72" s="109">
        <v>391</v>
      </c>
      <c r="L72" s="60">
        <v>10000</v>
      </c>
      <c r="M72" s="60">
        <f t="shared" si="2"/>
        <v>3910000</v>
      </c>
    </row>
    <row r="73" spans="1:13" ht="16.5" x14ac:dyDescent="0.3">
      <c r="A73" s="103">
        <v>72</v>
      </c>
      <c r="B73" s="85" t="s">
        <v>97</v>
      </c>
      <c r="C73" s="85" t="s">
        <v>58</v>
      </c>
      <c r="D73" s="90">
        <v>1503</v>
      </c>
      <c r="E73" s="97" t="s">
        <v>67</v>
      </c>
      <c r="F73" s="95">
        <v>49.58</v>
      </c>
      <c r="G73" s="109">
        <v>533.6791199999999</v>
      </c>
      <c r="H73" s="109">
        <v>3.01</v>
      </c>
      <c r="I73" s="109">
        <v>0.79</v>
      </c>
      <c r="J73" s="109">
        <v>53.379999999999995</v>
      </c>
      <c r="K73" s="109">
        <v>575</v>
      </c>
      <c r="L73" s="60">
        <v>10000</v>
      </c>
      <c r="M73" s="60">
        <f t="shared" si="2"/>
        <v>5750000</v>
      </c>
    </row>
    <row r="74" spans="1:13" ht="16.5" x14ac:dyDescent="0.3">
      <c r="A74" s="103">
        <v>73</v>
      </c>
      <c r="B74" s="85" t="s">
        <v>97</v>
      </c>
      <c r="C74" s="85" t="s">
        <v>58</v>
      </c>
      <c r="D74" s="90">
        <v>1504</v>
      </c>
      <c r="E74" s="97" t="s">
        <v>68</v>
      </c>
      <c r="F74" s="95">
        <v>29.32</v>
      </c>
      <c r="G74" s="109">
        <v>315.60048</v>
      </c>
      <c r="H74" s="109">
        <v>7.01</v>
      </c>
      <c r="I74" s="109">
        <v>0</v>
      </c>
      <c r="J74" s="109">
        <v>36.33</v>
      </c>
      <c r="K74" s="109">
        <v>391</v>
      </c>
      <c r="L74" s="60">
        <v>10000</v>
      </c>
      <c r="M74" s="60">
        <f t="shared" si="2"/>
        <v>3910000</v>
      </c>
    </row>
    <row r="75" spans="1:13" ht="16.5" x14ac:dyDescent="0.3">
      <c r="A75" s="103">
        <v>74</v>
      </c>
      <c r="B75" s="85" t="s">
        <v>97</v>
      </c>
      <c r="C75" s="85" t="s">
        <v>58</v>
      </c>
      <c r="D75" s="90">
        <v>1509</v>
      </c>
      <c r="E75" s="97" t="s">
        <v>68</v>
      </c>
      <c r="F75" s="95">
        <v>28.64</v>
      </c>
      <c r="G75" s="109">
        <v>308.28095999999999</v>
      </c>
      <c r="H75" s="109">
        <v>7.75</v>
      </c>
      <c r="I75" s="109">
        <v>0</v>
      </c>
      <c r="J75" s="109">
        <v>36.39</v>
      </c>
      <c r="K75" s="109">
        <v>392</v>
      </c>
      <c r="L75" s="60">
        <v>10000</v>
      </c>
      <c r="M75" s="60">
        <f t="shared" si="2"/>
        <v>3920000</v>
      </c>
    </row>
    <row r="76" spans="1:13" ht="16.5" x14ac:dyDescent="0.3">
      <c r="A76" s="103">
        <v>75</v>
      </c>
      <c r="B76" s="85" t="s">
        <v>97</v>
      </c>
      <c r="C76" s="85" t="s">
        <v>58</v>
      </c>
      <c r="D76" s="90">
        <v>1510</v>
      </c>
      <c r="E76" s="97" t="s">
        <v>68</v>
      </c>
      <c r="F76" s="95">
        <v>28.64</v>
      </c>
      <c r="G76" s="109">
        <v>308.28095999999999</v>
      </c>
      <c r="H76" s="109">
        <v>7.75</v>
      </c>
      <c r="I76" s="109">
        <v>0</v>
      </c>
      <c r="J76" s="109">
        <v>36.39</v>
      </c>
      <c r="K76" s="109">
        <v>392</v>
      </c>
      <c r="L76" s="60">
        <v>10000</v>
      </c>
      <c r="M76" s="60">
        <f t="shared" si="2"/>
        <v>3920000</v>
      </c>
    </row>
    <row r="77" spans="1:13" ht="16.5" x14ac:dyDescent="0.3">
      <c r="A77" s="103">
        <v>76</v>
      </c>
      <c r="B77" s="85" t="s">
        <v>97</v>
      </c>
      <c r="C77" s="85" t="s">
        <v>59</v>
      </c>
      <c r="D77" s="90">
        <v>1601</v>
      </c>
      <c r="E77" s="97" t="s">
        <v>68</v>
      </c>
      <c r="F77" s="95">
        <v>29.87</v>
      </c>
      <c r="G77" s="109">
        <v>321.52067999999997</v>
      </c>
      <c r="H77" s="109">
        <v>6.47</v>
      </c>
      <c r="I77" s="109">
        <v>0</v>
      </c>
      <c r="J77" s="109">
        <v>36.340000000000003</v>
      </c>
      <c r="K77" s="109">
        <v>391</v>
      </c>
      <c r="L77" s="60">
        <v>10000</v>
      </c>
      <c r="M77" s="60">
        <f t="shared" si="2"/>
        <v>3910000</v>
      </c>
    </row>
    <row r="78" spans="1:13" ht="16.5" x14ac:dyDescent="0.3">
      <c r="A78" s="103">
        <v>77</v>
      </c>
      <c r="B78" s="85" t="s">
        <v>97</v>
      </c>
      <c r="C78" s="85" t="s">
        <v>59</v>
      </c>
      <c r="D78" s="90">
        <v>1604</v>
      </c>
      <c r="E78" s="97" t="s">
        <v>68</v>
      </c>
      <c r="F78" s="95">
        <v>29.32</v>
      </c>
      <c r="G78" s="109">
        <v>315.60048</v>
      </c>
      <c r="H78" s="109">
        <v>7.01</v>
      </c>
      <c r="I78" s="109">
        <v>0</v>
      </c>
      <c r="J78" s="109">
        <v>36.33</v>
      </c>
      <c r="K78" s="109">
        <v>391</v>
      </c>
      <c r="L78" s="60">
        <v>10000</v>
      </c>
      <c r="M78" s="60">
        <f t="shared" si="2"/>
        <v>3910000</v>
      </c>
    </row>
    <row r="79" spans="1:13" ht="16.5" x14ac:dyDescent="0.3">
      <c r="A79" s="103">
        <v>78</v>
      </c>
      <c r="B79" s="85" t="s">
        <v>97</v>
      </c>
      <c r="C79" s="85" t="s">
        <v>59</v>
      </c>
      <c r="D79" s="90">
        <v>1606</v>
      </c>
      <c r="E79" s="97" t="s">
        <v>68</v>
      </c>
      <c r="F79" s="95">
        <v>27.71</v>
      </c>
      <c r="G79" s="109">
        <v>298.27044000000001</v>
      </c>
      <c r="H79" s="109">
        <v>9.01</v>
      </c>
      <c r="I79" s="109">
        <v>0</v>
      </c>
      <c r="J79" s="109">
        <v>36.72</v>
      </c>
      <c r="K79" s="109">
        <v>395</v>
      </c>
      <c r="L79" s="60">
        <v>10000</v>
      </c>
      <c r="M79" s="60">
        <f t="shared" si="2"/>
        <v>3950000</v>
      </c>
    </row>
    <row r="80" spans="1:13" ht="16.5" x14ac:dyDescent="0.3">
      <c r="A80" s="103">
        <v>79</v>
      </c>
      <c r="B80" s="85" t="s">
        <v>97</v>
      </c>
      <c r="C80" s="85" t="s">
        <v>59</v>
      </c>
      <c r="D80" s="90">
        <v>1608</v>
      </c>
      <c r="E80" s="97" t="s">
        <v>67</v>
      </c>
      <c r="F80" s="95">
        <v>47.82</v>
      </c>
      <c r="G80" s="109">
        <v>514.73447999999996</v>
      </c>
      <c r="H80" s="109">
        <v>2.9</v>
      </c>
      <c r="I80" s="109">
        <v>0.79</v>
      </c>
      <c r="J80" s="109">
        <v>51.51</v>
      </c>
      <c r="K80" s="109">
        <v>554</v>
      </c>
      <c r="L80" s="60">
        <v>10000</v>
      </c>
      <c r="M80" s="60">
        <f t="shared" si="2"/>
        <v>5540000</v>
      </c>
    </row>
    <row r="81" spans="1:13" ht="16.5" x14ac:dyDescent="0.3">
      <c r="A81" s="103">
        <v>80</v>
      </c>
      <c r="B81" s="85" t="s">
        <v>97</v>
      </c>
      <c r="C81" s="85" t="s">
        <v>59</v>
      </c>
      <c r="D81" s="90">
        <v>1609</v>
      </c>
      <c r="E81" s="97" t="s">
        <v>68</v>
      </c>
      <c r="F81" s="95">
        <v>28.64</v>
      </c>
      <c r="G81" s="109">
        <v>308.28095999999999</v>
      </c>
      <c r="H81" s="109">
        <v>7.75</v>
      </c>
      <c r="I81" s="109">
        <v>0</v>
      </c>
      <c r="J81" s="109">
        <v>36.39</v>
      </c>
      <c r="K81" s="109">
        <v>392</v>
      </c>
      <c r="L81" s="60">
        <v>10000</v>
      </c>
      <c r="M81" s="60">
        <f t="shared" si="2"/>
        <v>3920000</v>
      </c>
    </row>
    <row r="82" spans="1:13" ht="16.5" x14ac:dyDescent="0.3">
      <c r="A82" s="103">
        <v>81</v>
      </c>
      <c r="B82" s="85" t="s">
        <v>97</v>
      </c>
      <c r="C82" s="85" t="s">
        <v>59</v>
      </c>
      <c r="D82" s="90">
        <v>1610</v>
      </c>
      <c r="E82" s="97" t="s">
        <v>68</v>
      </c>
      <c r="F82" s="95">
        <v>28.64</v>
      </c>
      <c r="G82" s="109">
        <v>308.28095999999999</v>
      </c>
      <c r="H82" s="109">
        <v>7.75</v>
      </c>
      <c r="I82" s="109">
        <v>0</v>
      </c>
      <c r="J82" s="109">
        <v>36.39</v>
      </c>
      <c r="K82" s="109">
        <v>392</v>
      </c>
      <c r="L82" s="60">
        <v>10000</v>
      </c>
      <c r="M82" s="60">
        <f t="shared" si="2"/>
        <v>3920000</v>
      </c>
    </row>
    <row r="83" spans="1:13" ht="16.5" x14ac:dyDescent="0.3">
      <c r="A83" s="103">
        <v>82</v>
      </c>
      <c r="B83" s="85" t="s">
        <v>97</v>
      </c>
      <c r="C83" s="85" t="s">
        <v>60</v>
      </c>
      <c r="D83" s="90">
        <v>1701</v>
      </c>
      <c r="E83" s="97" t="s">
        <v>68</v>
      </c>
      <c r="F83" s="95">
        <v>29.87</v>
      </c>
      <c r="G83" s="109">
        <v>321.52067999999997</v>
      </c>
      <c r="H83" s="109">
        <v>6.47</v>
      </c>
      <c r="I83" s="109">
        <v>0</v>
      </c>
      <c r="J83" s="109">
        <v>36.340000000000003</v>
      </c>
      <c r="K83" s="109">
        <v>391</v>
      </c>
      <c r="L83" s="60">
        <v>10000</v>
      </c>
      <c r="M83" s="60">
        <f t="shared" si="2"/>
        <v>3910000</v>
      </c>
    </row>
    <row r="84" spans="1:13" ht="16.5" x14ac:dyDescent="0.3">
      <c r="A84" s="103">
        <v>83</v>
      </c>
      <c r="B84" s="85" t="s">
        <v>97</v>
      </c>
      <c r="C84" s="85" t="s">
        <v>60</v>
      </c>
      <c r="D84" s="90">
        <v>1702</v>
      </c>
      <c r="E84" s="97" t="s">
        <v>67</v>
      </c>
      <c r="F84" s="95">
        <v>49.4</v>
      </c>
      <c r="G84" s="109">
        <v>531.74159999999995</v>
      </c>
      <c r="H84" s="109">
        <v>2.9</v>
      </c>
      <c r="I84" s="109">
        <v>0.79</v>
      </c>
      <c r="J84" s="109">
        <v>53.089999999999996</v>
      </c>
      <c r="K84" s="109">
        <v>571</v>
      </c>
      <c r="L84" s="60">
        <v>10000</v>
      </c>
      <c r="M84" s="60">
        <f t="shared" si="2"/>
        <v>5710000</v>
      </c>
    </row>
    <row r="85" spans="1:13" ht="16.5" x14ac:dyDescent="0.3">
      <c r="A85" s="103">
        <v>84</v>
      </c>
      <c r="B85" s="85" t="s">
        <v>97</v>
      </c>
      <c r="C85" s="85" t="s">
        <v>60</v>
      </c>
      <c r="D85" s="90">
        <v>1705</v>
      </c>
      <c r="E85" s="97" t="s">
        <v>68</v>
      </c>
      <c r="F85" s="95">
        <v>27.85</v>
      </c>
      <c r="G85" s="109">
        <v>299.7774</v>
      </c>
      <c r="H85" s="109">
        <v>9.01</v>
      </c>
      <c r="I85" s="109">
        <v>0</v>
      </c>
      <c r="J85" s="109">
        <v>36.86</v>
      </c>
      <c r="K85" s="109">
        <v>397</v>
      </c>
      <c r="L85" s="60">
        <v>10000</v>
      </c>
      <c r="M85" s="60">
        <f t="shared" si="2"/>
        <v>3970000</v>
      </c>
    </row>
    <row r="86" spans="1:13" ht="16.5" x14ac:dyDescent="0.3">
      <c r="A86" s="103">
        <v>85</v>
      </c>
      <c r="B86" s="85" t="s">
        <v>97</v>
      </c>
      <c r="C86" s="85" t="s">
        <v>60</v>
      </c>
      <c r="D86" s="90">
        <v>1706</v>
      </c>
      <c r="E86" s="97" t="s">
        <v>68</v>
      </c>
      <c r="F86" s="95">
        <v>27.71</v>
      </c>
      <c r="G86" s="109">
        <v>298.27044000000001</v>
      </c>
      <c r="H86" s="109">
        <v>9.01</v>
      </c>
      <c r="I86" s="109">
        <v>0</v>
      </c>
      <c r="J86" s="109">
        <v>36.72</v>
      </c>
      <c r="K86" s="109">
        <v>395</v>
      </c>
      <c r="L86" s="60">
        <v>10000</v>
      </c>
      <c r="M86" s="60">
        <f t="shared" si="2"/>
        <v>3950000</v>
      </c>
    </row>
    <row r="87" spans="1:13" ht="16.5" x14ac:dyDescent="0.3">
      <c r="A87" s="103">
        <v>86</v>
      </c>
      <c r="B87" s="85" t="s">
        <v>97</v>
      </c>
      <c r="C87" s="85" t="s">
        <v>60</v>
      </c>
      <c r="D87" s="90">
        <v>1709</v>
      </c>
      <c r="E87" s="97" t="s">
        <v>68</v>
      </c>
      <c r="F87" s="95">
        <v>28.64</v>
      </c>
      <c r="G87" s="109">
        <v>308.28095999999999</v>
      </c>
      <c r="H87" s="109">
        <v>7.75</v>
      </c>
      <c r="I87" s="109">
        <v>0</v>
      </c>
      <c r="J87" s="109">
        <v>36.39</v>
      </c>
      <c r="K87" s="109">
        <v>392</v>
      </c>
      <c r="L87" s="60">
        <v>10000</v>
      </c>
      <c r="M87" s="60">
        <f t="shared" si="2"/>
        <v>3920000</v>
      </c>
    </row>
    <row r="88" spans="1:13" ht="16.5" x14ac:dyDescent="0.3">
      <c r="A88" s="103">
        <v>87</v>
      </c>
      <c r="B88" s="85" t="s">
        <v>97</v>
      </c>
      <c r="C88" s="85" t="s">
        <v>60</v>
      </c>
      <c r="D88" s="90">
        <v>1710</v>
      </c>
      <c r="E88" s="97" t="s">
        <v>68</v>
      </c>
      <c r="F88" s="95">
        <v>28.64</v>
      </c>
      <c r="G88" s="109">
        <v>308.28095999999999</v>
      </c>
      <c r="H88" s="109">
        <v>7.75</v>
      </c>
      <c r="I88" s="109">
        <v>0</v>
      </c>
      <c r="J88" s="109">
        <v>36.39</v>
      </c>
      <c r="K88" s="109">
        <v>392</v>
      </c>
      <c r="L88" s="60">
        <v>10000</v>
      </c>
      <c r="M88" s="60">
        <f t="shared" si="2"/>
        <v>3920000</v>
      </c>
    </row>
    <row r="89" spans="1:13" ht="16.5" x14ac:dyDescent="0.3">
      <c r="A89" s="103">
        <v>88</v>
      </c>
      <c r="B89" s="85" t="s">
        <v>97</v>
      </c>
      <c r="C89" s="85" t="s">
        <v>61</v>
      </c>
      <c r="D89" s="90">
        <v>1801</v>
      </c>
      <c r="E89" s="97" t="s">
        <v>68</v>
      </c>
      <c r="F89" s="95">
        <v>29.87</v>
      </c>
      <c r="G89" s="109">
        <v>321.52067999999997</v>
      </c>
      <c r="H89" s="109">
        <v>6.47</v>
      </c>
      <c r="I89" s="109">
        <v>0</v>
      </c>
      <c r="J89" s="109">
        <v>36.340000000000003</v>
      </c>
      <c r="K89" s="109">
        <v>391</v>
      </c>
      <c r="L89" s="60">
        <v>10000</v>
      </c>
      <c r="M89" s="60">
        <f t="shared" si="2"/>
        <v>3910000</v>
      </c>
    </row>
    <row r="90" spans="1:13" ht="16.5" x14ac:dyDescent="0.3">
      <c r="A90" s="103">
        <v>89</v>
      </c>
      <c r="B90" s="85" t="s">
        <v>97</v>
      </c>
      <c r="C90" s="85" t="s">
        <v>61</v>
      </c>
      <c r="D90" s="90">
        <v>1802</v>
      </c>
      <c r="E90" s="97" t="s">
        <v>67</v>
      </c>
      <c r="F90" s="95">
        <v>49.4</v>
      </c>
      <c r="G90" s="109">
        <v>531.74159999999995</v>
      </c>
      <c r="H90" s="109">
        <v>2.9</v>
      </c>
      <c r="I90" s="109">
        <v>0.79</v>
      </c>
      <c r="J90" s="109">
        <v>53.089999999999996</v>
      </c>
      <c r="K90" s="109">
        <v>571</v>
      </c>
      <c r="L90" s="60">
        <v>10000</v>
      </c>
      <c r="M90" s="60">
        <f t="shared" si="2"/>
        <v>5710000</v>
      </c>
    </row>
    <row r="91" spans="1:13" ht="16.5" x14ac:dyDescent="0.3">
      <c r="A91" s="103">
        <v>90</v>
      </c>
      <c r="B91" s="85" t="s">
        <v>97</v>
      </c>
      <c r="C91" s="85" t="s">
        <v>61</v>
      </c>
      <c r="D91" s="90">
        <v>1805</v>
      </c>
      <c r="E91" s="97" t="s">
        <v>68</v>
      </c>
      <c r="F91" s="95">
        <v>27.85</v>
      </c>
      <c r="G91" s="109">
        <v>299.7774</v>
      </c>
      <c r="H91" s="109">
        <v>9.01</v>
      </c>
      <c r="I91" s="109">
        <v>0</v>
      </c>
      <c r="J91" s="109">
        <v>36.86</v>
      </c>
      <c r="K91" s="109">
        <v>397</v>
      </c>
      <c r="L91" s="60">
        <v>10000</v>
      </c>
      <c r="M91" s="60">
        <f t="shared" si="2"/>
        <v>3970000</v>
      </c>
    </row>
    <row r="92" spans="1:13" ht="16.5" x14ac:dyDescent="0.3">
      <c r="A92" s="103">
        <v>91</v>
      </c>
      <c r="B92" s="85" t="s">
        <v>97</v>
      </c>
      <c r="C92" s="85" t="s">
        <v>61</v>
      </c>
      <c r="D92" s="90">
        <v>1806</v>
      </c>
      <c r="E92" s="97" t="s">
        <v>68</v>
      </c>
      <c r="F92" s="95">
        <v>27.71</v>
      </c>
      <c r="G92" s="109">
        <v>298.27044000000001</v>
      </c>
      <c r="H92" s="109">
        <v>9.01</v>
      </c>
      <c r="I92" s="109">
        <v>0</v>
      </c>
      <c r="J92" s="109">
        <v>36.72</v>
      </c>
      <c r="K92" s="109">
        <v>395</v>
      </c>
      <c r="L92" s="60">
        <v>10000</v>
      </c>
      <c r="M92" s="60">
        <f t="shared" si="2"/>
        <v>3950000</v>
      </c>
    </row>
    <row r="93" spans="1:13" ht="16.5" x14ac:dyDescent="0.3">
      <c r="A93" s="103">
        <v>92</v>
      </c>
      <c r="B93" s="85" t="s">
        <v>97</v>
      </c>
      <c r="C93" s="85" t="s">
        <v>61</v>
      </c>
      <c r="D93" s="90">
        <v>1807</v>
      </c>
      <c r="E93" s="97" t="s">
        <v>67</v>
      </c>
      <c r="F93" s="95">
        <v>48.08</v>
      </c>
      <c r="G93" s="109">
        <v>517.53311999999994</v>
      </c>
      <c r="H93" s="109">
        <v>0</v>
      </c>
      <c r="I93" s="109">
        <v>0.79</v>
      </c>
      <c r="J93" s="109">
        <v>48.87</v>
      </c>
      <c r="K93" s="109">
        <v>526</v>
      </c>
      <c r="L93" s="60">
        <v>10000</v>
      </c>
      <c r="M93" s="60">
        <f t="shared" si="2"/>
        <v>5260000</v>
      </c>
    </row>
    <row r="94" spans="1:13" ht="16.5" x14ac:dyDescent="0.3">
      <c r="A94" s="103">
        <v>93</v>
      </c>
      <c r="B94" s="85" t="s">
        <v>97</v>
      </c>
      <c r="C94" s="85" t="s">
        <v>61</v>
      </c>
      <c r="D94" s="90">
        <v>1809</v>
      </c>
      <c r="E94" s="97" t="s">
        <v>68</v>
      </c>
      <c r="F94" s="95">
        <v>28.64</v>
      </c>
      <c r="G94" s="109">
        <v>308.28095999999999</v>
      </c>
      <c r="H94" s="109">
        <v>7.75</v>
      </c>
      <c r="I94" s="109">
        <v>0</v>
      </c>
      <c r="J94" s="109">
        <v>36.39</v>
      </c>
      <c r="K94" s="109">
        <v>392</v>
      </c>
      <c r="L94" s="60">
        <v>10000</v>
      </c>
      <c r="M94" s="60">
        <f t="shared" si="2"/>
        <v>3920000</v>
      </c>
    </row>
    <row r="95" spans="1:13" ht="16.5" x14ac:dyDescent="0.3">
      <c r="A95" s="103">
        <v>94</v>
      </c>
      <c r="B95" s="85" t="s">
        <v>97</v>
      </c>
      <c r="C95" s="85" t="s">
        <v>61</v>
      </c>
      <c r="D95" s="90">
        <v>1810</v>
      </c>
      <c r="E95" s="97" t="s">
        <v>68</v>
      </c>
      <c r="F95" s="95">
        <v>28.64</v>
      </c>
      <c r="G95" s="109">
        <v>308.28095999999999</v>
      </c>
      <c r="H95" s="109">
        <v>7.75</v>
      </c>
      <c r="I95" s="109">
        <v>0</v>
      </c>
      <c r="J95" s="109">
        <v>36.39</v>
      </c>
      <c r="K95" s="109">
        <v>392</v>
      </c>
      <c r="L95" s="60">
        <v>10000</v>
      </c>
      <c r="M95" s="60">
        <f t="shared" si="2"/>
        <v>3920000</v>
      </c>
    </row>
    <row r="96" spans="1:13" ht="16.5" x14ac:dyDescent="0.3">
      <c r="A96" s="103">
        <v>95</v>
      </c>
      <c r="B96" s="85" t="s">
        <v>97</v>
      </c>
      <c r="C96" s="85" t="s">
        <v>62</v>
      </c>
      <c r="D96" s="90">
        <v>1901</v>
      </c>
      <c r="E96" s="97" t="s">
        <v>68</v>
      </c>
      <c r="F96" s="95">
        <v>29.87</v>
      </c>
      <c r="G96" s="109">
        <v>321.52067999999997</v>
      </c>
      <c r="H96" s="109">
        <v>6.47</v>
      </c>
      <c r="I96" s="109">
        <v>0</v>
      </c>
      <c r="J96" s="109">
        <v>36.340000000000003</v>
      </c>
      <c r="K96" s="109">
        <v>391</v>
      </c>
      <c r="L96" s="60">
        <v>10250</v>
      </c>
      <c r="M96" s="60">
        <f t="shared" si="2"/>
        <v>4007750</v>
      </c>
    </row>
    <row r="97" spans="1:13" ht="16.5" x14ac:dyDescent="0.3">
      <c r="A97" s="103">
        <v>96</v>
      </c>
      <c r="B97" s="85" t="s">
        <v>97</v>
      </c>
      <c r="C97" s="85" t="s">
        <v>62</v>
      </c>
      <c r="D97" s="90">
        <v>1902</v>
      </c>
      <c r="E97" s="97" t="s">
        <v>67</v>
      </c>
      <c r="F97" s="95">
        <v>49.4</v>
      </c>
      <c r="G97" s="109">
        <v>531.74159999999995</v>
      </c>
      <c r="H97" s="109">
        <v>2.9</v>
      </c>
      <c r="I97" s="109">
        <v>0.79</v>
      </c>
      <c r="J97" s="109">
        <v>53.089999999999996</v>
      </c>
      <c r="K97" s="109">
        <v>571</v>
      </c>
      <c r="L97" s="60">
        <v>10250</v>
      </c>
      <c r="M97" s="60">
        <f t="shared" si="2"/>
        <v>5852750</v>
      </c>
    </row>
    <row r="98" spans="1:13" ht="16.5" x14ac:dyDescent="0.3">
      <c r="A98" s="103">
        <v>97</v>
      </c>
      <c r="B98" s="85" t="s">
        <v>97</v>
      </c>
      <c r="C98" s="85" t="s">
        <v>62</v>
      </c>
      <c r="D98" s="90">
        <v>1903</v>
      </c>
      <c r="E98" s="97" t="s">
        <v>67</v>
      </c>
      <c r="F98" s="95">
        <v>49.58</v>
      </c>
      <c r="G98" s="109">
        <v>533.6791199999999</v>
      </c>
      <c r="H98" s="109">
        <v>3.01</v>
      </c>
      <c r="I98" s="109">
        <v>0.79</v>
      </c>
      <c r="J98" s="109">
        <v>53.379999999999995</v>
      </c>
      <c r="K98" s="109">
        <v>575</v>
      </c>
      <c r="L98" s="60">
        <v>10250</v>
      </c>
      <c r="M98" s="60">
        <f t="shared" si="2"/>
        <v>5893750</v>
      </c>
    </row>
    <row r="99" spans="1:13" ht="16.5" x14ac:dyDescent="0.3">
      <c r="A99" s="103">
        <v>98</v>
      </c>
      <c r="B99" s="85" t="s">
        <v>97</v>
      </c>
      <c r="C99" s="85" t="s">
        <v>62</v>
      </c>
      <c r="D99" s="90">
        <v>1904</v>
      </c>
      <c r="E99" s="97" t="s">
        <v>68</v>
      </c>
      <c r="F99" s="95">
        <v>29.32</v>
      </c>
      <c r="G99" s="109">
        <v>315.60048</v>
      </c>
      <c r="H99" s="109">
        <v>7.01</v>
      </c>
      <c r="I99" s="109">
        <v>0</v>
      </c>
      <c r="J99" s="109">
        <v>36.33</v>
      </c>
      <c r="K99" s="109">
        <v>391</v>
      </c>
      <c r="L99" s="60">
        <v>10250</v>
      </c>
      <c r="M99" s="60">
        <f t="shared" si="2"/>
        <v>4007750</v>
      </c>
    </row>
    <row r="100" spans="1:13" ht="16.5" x14ac:dyDescent="0.3">
      <c r="A100" s="103">
        <v>99</v>
      </c>
      <c r="B100" s="85" t="s">
        <v>97</v>
      </c>
      <c r="C100" s="85" t="s">
        <v>62</v>
      </c>
      <c r="D100" s="90">
        <v>1907</v>
      </c>
      <c r="E100" s="97" t="s">
        <v>67</v>
      </c>
      <c r="F100" s="95">
        <v>48.08</v>
      </c>
      <c r="G100" s="109">
        <v>517.53311999999994</v>
      </c>
      <c r="H100" s="109">
        <v>0</v>
      </c>
      <c r="I100" s="109">
        <v>0.79</v>
      </c>
      <c r="J100" s="109">
        <v>48.87</v>
      </c>
      <c r="K100" s="109">
        <v>526</v>
      </c>
      <c r="L100" s="60">
        <v>10250</v>
      </c>
      <c r="M100" s="60">
        <f t="shared" si="2"/>
        <v>5391500</v>
      </c>
    </row>
    <row r="101" spans="1:13" ht="16.5" x14ac:dyDescent="0.3">
      <c r="A101" s="103">
        <v>100</v>
      </c>
      <c r="B101" s="85" t="s">
        <v>97</v>
      </c>
      <c r="C101" s="85" t="s">
        <v>62</v>
      </c>
      <c r="D101" s="90">
        <v>1909</v>
      </c>
      <c r="E101" s="97" t="s">
        <v>68</v>
      </c>
      <c r="F101" s="95">
        <v>28.64</v>
      </c>
      <c r="G101" s="109">
        <v>308.28095999999999</v>
      </c>
      <c r="H101" s="109">
        <v>7.75</v>
      </c>
      <c r="I101" s="109">
        <v>0</v>
      </c>
      <c r="J101" s="109">
        <v>36.39</v>
      </c>
      <c r="K101" s="109">
        <v>392</v>
      </c>
      <c r="L101" s="60">
        <v>10250</v>
      </c>
      <c r="M101" s="60">
        <f t="shared" si="2"/>
        <v>4018000</v>
      </c>
    </row>
    <row r="102" spans="1:13" ht="16.5" x14ac:dyDescent="0.3">
      <c r="A102" s="103">
        <v>101</v>
      </c>
      <c r="B102" s="85" t="s">
        <v>97</v>
      </c>
      <c r="C102" s="85" t="s">
        <v>62</v>
      </c>
      <c r="D102" s="90">
        <v>1910</v>
      </c>
      <c r="E102" s="97" t="s">
        <v>68</v>
      </c>
      <c r="F102" s="95">
        <v>28.64</v>
      </c>
      <c r="G102" s="109">
        <v>308.28095999999999</v>
      </c>
      <c r="H102" s="109">
        <v>7.75</v>
      </c>
      <c r="I102" s="109">
        <v>0</v>
      </c>
      <c r="J102" s="109">
        <v>36.39</v>
      </c>
      <c r="K102" s="109">
        <v>392</v>
      </c>
      <c r="L102" s="60">
        <v>10250</v>
      </c>
      <c r="M102" s="60">
        <f t="shared" si="2"/>
        <v>4018000</v>
      </c>
    </row>
    <row r="103" spans="1:13" ht="16.5" x14ac:dyDescent="0.3">
      <c r="A103" s="103">
        <v>102</v>
      </c>
      <c r="B103" s="85" t="s">
        <v>97</v>
      </c>
      <c r="C103" s="85" t="s">
        <v>63</v>
      </c>
      <c r="D103" s="90">
        <v>2001</v>
      </c>
      <c r="E103" s="97" t="s">
        <v>68</v>
      </c>
      <c r="F103" s="95">
        <v>29.87</v>
      </c>
      <c r="G103" s="109">
        <v>321.52067999999997</v>
      </c>
      <c r="H103" s="109">
        <v>6.47</v>
      </c>
      <c r="I103" s="109">
        <v>0</v>
      </c>
      <c r="J103" s="109">
        <v>36.340000000000003</v>
      </c>
      <c r="K103" s="109">
        <v>391</v>
      </c>
      <c r="L103" s="60">
        <v>10250</v>
      </c>
      <c r="M103" s="60">
        <f t="shared" si="2"/>
        <v>4007750</v>
      </c>
    </row>
    <row r="104" spans="1:13" ht="16.5" x14ac:dyDescent="0.3">
      <c r="A104" s="103">
        <v>103</v>
      </c>
      <c r="B104" s="85" t="s">
        <v>97</v>
      </c>
      <c r="C104" s="85" t="s">
        <v>63</v>
      </c>
      <c r="D104" s="90">
        <v>2002</v>
      </c>
      <c r="E104" s="97" t="s">
        <v>67</v>
      </c>
      <c r="F104" s="95">
        <v>49.4</v>
      </c>
      <c r="G104" s="109">
        <v>531.74159999999995</v>
      </c>
      <c r="H104" s="109">
        <v>2.9</v>
      </c>
      <c r="I104" s="109">
        <v>0.79</v>
      </c>
      <c r="J104" s="109">
        <v>53.089999999999996</v>
      </c>
      <c r="K104" s="109">
        <v>571</v>
      </c>
      <c r="L104" s="60">
        <v>10250</v>
      </c>
      <c r="M104" s="60">
        <f t="shared" si="2"/>
        <v>5852750</v>
      </c>
    </row>
    <row r="105" spans="1:13" ht="16.5" x14ac:dyDescent="0.3">
      <c r="A105" s="103">
        <v>104</v>
      </c>
      <c r="B105" s="85" t="s">
        <v>97</v>
      </c>
      <c r="C105" s="85" t="s">
        <v>63</v>
      </c>
      <c r="D105" s="90">
        <v>2003</v>
      </c>
      <c r="E105" s="97" t="s">
        <v>67</v>
      </c>
      <c r="F105" s="95">
        <v>49.58</v>
      </c>
      <c r="G105" s="109">
        <v>533.6791199999999</v>
      </c>
      <c r="H105" s="109">
        <v>3.01</v>
      </c>
      <c r="I105" s="109">
        <v>0.79</v>
      </c>
      <c r="J105" s="109">
        <v>53.379999999999995</v>
      </c>
      <c r="K105" s="109">
        <v>575</v>
      </c>
      <c r="L105" s="60">
        <v>10250</v>
      </c>
      <c r="M105" s="60">
        <f t="shared" si="2"/>
        <v>5893750</v>
      </c>
    </row>
    <row r="106" spans="1:13" ht="16.5" x14ac:dyDescent="0.3">
      <c r="A106" s="103">
        <v>105</v>
      </c>
      <c r="B106" s="85" t="s">
        <v>97</v>
      </c>
      <c r="C106" s="85" t="s">
        <v>63</v>
      </c>
      <c r="D106" s="90">
        <v>2004</v>
      </c>
      <c r="E106" s="97" t="s">
        <v>68</v>
      </c>
      <c r="F106" s="95">
        <v>29.32</v>
      </c>
      <c r="G106" s="109">
        <v>315.60048</v>
      </c>
      <c r="H106" s="109">
        <v>7.01</v>
      </c>
      <c r="I106" s="109">
        <v>0</v>
      </c>
      <c r="J106" s="109">
        <v>36.33</v>
      </c>
      <c r="K106" s="109">
        <v>391</v>
      </c>
      <c r="L106" s="60">
        <v>10250</v>
      </c>
      <c r="M106" s="60">
        <f t="shared" si="2"/>
        <v>4007750</v>
      </c>
    </row>
    <row r="107" spans="1:13" ht="16.5" x14ac:dyDescent="0.3">
      <c r="A107" s="103">
        <v>106</v>
      </c>
      <c r="B107" s="85" t="s">
        <v>97</v>
      </c>
      <c r="C107" s="85" t="s">
        <v>63</v>
      </c>
      <c r="D107" s="90">
        <v>2009</v>
      </c>
      <c r="E107" s="97" t="s">
        <v>68</v>
      </c>
      <c r="F107" s="95">
        <v>28.64</v>
      </c>
      <c r="G107" s="109">
        <v>308.28095999999999</v>
      </c>
      <c r="H107" s="109">
        <v>7.75</v>
      </c>
      <c r="I107" s="109">
        <v>0</v>
      </c>
      <c r="J107" s="109">
        <v>36.39</v>
      </c>
      <c r="K107" s="109">
        <v>392</v>
      </c>
      <c r="L107" s="60">
        <v>10250</v>
      </c>
      <c r="M107" s="60">
        <f t="shared" si="2"/>
        <v>4018000</v>
      </c>
    </row>
    <row r="108" spans="1:13" ht="16.5" x14ac:dyDescent="0.3">
      <c r="A108" s="103">
        <v>107</v>
      </c>
      <c r="B108" s="85" t="s">
        <v>97</v>
      </c>
      <c r="C108" s="85" t="s">
        <v>63</v>
      </c>
      <c r="D108" s="90">
        <v>2010</v>
      </c>
      <c r="E108" s="97" t="s">
        <v>68</v>
      </c>
      <c r="F108" s="95">
        <v>28.64</v>
      </c>
      <c r="G108" s="109">
        <v>308.28095999999999</v>
      </c>
      <c r="H108" s="109">
        <v>7.75</v>
      </c>
      <c r="I108" s="109">
        <v>0</v>
      </c>
      <c r="J108" s="109">
        <v>36.39</v>
      </c>
      <c r="K108" s="109">
        <v>392</v>
      </c>
      <c r="L108" s="60">
        <v>10250</v>
      </c>
      <c r="M108" s="60">
        <f t="shared" si="2"/>
        <v>4018000</v>
      </c>
    </row>
    <row r="109" spans="1:13" ht="16.5" x14ac:dyDescent="0.3">
      <c r="A109" s="103">
        <v>108</v>
      </c>
      <c r="B109" s="85" t="s">
        <v>97</v>
      </c>
      <c r="C109" s="85" t="s">
        <v>64</v>
      </c>
      <c r="D109" s="90">
        <v>2101</v>
      </c>
      <c r="E109" s="97" t="s">
        <v>68</v>
      </c>
      <c r="F109" s="95">
        <v>29.87</v>
      </c>
      <c r="G109" s="109">
        <v>321.52067999999997</v>
      </c>
      <c r="H109" s="109">
        <v>6.47</v>
      </c>
      <c r="I109" s="109">
        <v>0</v>
      </c>
      <c r="J109" s="109">
        <v>36.340000000000003</v>
      </c>
      <c r="K109" s="109">
        <v>391</v>
      </c>
      <c r="L109" s="60">
        <v>10250</v>
      </c>
      <c r="M109" s="60">
        <f t="shared" si="2"/>
        <v>4007750</v>
      </c>
    </row>
    <row r="110" spans="1:13" ht="16.5" x14ac:dyDescent="0.3">
      <c r="A110" s="103">
        <v>109</v>
      </c>
      <c r="B110" s="85" t="s">
        <v>97</v>
      </c>
      <c r="C110" s="85" t="s">
        <v>64</v>
      </c>
      <c r="D110" s="90">
        <v>2108</v>
      </c>
      <c r="E110" s="97" t="s">
        <v>67</v>
      </c>
      <c r="F110" s="95">
        <v>47.82</v>
      </c>
      <c r="G110" s="109">
        <v>514.73447999999996</v>
      </c>
      <c r="H110" s="109">
        <v>2.9</v>
      </c>
      <c r="I110" s="109">
        <v>0.79</v>
      </c>
      <c r="J110" s="109">
        <v>51.51</v>
      </c>
      <c r="K110" s="109">
        <v>554</v>
      </c>
      <c r="L110" s="60">
        <v>10250</v>
      </c>
      <c r="M110" s="60">
        <f t="shared" si="2"/>
        <v>5678500</v>
      </c>
    </row>
    <row r="111" spans="1:13" ht="16.5" x14ac:dyDescent="0.3">
      <c r="A111" s="103">
        <v>110</v>
      </c>
      <c r="B111" s="85" t="s">
        <v>97</v>
      </c>
      <c r="C111" s="85" t="s">
        <v>65</v>
      </c>
      <c r="D111" s="90">
        <v>2201</v>
      </c>
      <c r="E111" s="97" t="s">
        <v>68</v>
      </c>
      <c r="F111" s="95">
        <v>29.87</v>
      </c>
      <c r="G111" s="109">
        <v>321.52067999999997</v>
      </c>
      <c r="H111" s="109">
        <v>6.47</v>
      </c>
      <c r="I111" s="109">
        <v>0</v>
      </c>
      <c r="J111" s="109">
        <v>36.340000000000003</v>
      </c>
      <c r="K111" s="109">
        <v>391</v>
      </c>
      <c r="L111" s="60">
        <v>10250</v>
      </c>
      <c r="M111" s="60">
        <f t="shared" si="2"/>
        <v>4007750</v>
      </c>
    </row>
    <row r="112" spans="1:13" ht="16.5" x14ac:dyDescent="0.3">
      <c r="A112" s="103">
        <v>111</v>
      </c>
      <c r="B112" s="85" t="s">
        <v>97</v>
      </c>
      <c r="C112" s="85" t="s">
        <v>65</v>
      </c>
      <c r="D112" s="90">
        <v>2202</v>
      </c>
      <c r="E112" s="97" t="s">
        <v>67</v>
      </c>
      <c r="F112" s="95">
        <v>49.4</v>
      </c>
      <c r="G112" s="109">
        <v>531.74159999999995</v>
      </c>
      <c r="H112" s="109">
        <v>2.9</v>
      </c>
      <c r="I112" s="109">
        <v>0.79</v>
      </c>
      <c r="J112" s="109">
        <v>53.089999999999996</v>
      </c>
      <c r="K112" s="109">
        <v>571</v>
      </c>
      <c r="L112" s="60">
        <v>10250</v>
      </c>
      <c r="M112" s="60">
        <f t="shared" si="2"/>
        <v>5852750</v>
      </c>
    </row>
    <row r="113" spans="1:13" ht="16.5" x14ac:dyDescent="0.3">
      <c r="A113" s="103">
        <v>112</v>
      </c>
      <c r="B113" s="85" t="s">
        <v>97</v>
      </c>
      <c r="C113" s="85" t="s">
        <v>65</v>
      </c>
      <c r="D113" s="90">
        <v>2203</v>
      </c>
      <c r="E113" s="97" t="s">
        <v>67</v>
      </c>
      <c r="F113" s="95">
        <v>49.58</v>
      </c>
      <c r="G113" s="109">
        <v>533.6791199999999</v>
      </c>
      <c r="H113" s="109">
        <v>3.01</v>
      </c>
      <c r="I113" s="109">
        <v>0.79</v>
      </c>
      <c r="J113" s="109">
        <v>53.379999999999995</v>
      </c>
      <c r="K113" s="109">
        <v>575</v>
      </c>
      <c r="L113" s="60">
        <v>10250</v>
      </c>
      <c r="M113" s="60">
        <f t="shared" si="2"/>
        <v>5893750</v>
      </c>
    </row>
    <row r="114" spans="1:13" ht="16.5" x14ac:dyDescent="0.3">
      <c r="A114" s="103">
        <v>113</v>
      </c>
      <c r="B114" s="85" t="s">
        <v>97</v>
      </c>
      <c r="C114" s="85" t="s">
        <v>65</v>
      </c>
      <c r="D114" s="90">
        <v>2207</v>
      </c>
      <c r="E114" s="97" t="s">
        <v>67</v>
      </c>
      <c r="F114" s="95">
        <v>48.08</v>
      </c>
      <c r="G114" s="109">
        <v>517.53311999999994</v>
      </c>
      <c r="H114" s="109">
        <v>0</v>
      </c>
      <c r="I114" s="109">
        <v>0.79</v>
      </c>
      <c r="J114" s="109">
        <v>48.87</v>
      </c>
      <c r="K114" s="109">
        <v>526</v>
      </c>
      <c r="L114" s="60">
        <v>10250</v>
      </c>
      <c r="M114" s="60">
        <f t="shared" si="2"/>
        <v>5391500</v>
      </c>
    </row>
    <row r="115" spans="1:13" ht="16.5" x14ac:dyDescent="0.3">
      <c r="A115" s="156" t="s">
        <v>24</v>
      </c>
      <c r="B115" s="157"/>
      <c r="C115" s="157"/>
      <c r="D115" s="157"/>
      <c r="E115" s="158"/>
      <c r="F115" s="77">
        <f>SUM(F2:F114)</f>
        <v>3968.4999999999986</v>
      </c>
      <c r="G115" s="77">
        <f t="shared" ref="G115:M115" si="3">SUM(G2:G114)</f>
        <v>42716.934000000001</v>
      </c>
      <c r="H115" s="77">
        <f t="shared" si="3"/>
        <v>680.05999999999983</v>
      </c>
      <c r="I115" s="77">
        <f t="shared" si="3"/>
        <v>28.43999999999998</v>
      </c>
      <c r="J115" s="77">
        <f t="shared" si="3"/>
        <v>4677.0000000000018</v>
      </c>
      <c r="K115" s="77">
        <f t="shared" si="3"/>
        <v>50342</v>
      </c>
      <c r="L115" s="77"/>
      <c r="M115" s="77">
        <f t="shared" si="3"/>
        <v>494282750</v>
      </c>
    </row>
  </sheetData>
  <mergeCells count="2">
    <mergeCell ref="A115:E115"/>
    <mergeCell ref="O4:R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39E5-C185-43E4-B7E0-E3EBD0EB0A2A}">
  <dimension ref="A1:O105"/>
  <sheetViews>
    <sheetView tabSelected="1" topLeftCell="A74" workbookViewId="0">
      <selection activeCell="S87" sqref="S87"/>
    </sheetView>
  </sheetViews>
  <sheetFormatPr defaultRowHeight="14.25" x14ac:dyDescent="0.2"/>
  <cols>
    <col min="1" max="1" width="3.5" bestFit="1" customWidth="1"/>
    <col min="2" max="2" width="4.75" bestFit="1" customWidth="1"/>
    <col min="3" max="3" width="8.375" bestFit="1" customWidth="1"/>
    <col min="4" max="4" width="6.625" bestFit="1" customWidth="1"/>
    <col min="5" max="5" width="5.75" bestFit="1" customWidth="1"/>
    <col min="6" max="6" width="11.625" hidden="1" customWidth="1"/>
    <col min="7" max="7" width="12.5" hidden="1" customWidth="1"/>
    <col min="8" max="8" width="11" hidden="1" customWidth="1"/>
    <col min="9" max="9" width="14" hidden="1" customWidth="1"/>
    <col min="10" max="10" width="14.125" hidden="1" customWidth="1"/>
    <col min="11" max="11" width="14.125" bestFit="1" customWidth="1"/>
    <col min="12" max="14" width="12.75" bestFit="1" customWidth="1"/>
    <col min="15" max="15" width="9.875" style="61" bestFit="1" customWidth="1"/>
  </cols>
  <sheetData>
    <row r="1" spans="1:15" ht="33" x14ac:dyDescent="0.2">
      <c r="A1" s="99" t="s">
        <v>74</v>
      </c>
      <c r="B1" s="100" t="s">
        <v>122</v>
      </c>
      <c r="C1" s="100" t="s">
        <v>35</v>
      </c>
      <c r="D1" s="100" t="s">
        <v>95</v>
      </c>
      <c r="E1" s="100" t="s">
        <v>116</v>
      </c>
      <c r="F1" s="101" t="s">
        <v>43</v>
      </c>
      <c r="G1" s="101" t="s">
        <v>117</v>
      </c>
      <c r="H1" s="101" t="s">
        <v>118</v>
      </c>
      <c r="I1" s="101" t="s">
        <v>119</v>
      </c>
      <c r="J1" s="101" t="s">
        <v>120</v>
      </c>
      <c r="K1" s="101" t="s">
        <v>121</v>
      </c>
      <c r="L1" s="88" t="s">
        <v>344</v>
      </c>
      <c r="M1" s="88" t="s">
        <v>345</v>
      </c>
      <c r="N1" s="88" t="s">
        <v>346</v>
      </c>
    </row>
    <row r="2" spans="1:15" ht="16.5" x14ac:dyDescent="0.3">
      <c r="A2" s="103">
        <v>1</v>
      </c>
      <c r="B2" s="85" t="s">
        <v>97</v>
      </c>
      <c r="C2" s="85" t="s">
        <v>44</v>
      </c>
      <c r="D2" s="90">
        <v>103</v>
      </c>
      <c r="E2" s="97" t="s">
        <v>67</v>
      </c>
      <c r="F2" s="95">
        <v>49.58</v>
      </c>
      <c r="G2" s="109">
        <v>533.6791199999999</v>
      </c>
      <c r="H2" s="109">
        <v>3.01</v>
      </c>
      <c r="I2" s="109">
        <v>0.79</v>
      </c>
      <c r="J2" s="109">
        <v>53.379999999999995</v>
      </c>
      <c r="K2" s="109">
        <v>575</v>
      </c>
      <c r="L2" s="109">
        <v>5345200</v>
      </c>
      <c r="M2" s="109">
        <v>1817478</v>
      </c>
      <c r="N2" s="109">
        <f>L2-M2</f>
        <v>3527722</v>
      </c>
      <c r="O2" s="61">
        <f>L2/K2</f>
        <v>9296</v>
      </c>
    </row>
    <row r="3" spans="1:15" ht="16.5" x14ac:dyDescent="0.3">
      <c r="A3" s="103">
        <v>2</v>
      </c>
      <c r="B3" s="85" t="s">
        <v>97</v>
      </c>
      <c r="C3" s="85" t="s">
        <v>45</v>
      </c>
      <c r="D3" s="90">
        <v>203</v>
      </c>
      <c r="E3" s="97" t="s">
        <v>67</v>
      </c>
      <c r="F3" s="95">
        <v>49.58</v>
      </c>
      <c r="G3" s="109">
        <v>533.6791199999999</v>
      </c>
      <c r="H3" s="109">
        <v>3.01</v>
      </c>
      <c r="I3" s="109">
        <v>0.79</v>
      </c>
      <c r="J3" s="109">
        <v>53.379999999999995</v>
      </c>
      <c r="K3" s="109">
        <v>575</v>
      </c>
      <c r="L3" s="109">
        <v>5297505</v>
      </c>
      <c r="M3" s="109">
        <v>450000</v>
      </c>
      <c r="N3" s="109">
        <f t="shared" ref="N3:N66" si="0">L3-M3</f>
        <v>4847505</v>
      </c>
      <c r="O3" s="61">
        <f t="shared" ref="O3:O66" si="1">L3/K3</f>
        <v>9213.0521739130436</v>
      </c>
    </row>
    <row r="4" spans="1:15" ht="16.5" x14ac:dyDescent="0.3">
      <c r="A4" s="103">
        <v>3</v>
      </c>
      <c r="B4" s="85" t="s">
        <v>97</v>
      </c>
      <c r="C4" s="85" t="s">
        <v>46</v>
      </c>
      <c r="D4" s="90">
        <v>303</v>
      </c>
      <c r="E4" s="97" t="s">
        <v>67</v>
      </c>
      <c r="F4" s="95">
        <v>49.58</v>
      </c>
      <c r="G4" s="109">
        <v>533.6791199999999</v>
      </c>
      <c r="H4" s="109">
        <v>3.01</v>
      </c>
      <c r="I4" s="109">
        <v>0.79</v>
      </c>
      <c r="J4" s="109">
        <v>53.379999999999995</v>
      </c>
      <c r="K4" s="109">
        <v>575</v>
      </c>
      <c r="L4" s="109">
        <v>5933300</v>
      </c>
      <c r="M4" s="109">
        <v>534000</v>
      </c>
      <c r="N4" s="109">
        <f t="shared" si="0"/>
        <v>5399300</v>
      </c>
      <c r="O4" s="61">
        <f t="shared" si="1"/>
        <v>10318.782608695652</v>
      </c>
    </row>
    <row r="5" spans="1:15" ht="16.5" x14ac:dyDescent="0.3">
      <c r="A5" s="103">
        <v>4</v>
      </c>
      <c r="B5" s="85" t="s">
        <v>97</v>
      </c>
      <c r="C5" s="85" t="s">
        <v>46</v>
      </c>
      <c r="D5" s="90">
        <v>304</v>
      </c>
      <c r="E5" s="97" t="s">
        <v>68</v>
      </c>
      <c r="F5" s="95">
        <v>29.32</v>
      </c>
      <c r="G5" s="109">
        <v>315.60048</v>
      </c>
      <c r="H5" s="109">
        <v>7.01</v>
      </c>
      <c r="I5" s="109">
        <v>0</v>
      </c>
      <c r="J5" s="109">
        <v>36.33</v>
      </c>
      <c r="K5" s="109">
        <v>391</v>
      </c>
      <c r="L5" s="109">
        <v>3264850</v>
      </c>
      <c r="M5" s="109">
        <v>1142698</v>
      </c>
      <c r="N5" s="109">
        <f t="shared" si="0"/>
        <v>2122152</v>
      </c>
      <c r="O5" s="61">
        <f t="shared" si="1"/>
        <v>8350</v>
      </c>
    </row>
    <row r="6" spans="1:15" ht="16.5" x14ac:dyDescent="0.3">
      <c r="A6" s="103">
        <v>5</v>
      </c>
      <c r="B6" s="85" t="s">
        <v>97</v>
      </c>
      <c r="C6" s="85" t="s">
        <v>46</v>
      </c>
      <c r="D6" s="90">
        <v>306</v>
      </c>
      <c r="E6" s="97" t="s">
        <v>68</v>
      </c>
      <c r="F6" s="95">
        <v>27.71</v>
      </c>
      <c r="G6" s="109">
        <v>298.27044000000001</v>
      </c>
      <c r="H6" s="109">
        <v>9.01</v>
      </c>
      <c r="I6" s="109">
        <v>0</v>
      </c>
      <c r="J6" s="109">
        <v>36.72</v>
      </c>
      <c r="K6" s="109">
        <v>395</v>
      </c>
      <c r="L6" s="109">
        <v>3940000</v>
      </c>
      <c r="M6" s="109">
        <v>394000</v>
      </c>
      <c r="N6" s="109">
        <f t="shared" si="0"/>
        <v>3546000</v>
      </c>
      <c r="O6" s="61">
        <f t="shared" si="1"/>
        <v>9974.683544303798</v>
      </c>
    </row>
    <row r="7" spans="1:15" ht="16.5" x14ac:dyDescent="0.3">
      <c r="A7" s="103">
        <v>6</v>
      </c>
      <c r="B7" s="85" t="s">
        <v>97</v>
      </c>
      <c r="C7" s="85" t="s">
        <v>46</v>
      </c>
      <c r="D7" s="90">
        <v>307</v>
      </c>
      <c r="E7" s="97" t="s">
        <v>67</v>
      </c>
      <c r="F7" s="95">
        <v>48.08</v>
      </c>
      <c r="G7" s="109">
        <v>517.53311999999994</v>
      </c>
      <c r="H7" s="109">
        <v>0</v>
      </c>
      <c r="I7" s="109">
        <v>0.79</v>
      </c>
      <c r="J7" s="109">
        <v>48.87</v>
      </c>
      <c r="K7" s="109">
        <v>526</v>
      </c>
      <c r="L7" s="109">
        <v>4490000</v>
      </c>
      <c r="M7" s="109">
        <v>1564524</v>
      </c>
      <c r="N7" s="109">
        <f t="shared" si="0"/>
        <v>2925476</v>
      </c>
      <c r="O7" s="61">
        <f t="shared" si="1"/>
        <v>8536.1216730038032</v>
      </c>
    </row>
    <row r="8" spans="1:15" ht="16.5" x14ac:dyDescent="0.3">
      <c r="A8" s="103">
        <v>7</v>
      </c>
      <c r="B8" s="85" t="s">
        <v>97</v>
      </c>
      <c r="C8" s="85" t="s">
        <v>46</v>
      </c>
      <c r="D8" s="90">
        <v>308</v>
      </c>
      <c r="E8" s="97" t="s">
        <v>67</v>
      </c>
      <c r="F8" s="95">
        <v>47.82</v>
      </c>
      <c r="G8" s="109">
        <v>514.73447999999996</v>
      </c>
      <c r="H8" s="109">
        <v>2.9</v>
      </c>
      <c r="I8" s="109">
        <v>0.79</v>
      </c>
      <c r="J8" s="109">
        <v>51.51</v>
      </c>
      <c r="K8" s="109">
        <v>554</v>
      </c>
      <c r="L8" s="109">
        <v>4634250</v>
      </c>
      <c r="M8" s="109">
        <v>1621988</v>
      </c>
      <c r="N8" s="109">
        <f t="shared" si="0"/>
        <v>3012262</v>
      </c>
      <c r="O8" s="61">
        <f t="shared" si="1"/>
        <v>8365.0722021660658</v>
      </c>
    </row>
    <row r="9" spans="1:15" ht="16.5" x14ac:dyDescent="0.3">
      <c r="A9" s="103">
        <v>8</v>
      </c>
      <c r="B9" s="85" t="s">
        <v>97</v>
      </c>
      <c r="C9" s="85" t="s">
        <v>47</v>
      </c>
      <c r="D9" s="90">
        <v>401</v>
      </c>
      <c r="E9" s="97" t="s">
        <v>68</v>
      </c>
      <c r="F9" s="95">
        <v>29.87</v>
      </c>
      <c r="G9" s="109">
        <v>321.52067999999997</v>
      </c>
      <c r="H9" s="109">
        <v>6.47</v>
      </c>
      <c r="I9" s="109">
        <v>0</v>
      </c>
      <c r="J9" s="109">
        <v>36.340000000000003</v>
      </c>
      <c r="K9" s="109">
        <v>391</v>
      </c>
      <c r="L9" s="109">
        <v>3950000</v>
      </c>
      <c r="M9" s="109">
        <v>1382500</v>
      </c>
      <c r="N9" s="109">
        <f t="shared" si="0"/>
        <v>2567500</v>
      </c>
      <c r="O9" s="61">
        <f t="shared" si="1"/>
        <v>10102.30179028133</v>
      </c>
    </row>
    <row r="10" spans="1:15" ht="16.5" x14ac:dyDescent="0.3">
      <c r="A10" s="103">
        <v>9</v>
      </c>
      <c r="B10" s="85" t="s">
        <v>97</v>
      </c>
      <c r="C10" s="85" t="s">
        <v>47</v>
      </c>
      <c r="D10" s="90">
        <v>403</v>
      </c>
      <c r="E10" s="97" t="s">
        <v>67</v>
      </c>
      <c r="F10" s="95">
        <v>49.58</v>
      </c>
      <c r="G10" s="109">
        <v>533.6791199999999</v>
      </c>
      <c r="H10" s="109">
        <v>3.01</v>
      </c>
      <c r="I10" s="109">
        <v>0.79</v>
      </c>
      <c r="J10" s="109">
        <v>53.379999999999995</v>
      </c>
      <c r="K10" s="109">
        <v>575</v>
      </c>
      <c r="L10" s="109">
        <v>4887500</v>
      </c>
      <c r="M10" s="109">
        <v>1493125</v>
      </c>
      <c r="N10" s="109">
        <f t="shared" si="0"/>
        <v>3394375</v>
      </c>
      <c r="O10" s="61">
        <f t="shared" si="1"/>
        <v>8500</v>
      </c>
    </row>
    <row r="11" spans="1:15" ht="16.5" x14ac:dyDescent="0.3">
      <c r="A11" s="103">
        <v>10</v>
      </c>
      <c r="B11" s="85" t="s">
        <v>97</v>
      </c>
      <c r="C11" s="85" t="s">
        <v>47</v>
      </c>
      <c r="D11" s="90">
        <v>404</v>
      </c>
      <c r="E11" s="97" t="s">
        <v>68</v>
      </c>
      <c r="F11" s="95">
        <v>29.32</v>
      </c>
      <c r="G11" s="109">
        <v>315.60048</v>
      </c>
      <c r="H11" s="109">
        <v>7.01</v>
      </c>
      <c r="I11" s="109">
        <v>0</v>
      </c>
      <c r="J11" s="109">
        <v>36.33</v>
      </c>
      <c r="K11" s="109">
        <v>391</v>
      </c>
      <c r="L11" s="109">
        <v>3332000</v>
      </c>
      <c r="M11" s="109">
        <v>1069800</v>
      </c>
      <c r="N11" s="109">
        <f t="shared" si="0"/>
        <v>2262200</v>
      </c>
      <c r="O11" s="61">
        <f t="shared" si="1"/>
        <v>8521.7391304347821</v>
      </c>
    </row>
    <row r="12" spans="1:15" ht="16.5" x14ac:dyDescent="0.3">
      <c r="A12" s="103">
        <v>11</v>
      </c>
      <c r="B12" s="85" t="s">
        <v>97</v>
      </c>
      <c r="C12" s="85" t="s">
        <v>47</v>
      </c>
      <c r="D12" s="90">
        <v>407</v>
      </c>
      <c r="E12" s="97" t="s">
        <v>67</v>
      </c>
      <c r="F12" s="95">
        <v>48.08</v>
      </c>
      <c r="G12" s="109">
        <v>517.53311999999994</v>
      </c>
      <c r="H12" s="109">
        <v>0</v>
      </c>
      <c r="I12" s="109">
        <v>0.79</v>
      </c>
      <c r="J12" s="109">
        <v>48.87</v>
      </c>
      <c r="K12" s="109">
        <v>526</v>
      </c>
      <c r="L12" s="109">
        <v>4490000</v>
      </c>
      <c r="M12" s="109">
        <v>1571499</v>
      </c>
      <c r="N12" s="109">
        <f t="shared" si="0"/>
        <v>2918501</v>
      </c>
      <c r="O12" s="61">
        <f t="shared" si="1"/>
        <v>8536.1216730038032</v>
      </c>
    </row>
    <row r="13" spans="1:15" ht="16.5" x14ac:dyDescent="0.3">
      <c r="A13" s="103">
        <v>12</v>
      </c>
      <c r="B13" s="85" t="s">
        <v>97</v>
      </c>
      <c r="C13" s="85" t="s">
        <v>48</v>
      </c>
      <c r="D13" s="90">
        <v>502</v>
      </c>
      <c r="E13" s="97" t="s">
        <v>67</v>
      </c>
      <c r="F13" s="95">
        <v>49.4</v>
      </c>
      <c r="G13" s="109">
        <v>531.74159999999995</v>
      </c>
      <c r="H13" s="109">
        <v>2.9</v>
      </c>
      <c r="I13" s="109">
        <v>0.79</v>
      </c>
      <c r="J13" s="109">
        <v>53.089999999999996</v>
      </c>
      <c r="K13" s="109">
        <v>571</v>
      </c>
      <c r="L13" s="109">
        <v>4970000</v>
      </c>
      <c r="M13" s="109">
        <v>1122500</v>
      </c>
      <c r="N13" s="109">
        <f t="shared" si="0"/>
        <v>3847500</v>
      </c>
      <c r="O13" s="61">
        <f t="shared" si="1"/>
        <v>8704.0280210157616</v>
      </c>
    </row>
    <row r="14" spans="1:15" ht="16.5" x14ac:dyDescent="0.3">
      <c r="A14" s="103">
        <v>13</v>
      </c>
      <c r="B14" s="85" t="s">
        <v>97</v>
      </c>
      <c r="C14" s="85" t="s">
        <v>48</v>
      </c>
      <c r="D14" s="90">
        <v>503</v>
      </c>
      <c r="E14" s="97" t="s">
        <v>67</v>
      </c>
      <c r="F14" s="95">
        <v>49.58</v>
      </c>
      <c r="G14" s="109">
        <v>533.6791199999999</v>
      </c>
      <c r="H14" s="109">
        <v>3.01</v>
      </c>
      <c r="I14" s="109">
        <v>0.79</v>
      </c>
      <c r="J14" s="109">
        <v>53.379999999999995</v>
      </c>
      <c r="K14" s="109">
        <v>575</v>
      </c>
      <c r="L14" s="109">
        <v>4990000</v>
      </c>
      <c r="M14" s="109">
        <v>1122500</v>
      </c>
      <c r="N14" s="109">
        <f t="shared" si="0"/>
        <v>3867500</v>
      </c>
      <c r="O14" s="61">
        <f t="shared" si="1"/>
        <v>8678.2608695652179</v>
      </c>
    </row>
    <row r="15" spans="1:15" ht="16.5" x14ac:dyDescent="0.3">
      <c r="A15" s="103">
        <v>14</v>
      </c>
      <c r="B15" s="85" t="s">
        <v>97</v>
      </c>
      <c r="C15" s="85" t="s">
        <v>48</v>
      </c>
      <c r="D15" s="90">
        <v>504</v>
      </c>
      <c r="E15" s="97" t="s">
        <v>68</v>
      </c>
      <c r="F15" s="95">
        <v>29.32</v>
      </c>
      <c r="G15" s="109">
        <v>315.60048</v>
      </c>
      <c r="H15" s="109">
        <v>7.01</v>
      </c>
      <c r="I15" s="109">
        <v>0</v>
      </c>
      <c r="J15" s="109">
        <v>36.33</v>
      </c>
      <c r="K15" s="109">
        <v>391</v>
      </c>
      <c r="L15" s="109">
        <v>3305000</v>
      </c>
      <c r="M15" s="109">
        <v>1166665</v>
      </c>
      <c r="N15" s="109">
        <f t="shared" si="0"/>
        <v>2138335</v>
      </c>
      <c r="O15" s="61">
        <f t="shared" si="1"/>
        <v>8452.6854219948855</v>
      </c>
    </row>
    <row r="16" spans="1:15" ht="16.5" x14ac:dyDescent="0.3">
      <c r="A16" s="103">
        <v>15</v>
      </c>
      <c r="B16" s="85" t="s">
        <v>97</v>
      </c>
      <c r="C16" s="85" t="s">
        <v>48</v>
      </c>
      <c r="D16" s="90">
        <v>505</v>
      </c>
      <c r="E16" s="97" t="s">
        <v>67</v>
      </c>
      <c r="F16" s="95">
        <v>37.94</v>
      </c>
      <c r="G16" s="109">
        <v>408.38615999999996</v>
      </c>
      <c r="H16" s="109">
        <v>8.0500000000000007</v>
      </c>
      <c r="I16" s="109">
        <v>0</v>
      </c>
      <c r="J16" s="109">
        <v>45.989999999999995</v>
      </c>
      <c r="K16" s="109">
        <v>495</v>
      </c>
      <c r="L16" s="109">
        <v>4138200</v>
      </c>
      <c r="M16" s="109">
        <v>1438778</v>
      </c>
      <c r="N16" s="109">
        <f t="shared" si="0"/>
        <v>2699422</v>
      </c>
      <c r="O16" s="61">
        <f t="shared" si="1"/>
        <v>8360</v>
      </c>
    </row>
    <row r="17" spans="1:15" ht="16.5" x14ac:dyDescent="0.3">
      <c r="A17" s="103">
        <v>16</v>
      </c>
      <c r="B17" s="85" t="s">
        <v>97</v>
      </c>
      <c r="C17" s="85" t="s">
        <v>48</v>
      </c>
      <c r="D17" s="90">
        <v>507</v>
      </c>
      <c r="E17" s="97" t="s">
        <v>67</v>
      </c>
      <c r="F17" s="95">
        <v>48.08</v>
      </c>
      <c r="G17" s="109">
        <v>517.53311999999994</v>
      </c>
      <c r="H17" s="109">
        <v>0</v>
      </c>
      <c r="I17" s="109">
        <v>0.79</v>
      </c>
      <c r="J17" s="109">
        <v>48.87</v>
      </c>
      <c r="K17" s="109">
        <v>526</v>
      </c>
      <c r="L17" s="109">
        <v>4490000</v>
      </c>
      <c r="M17" s="109">
        <v>1565049</v>
      </c>
      <c r="N17" s="109">
        <f t="shared" si="0"/>
        <v>2924951</v>
      </c>
      <c r="O17" s="61">
        <f t="shared" si="1"/>
        <v>8536.1216730038032</v>
      </c>
    </row>
    <row r="18" spans="1:15" ht="16.5" x14ac:dyDescent="0.3">
      <c r="A18" s="103">
        <v>17</v>
      </c>
      <c r="B18" s="85" t="s">
        <v>97</v>
      </c>
      <c r="C18" s="85" t="s">
        <v>49</v>
      </c>
      <c r="D18" s="90">
        <v>601</v>
      </c>
      <c r="E18" s="97" t="s">
        <v>68</v>
      </c>
      <c r="F18" s="95">
        <v>29.87</v>
      </c>
      <c r="G18" s="109">
        <v>321.52067999999997</v>
      </c>
      <c r="H18" s="109">
        <v>6.47</v>
      </c>
      <c r="I18" s="109">
        <v>0</v>
      </c>
      <c r="J18" s="109">
        <v>36.340000000000003</v>
      </c>
      <c r="K18" s="109">
        <v>391</v>
      </c>
      <c r="L18" s="109">
        <v>3259267</v>
      </c>
      <c r="M18" s="109">
        <v>1140743</v>
      </c>
      <c r="N18" s="109">
        <f t="shared" si="0"/>
        <v>2118524</v>
      </c>
      <c r="O18" s="61">
        <f t="shared" si="1"/>
        <v>8335.7212276214832</v>
      </c>
    </row>
    <row r="19" spans="1:15" ht="16.5" x14ac:dyDescent="0.3">
      <c r="A19" s="103">
        <v>18</v>
      </c>
      <c r="B19" s="85" t="s">
        <v>97</v>
      </c>
      <c r="C19" s="85" t="s">
        <v>49</v>
      </c>
      <c r="D19" s="90">
        <v>605</v>
      </c>
      <c r="E19" s="97" t="s">
        <v>68</v>
      </c>
      <c r="F19" s="95">
        <v>27.85</v>
      </c>
      <c r="G19" s="109">
        <v>299.7774</v>
      </c>
      <c r="H19" s="109">
        <v>9.01</v>
      </c>
      <c r="I19" s="109">
        <v>0</v>
      </c>
      <c r="J19" s="109">
        <v>36.86</v>
      </c>
      <c r="K19" s="109">
        <v>397</v>
      </c>
      <c r="L19" s="109">
        <v>3374500</v>
      </c>
      <c r="M19" s="109">
        <v>51001</v>
      </c>
      <c r="N19" s="109">
        <f t="shared" si="0"/>
        <v>3323499</v>
      </c>
      <c r="O19" s="61">
        <f t="shared" si="1"/>
        <v>8500</v>
      </c>
    </row>
    <row r="20" spans="1:15" ht="16.5" x14ac:dyDescent="0.3">
      <c r="A20" s="103">
        <v>19</v>
      </c>
      <c r="B20" s="85" t="s">
        <v>97</v>
      </c>
      <c r="C20" s="85" t="s">
        <v>49</v>
      </c>
      <c r="D20" s="90">
        <v>608</v>
      </c>
      <c r="E20" s="97" t="s">
        <v>67</v>
      </c>
      <c r="F20" s="95">
        <v>47.82</v>
      </c>
      <c r="G20" s="109">
        <v>514.73447999999996</v>
      </c>
      <c r="H20" s="109">
        <v>2.9</v>
      </c>
      <c r="I20" s="109">
        <v>0.79</v>
      </c>
      <c r="J20" s="109">
        <v>51.51</v>
      </c>
      <c r="K20" s="109">
        <v>554</v>
      </c>
      <c r="L20" s="109">
        <v>4490000</v>
      </c>
      <c r="M20" s="109">
        <v>1571500</v>
      </c>
      <c r="N20" s="109">
        <f t="shared" si="0"/>
        <v>2918500</v>
      </c>
      <c r="O20" s="61">
        <f t="shared" si="1"/>
        <v>8104.6931407942238</v>
      </c>
    </row>
    <row r="21" spans="1:15" ht="16.5" x14ac:dyDescent="0.3">
      <c r="A21" s="103">
        <v>20</v>
      </c>
      <c r="B21" s="85" t="s">
        <v>97</v>
      </c>
      <c r="C21" s="85" t="s">
        <v>49</v>
      </c>
      <c r="D21" s="90">
        <v>609</v>
      </c>
      <c r="E21" s="97" t="s">
        <v>68</v>
      </c>
      <c r="F21" s="95">
        <v>28.64</v>
      </c>
      <c r="G21" s="109">
        <v>308.28095999999999</v>
      </c>
      <c r="H21" s="109">
        <v>7.75</v>
      </c>
      <c r="I21" s="109">
        <v>0</v>
      </c>
      <c r="J21" s="109">
        <v>36.39</v>
      </c>
      <c r="K21" s="109">
        <v>392</v>
      </c>
      <c r="L21" s="109">
        <v>3343050</v>
      </c>
      <c r="M21" s="109">
        <v>1170068</v>
      </c>
      <c r="N21" s="109">
        <f t="shared" si="0"/>
        <v>2172982</v>
      </c>
      <c r="O21" s="61">
        <f t="shared" si="1"/>
        <v>8528.1887755102034</v>
      </c>
    </row>
    <row r="22" spans="1:15" ht="16.5" x14ac:dyDescent="0.3">
      <c r="A22" s="103">
        <v>21</v>
      </c>
      <c r="B22" s="85" t="s">
        <v>97</v>
      </c>
      <c r="C22" s="85" t="s">
        <v>50</v>
      </c>
      <c r="D22" s="90">
        <v>702</v>
      </c>
      <c r="E22" s="97" t="s">
        <v>67</v>
      </c>
      <c r="F22" s="95">
        <v>49.4</v>
      </c>
      <c r="G22" s="109">
        <v>531.74159999999995</v>
      </c>
      <c r="H22" s="109">
        <v>2.9</v>
      </c>
      <c r="I22" s="109">
        <v>0.79</v>
      </c>
      <c r="J22" s="109">
        <v>53.089999999999996</v>
      </c>
      <c r="K22" s="109">
        <v>571</v>
      </c>
      <c r="L22" s="109">
        <v>5300000</v>
      </c>
      <c r="M22" s="109">
        <v>1855000</v>
      </c>
      <c r="N22" s="109">
        <f t="shared" si="0"/>
        <v>3445000</v>
      </c>
      <c r="O22" s="61">
        <f t="shared" si="1"/>
        <v>9281.9614711033282</v>
      </c>
    </row>
    <row r="23" spans="1:15" ht="16.5" x14ac:dyDescent="0.3">
      <c r="A23" s="103">
        <v>22</v>
      </c>
      <c r="B23" s="85" t="s">
        <v>97</v>
      </c>
      <c r="C23" s="85" t="s">
        <v>50</v>
      </c>
      <c r="D23" s="90">
        <v>703</v>
      </c>
      <c r="E23" s="97" t="s">
        <v>67</v>
      </c>
      <c r="F23" s="95">
        <v>49.58</v>
      </c>
      <c r="G23" s="109">
        <v>533.6791199999999</v>
      </c>
      <c r="H23" s="109">
        <v>3.01</v>
      </c>
      <c r="I23" s="109">
        <v>0.79</v>
      </c>
      <c r="J23" s="109">
        <v>53.379999999999995</v>
      </c>
      <c r="K23" s="109">
        <v>575</v>
      </c>
      <c r="L23" s="109">
        <v>4490000</v>
      </c>
      <c r="M23" s="109">
        <v>1571500</v>
      </c>
      <c r="N23" s="109">
        <f t="shared" si="0"/>
        <v>2918500</v>
      </c>
      <c r="O23" s="61">
        <f t="shared" si="1"/>
        <v>7808.695652173913</v>
      </c>
    </row>
    <row r="24" spans="1:15" ht="16.5" x14ac:dyDescent="0.3">
      <c r="A24" s="103">
        <v>23</v>
      </c>
      <c r="B24" s="85" t="s">
        <v>97</v>
      </c>
      <c r="C24" s="85" t="s">
        <v>50</v>
      </c>
      <c r="D24" s="90">
        <v>706</v>
      </c>
      <c r="E24" s="97" t="s">
        <v>68</v>
      </c>
      <c r="F24" s="95">
        <v>27.71</v>
      </c>
      <c r="G24" s="109">
        <v>298.27044000000001</v>
      </c>
      <c r="H24" s="109">
        <v>9.01</v>
      </c>
      <c r="I24" s="109">
        <v>0</v>
      </c>
      <c r="J24" s="109">
        <v>36.72</v>
      </c>
      <c r="K24" s="109">
        <v>395</v>
      </c>
      <c r="L24" s="109">
        <v>3400000</v>
      </c>
      <c r="M24" s="109">
        <v>200000</v>
      </c>
      <c r="N24" s="109">
        <f t="shared" si="0"/>
        <v>3200000</v>
      </c>
      <c r="O24" s="61">
        <f t="shared" si="1"/>
        <v>8607.5949367088615</v>
      </c>
    </row>
    <row r="25" spans="1:15" ht="16.5" x14ac:dyDescent="0.3">
      <c r="A25" s="103">
        <v>24</v>
      </c>
      <c r="B25" s="85" t="s">
        <v>97</v>
      </c>
      <c r="C25" s="85" t="s">
        <v>50</v>
      </c>
      <c r="D25" s="90">
        <v>707</v>
      </c>
      <c r="E25" s="97" t="s">
        <v>67</v>
      </c>
      <c r="F25" s="95">
        <v>48.08</v>
      </c>
      <c r="G25" s="109">
        <v>517.53311999999994</v>
      </c>
      <c r="H25" s="109">
        <v>0</v>
      </c>
      <c r="I25" s="109">
        <v>0.79</v>
      </c>
      <c r="J25" s="109">
        <v>48.87</v>
      </c>
      <c r="K25" s="109">
        <v>526</v>
      </c>
      <c r="L25" s="109">
        <v>4490000</v>
      </c>
      <c r="M25" s="109">
        <v>1582634</v>
      </c>
      <c r="N25" s="109">
        <f t="shared" si="0"/>
        <v>2907366</v>
      </c>
      <c r="O25" s="61">
        <f t="shared" si="1"/>
        <v>8536.1216730038032</v>
      </c>
    </row>
    <row r="26" spans="1:15" ht="16.5" x14ac:dyDescent="0.3">
      <c r="A26" s="103">
        <v>25</v>
      </c>
      <c r="B26" s="85" t="s">
        <v>97</v>
      </c>
      <c r="C26" s="85" t="s">
        <v>51</v>
      </c>
      <c r="D26" s="90">
        <v>801</v>
      </c>
      <c r="E26" s="97" t="s">
        <v>68</v>
      </c>
      <c r="F26" s="95">
        <v>29.87</v>
      </c>
      <c r="G26" s="109">
        <v>321.52067999999997</v>
      </c>
      <c r="H26" s="109">
        <v>6.47</v>
      </c>
      <c r="I26" s="109">
        <v>0</v>
      </c>
      <c r="J26" s="109">
        <v>36.340000000000003</v>
      </c>
      <c r="K26" s="109">
        <v>391</v>
      </c>
      <c r="L26" s="109">
        <v>3253600</v>
      </c>
      <c r="M26" s="109">
        <v>1090707</v>
      </c>
      <c r="N26" s="109">
        <f t="shared" si="0"/>
        <v>2162893</v>
      </c>
      <c r="O26" s="61">
        <f t="shared" si="1"/>
        <v>8321.2276214833764</v>
      </c>
    </row>
    <row r="27" spans="1:15" ht="16.5" x14ac:dyDescent="0.3">
      <c r="A27" s="103">
        <v>26</v>
      </c>
      <c r="B27" s="85" t="s">
        <v>97</v>
      </c>
      <c r="C27" s="85" t="s">
        <v>51</v>
      </c>
      <c r="D27" s="90">
        <v>802</v>
      </c>
      <c r="E27" s="97" t="s">
        <v>67</v>
      </c>
      <c r="F27" s="95">
        <v>49.4</v>
      </c>
      <c r="G27" s="109">
        <v>531.74159999999995</v>
      </c>
      <c r="H27" s="109">
        <v>2.9</v>
      </c>
      <c r="I27" s="109">
        <v>0.79</v>
      </c>
      <c r="J27" s="109">
        <v>53.089999999999996</v>
      </c>
      <c r="K27" s="109">
        <v>571</v>
      </c>
      <c r="L27" s="109">
        <v>4870000</v>
      </c>
      <c r="M27" s="109">
        <v>541000</v>
      </c>
      <c r="N27" s="109">
        <f t="shared" si="0"/>
        <v>4329000</v>
      </c>
      <c r="O27" s="61">
        <f t="shared" si="1"/>
        <v>8528.8966725043774</v>
      </c>
    </row>
    <row r="28" spans="1:15" ht="16.5" x14ac:dyDescent="0.3">
      <c r="A28" s="103">
        <v>27</v>
      </c>
      <c r="B28" s="85" t="s">
        <v>97</v>
      </c>
      <c r="C28" s="85" t="s">
        <v>51</v>
      </c>
      <c r="D28" s="90">
        <v>803</v>
      </c>
      <c r="E28" s="97" t="s">
        <v>67</v>
      </c>
      <c r="F28" s="95">
        <v>49.58</v>
      </c>
      <c r="G28" s="109">
        <v>533.6791199999999</v>
      </c>
      <c r="H28" s="109">
        <v>3.01</v>
      </c>
      <c r="I28" s="109">
        <v>0.79</v>
      </c>
      <c r="J28" s="109">
        <v>53.379999999999995</v>
      </c>
      <c r="K28" s="109">
        <v>575</v>
      </c>
      <c r="L28" s="109">
        <v>4490000</v>
      </c>
      <c r="M28" s="109">
        <v>1499521</v>
      </c>
      <c r="N28" s="109">
        <f t="shared" si="0"/>
        <v>2990479</v>
      </c>
      <c r="O28" s="61">
        <f t="shared" si="1"/>
        <v>7808.695652173913</v>
      </c>
    </row>
    <row r="29" spans="1:15" ht="16.5" x14ac:dyDescent="0.3">
      <c r="A29" s="103">
        <v>28</v>
      </c>
      <c r="B29" s="85" t="s">
        <v>97</v>
      </c>
      <c r="C29" s="85" t="s">
        <v>51</v>
      </c>
      <c r="D29" s="90">
        <v>804</v>
      </c>
      <c r="E29" s="97" t="s">
        <v>68</v>
      </c>
      <c r="F29" s="95">
        <v>29.32</v>
      </c>
      <c r="G29" s="109">
        <v>315.60048</v>
      </c>
      <c r="H29" s="109">
        <v>7.01</v>
      </c>
      <c r="I29" s="109">
        <v>0</v>
      </c>
      <c r="J29" s="109">
        <v>36.33</v>
      </c>
      <c r="K29" s="109">
        <v>391</v>
      </c>
      <c r="L29" s="109">
        <v>3245300</v>
      </c>
      <c r="M29" s="109">
        <v>162265</v>
      </c>
      <c r="N29" s="109">
        <f t="shared" si="0"/>
        <v>3083035</v>
      </c>
      <c r="O29" s="61">
        <f t="shared" si="1"/>
        <v>8300</v>
      </c>
    </row>
    <row r="30" spans="1:15" ht="16.5" x14ac:dyDescent="0.3">
      <c r="A30" s="103">
        <v>29</v>
      </c>
      <c r="B30" s="85" t="s">
        <v>97</v>
      </c>
      <c r="C30" s="85" t="s">
        <v>51</v>
      </c>
      <c r="D30" s="90">
        <v>805</v>
      </c>
      <c r="E30" s="97" t="s">
        <v>68</v>
      </c>
      <c r="F30" s="95">
        <v>27.85</v>
      </c>
      <c r="G30" s="109">
        <v>299.7774</v>
      </c>
      <c r="H30" s="109">
        <v>9.01</v>
      </c>
      <c r="I30" s="109">
        <v>0</v>
      </c>
      <c r="J30" s="109">
        <v>36.86</v>
      </c>
      <c r="K30" s="109">
        <v>397</v>
      </c>
      <c r="L30" s="109">
        <v>3960000</v>
      </c>
      <c r="M30" s="109">
        <v>792000</v>
      </c>
      <c r="N30" s="109">
        <f t="shared" si="0"/>
        <v>3168000</v>
      </c>
      <c r="O30" s="61">
        <f t="shared" si="1"/>
        <v>9974.8110831234262</v>
      </c>
    </row>
    <row r="31" spans="1:15" ht="16.5" x14ac:dyDescent="0.3">
      <c r="A31" s="103">
        <v>30</v>
      </c>
      <c r="B31" s="85" t="s">
        <v>97</v>
      </c>
      <c r="C31" s="85" t="s">
        <v>51</v>
      </c>
      <c r="D31" s="90">
        <v>807</v>
      </c>
      <c r="E31" s="97" t="s">
        <v>67</v>
      </c>
      <c r="F31" s="95">
        <v>48.08</v>
      </c>
      <c r="G31" s="109">
        <v>517.53311999999994</v>
      </c>
      <c r="H31" s="109">
        <v>0</v>
      </c>
      <c r="I31" s="109">
        <v>0.79</v>
      </c>
      <c r="J31" s="109">
        <v>48.87</v>
      </c>
      <c r="K31" s="109">
        <v>526</v>
      </c>
      <c r="L31" s="109">
        <v>4490000</v>
      </c>
      <c r="M31" s="109">
        <v>873000</v>
      </c>
      <c r="N31" s="109">
        <f t="shared" si="0"/>
        <v>3617000</v>
      </c>
      <c r="O31" s="61">
        <f t="shared" si="1"/>
        <v>8536.1216730038032</v>
      </c>
    </row>
    <row r="32" spans="1:15" ht="16.5" x14ac:dyDescent="0.3">
      <c r="A32" s="103">
        <v>31</v>
      </c>
      <c r="B32" s="85" t="s">
        <v>97</v>
      </c>
      <c r="C32" s="85" t="s">
        <v>52</v>
      </c>
      <c r="D32" s="90">
        <v>902</v>
      </c>
      <c r="E32" s="97" t="s">
        <v>67</v>
      </c>
      <c r="F32" s="95">
        <v>49.4</v>
      </c>
      <c r="G32" s="109">
        <v>531.74159999999995</v>
      </c>
      <c r="H32" s="109">
        <v>2.9</v>
      </c>
      <c r="I32" s="109">
        <v>0.79</v>
      </c>
      <c r="J32" s="109">
        <v>53.089999999999996</v>
      </c>
      <c r="K32" s="109">
        <v>571</v>
      </c>
      <c r="L32" s="109">
        <v>6025000</v>
      </c>
      <c r="M32" s="109">
        <v>1137000</v>
      </c>
      <c r="N32" s="109">
        <f t="shared" si="0"/>
        <v>4888000</v>
      </c>
      <c r="O32" s="61">
        <f t="shared" si="1"/>
        <v>10551.663747810859</v>
      </c>
    </row>
    <row r="33" spans="1:15" ht="16.5" x14ac:dyDescent="0.3">
      <c r="A33" s="103">
        <v>32</v>
      </c>
      <c r="B33" s="85" t="s">
        <v>97</v>
      </c>
      <c r="C33" s="85" t="s">
        <v>52</v>
      </c>
      <c r="D33" s="90">
        <v>904</v>
      </c>
      <c r="E33" s="97" t="s">
        <v>68</v>
      </c>
      <c r="F33" s="95">
        <v>29.32</v>
      </c>
      <c r="G33" s="109">
        <v>315.60048</v>
      </c>
      <c r="H33" s="109">
        <v>7.01</v>
      </c>
      <c r="I33" s="109">
        <v>0</v>
      </c>
      <c r="J33" s="109">
        <v>36.33</v>
      </c>
      <c r="K33" s="109">
        <v>391</v>
      </c>
      <c r="L33" s="109">
        <v>3245300</v>
      </c>
      <c r="M33" s="109">
        <v>881530</v>
      </c>
      <c r="N33" s="109">
        <f t="shared" si="0"/>
        <v>2363770</v>
      </c>
      <c r="O33" s="61">
        <f t="shared" si="1"/>
        <v>8300</v>
      </c>
    </row>
    <row r="34" spans="1:15" ht="16.5" x14ac:dyDescent="0.3">
      <c r="A34" s="103">
        <v>33</v>
      </c>
      <c r="B34" s="85" t="s">
        <v>97</v>
      </c>
      <c r="C34" s="85" t="s">
        <v>52</v>
      </c>
      <c r="D34" s="90">
        <v>905</v>
      </c>
      <c r="E34" s="97" t="s">
        <v>68</v>
      </c>
      <c r="F34" s="95">
        <v>27.85</v>
      </c>
      <c r="G34" s="109">
        <v>299.7774</v>
      </c>
      <c r="H34" s="109">
        <v>9.01</v>
      </c>
      <c r="I34" s="109">
        <v>0</v>
      </c>
      <c r="J34" s="109">
        <v>36.86</v>
      </c>
      <c r="K34" s="109">
        <v>397</v>
      </c>
      <c r="L34" s="109">
        <v>3295100</v>
      </c>
      <c r="M34" s="109">
        <v>1163170</v>
      </c>
      <c r="N34" s="109">
        <f t="shared" si="0"/>
        <v>2131930</v>
      </c>
      <c r="O34" s="61">
        <f t="shared" si="1"/>
        <v>8300</v>
      </c>
    </row>
    <row r="35" spans="1:15" ht="16.5" x14ac:dyDescent="0.3">
      <c r="A35" s="103">
        <v>34</v>
      </c>
      <c r="B35" s="85" t="s">
        <v>97</v>
      </c>
      <c r="C35" s="85" t="s">
        <v>52</v>
      </c>
      <c r="D35" s="90">
        <v>906</v>
      </c>
      <c r="E35" s="97" t="s">
        <v>68</v>
      </c>
      <c r="F35" s="95">
        <v>27.71</v>
      </c>
      <c r="G35" s="109">
        <v>298.27044000000001</v>
      </c>
      <c r="H35" s="109">
        <v>9.01</v>
      </c>
      <c r="I35" s="109">
        <v>0</v>
      </c>
      <c r="J35" s="109">
        <v>36.72</v>
      </c>
      <c r="K35" s="109">
        <v>395</v>
      </c>
      <c r="L35" s="109">
        <v>3278500</v>
      </c>
      <c r="M35" s="109">
        <v>1157311</v>
      </c>
      <c r="N35" s="109">
        <f t="shared" si="0"/>
        <v>2121189</v>
      </c>
      <c r="O35" s="61">
        <f t="shared" si="1"/>
        <v>8300</v>
      </c>
    </row>
    <row r="36" spans="1:15" ht="16.5" x14ac:dyDescent="0.3">
      <c r="A36" s="103">
        <v>35</v>
      </c>
      <c r="B36" s="85" t="s">
        <v>97</v>
      </c>
      <c r="C36" s="85" t="s">
        <v>52</v>
      </c>
      <c r="D36" s="90">
        <v>907</v>
      </c>
      <c r="E36" s="97" t="s">
        <v>67</v>
      </c>
      <c r="F36" s="95">
        <v>48.08</v>
      </c>
      <c r="G36" s="109">
        <v>517.53311999999994</v>
      </c>
      <c r="H36" s="109">
        <v>0</v>
      </c>
      <c r="I36" s="109">
        <v>0.79</v>
      </c>
      <c r="J36" s="109">
        <v>48.87</v>
      </c>
      <c r="K36" s="109">
        <v>526</v>
      </c>
      <c r="L36" s="109">
        <v>4490000</v>
      </c>
      <c r="M36" s="109">
        <v>1571500</v>
      </c>
      <c r="N36" s="109">
        <f t="shared" si="0"/>
        <v>2918500</v>
      </c>
      <c r="O36" s="61">
        <f t="shared" si="1"/>
        <v>8536.1216730038032</v>
      </c>
    </row>
    <row r="37" spans="1:15" ht="16.5" x14ac:dyDescent="0.3">
      <c r="A37" s="103">
        <v>36</v>
      </c>
      <c r="B37" s="85" t="s">
        <v>97</v>
      </c>
      <c r="C37" s="85" t="s">
        <v>53</v>
      </c>
      <c r="D37" s="90">
        <v>1001</v>
      </c>
      <c r="E37" s="97" t="s">
        <v>68</v>
      </c>
      <c r="F37" s="95">
        <v>29.87</v>
      </c>
      <c r="G37" s="109">
        <v>321.52067999999997</v>
      </c>
      <c r="H37" s="109">
        <v>6.47</v>
      </c>
      <c r="I37" s="109">
        <v>0</v>
      </c>
      <c r="J37" s="109">
        <v>36.340000000000003</v>
      </c>
      <c r="K37" s="109">
        <v>391</v>
      </c>
      <c r="L37" s="109">
        <v>3263400</v>
      </c>
      <c r="M37" s="109">
        <v>1715968</v>
      </c>
      <c r="N37" s="109">
        <f t="shared" si="0"/>
        <v>1547432</v>
      </c>
      <c r="O37" s="61">
        <f t="shared" si="1"/>
        <v>8346.2915601023014</v>
      </c>
    </row>
    <row r="38" spans="1:15" ht="16.5" x14ac:dyDescent="0.3">
      <c r="A38" s="103">
        <v>37</v>
      </c>
      <c r="B38" s="85" t="s">
        <v>97</v>
      </c>
      <c r="C38" s="85" t="s">
        <v>53</v>
      </c>
      <c r="D38" s="90">
        <v>1002</v>
      </c>
      <c r="E38" s="97" t="s">
        <v>67</v>
      </c>
      <c r="F38" s="95">
        <v>49.4</v>
      </c>
      <c r="G38" s="109">
        <v>531.74159999999995</v>
      </c>
      <c r="H38" s="109">
        <v>2.9</v>
      </c>
      <c r="I38" s="109">
        <v>0.79</v>
      </c>
      <c r="J38" s="109">
        <v>53.089999999999996</v>
      </c>
      <c r="K38" s="109">
        <v>571</v>
      </c>
      <c r="L38" s="109">
        <v>4749578</v>
      </c>
      <c r="M38" s="109">
        <v>1662352</v>
      </c>
      <c r="N38" s="109">
        <f t="shared" si="0"/>
        <v>3087226</v>
      </c>
      <c r="O38" s="61">
        <f t="shared" si="1"/>
        <v>8318</v>
      </c>
    </row>
    <row r="39" spans="1:15" ht="16.5" x14ac:dyDescent="0.3">
      <c r="A39" s="103">
        <v>38</v>
      </c>
      <c r="B39" s="85" t="s">
        <v>97</v>
      </c>
      <c r="C39" s="85" t="s">
        <v>53</v>
      </c>
      <c r="D39" s="90">
        <v>1003</v>
      </c>
      <c r="E39" s="97" t="s">
        <v>67</v>
      </c>
      <c r="F39" s="95">
        <v>49.58</v>
      </c>
      <c r="G39" s="109">
        <v>533.6791199999999</v>
      </c>
      <c r="H39" s="109">
        <v>3.01</v>
      </c>
      <c r="I39" s="109">
        <v>0.79</v>
      </c>
      <c r="J39" s="109">
        <v>53.379999999999995</v>
      </c>
      <c r="K39" s="109">
        <v>575</v>
      </c>
      <c r="L39" s="109">
        <v>4772500</v>
      </c>
      <c r="M39" s="109">
        <v>1670375</v>
      </c>
      <c r="N39" s="109">
        <f t="shared" si="0"/>
        <v>3102125</v>
      </c>
      <c r="O39" s="61">
        <f t="shared" si="1"/>
        <v>8300</v>
      </c>
    </row>
    <row r="40" spans="1:15" ht="16.5" x14ac:dyDescent="0.3">
      <c r="A40" s="103">
        <v>39</v>
      </c>
      <c r="B40" s="85" t="s">
        <v>97</v>
      </c>
      <c r="C40" s="85" t="s">
        <v>53</v>
      </c>
      <c r="D40" s="90">
        <v>1004</v>
      </c>
      <c r="E40" s="97" t="s">
        <v>68</v>
      </c>
      <c r="F40" s="95">
        <v>29.32</v>
      </c>
      <c r="G40" s="109">
        <v>315.60048</v>
      </c>
      <c r="H40" s="109">
        <v>7.01</v>
      </c>
      <c r="I40" s="109">
        <v>0</v>
      </c>
      <c r="J40" s="109">
        <v>36.33</v>
      </c>
      <c r="K40" s="109">
        <v>391</v>
      </c>
      <c r="L40" s="109">
        <v>3245300</v>
      </c>
      <c r="M40" s="109">
        <v>313530</v>
      </c>
      <c r="N40" s="109">
        <f t="shared" si="0"/>
        <v>2931770</v>
      </c>
      <c r="O40" s="61">
        <f t="shared" si="1"/>
        <v>8300</v>
      </c>
    </row>
    <row r="41" spans="1:15" ht="16.5" x14ac:dyDescent="0.3">
      <c r="A41" s="103">
        <v>40</v>
      </c>
      <c r="B41" s="85" t="s">
        <v>97</v>
      </c>
      <c r="C41" s="85" t="s">
        <v>53</v>
      </c>
      <c r="D41" s="90">
        <v>1005</v>
      </c>
      <c r="E41" s="97" t="s">
        <v>67</v>
      </c>
      <c r="F41" s="95">
        <v>37.94</v>
      </c>
      <c r="G41" s="109">
        <v>408.38615999999996</v>
      </c>
      <c r="H41" s="109">
        <v>8.0500000000000007</v>
      </c>
      <c r="I41" s="109">
        <v>0</v>
      </c>
      <c r="J41" s="109">
        <v>45.989999999999995</v>
      </c>
      <c r="K41" s="109">
        <v>495</v>
      </c>
      <c r="L41" s="109">
        <v>4108500</v>
      </c>
      <c r="M41" s="109">
        <v>1437975</v>
      </c>
      <c r="N41" s="109">
        <f t="shared" si="0"/>
        <v>2670525</v>
      </c>
      <c r="O41" s="61">
        <f t="shared" si="1"/>
        <v>8300</v>
      </c>
    </row>
    <row r="42" spans="1:15" ht="16.5" x14ac:dyDescent="0.3">
      <c r="A42" s="103">
        <v>41</v>
      </c>
      <c r="B42" s="85" t="s">
        <v>97</v>
      </c>
      <c r="C42" s="85" t="s">
        <v>53</v>
      </c>
      <c r="D42" s="90">
        <v>1007</v>
      </c>
      <c r="E42" s="97" t="s">
        <v>67</v>
      </c>
      <c r="F42" s="95">
        <v>48.08</v>
      </c>
      <c r="G42" s="109">
        <v>517.53311999999994</v>
      </c>
      <c r="H42" s="109">
        <v>0</v>
      </c>
      <c r="I42" s="109">
        <v>0.79</v>
      </c>
      <c r="J42" s="109">
        <v>48.87</v>
      </c>
      <c r="K42" s="109">
        <v>526</v>
      </c>
      <c r="L42" s="109">
        <v>4490000</v>
      </c>
      <c r="M42" s="109">
        <v>620255</v>
      </c>
      <c r="N42" s="109">
        <f t="shared" si="0"/>
        <v>3869745</v>
      </c>
      <c r="O42" s="61">
        <f t="shared" si="1"/>
        <v>8536.1216730038032</v>
      </c>
    </row>
    <row r="43" spans="1:15" ht="16.5" x14ac:dyDescent="0.3">
      <c r="A43" s="103">
        <v>42</v>
      </c>
      <c r="B43" s="85" t="s">
        <v>97</v>
      </c>
      <c r="C43" s="85" t="s">
        <v>53</v>
      </c>
      <c r="D43" s="90">
        <v>1008</v>
      </c>
      <c r="E43" s="97" t="s">
        <v>67</v>
      </c>
      <c r="F43" s="95">
        <v>47.82</v>
      </c>
      <c r="G43" s="109">
        <v>514.73447999999996</v>
      </c>
      <c r="H43" s="109">
        <v>2.9</v>
      </c>
      <c r="I43" s="109">
        <v>0.79</v>
      </c>
      <c r="J43" s="109">
        <v>51.51</v>
      </c>
      <c r="K43" s="109">
        <v>554</v>
      </c>
      <c r="L43" s="109">
        <v>4490000</v>
      </c>
      <c r="M43" s="109">
        <v>1526500</v>
      </c>
      <c r="N43" s="109">
        <f t="shared" si="0"/>
        <v>2963500</v>
      </c>
      <c r="O43" s="61">
        <f t="shared" si="1"/>
        <v>8104.6931407942238</v>
      </c>
    </row>
    <row r="44" spans="1:15" ht="16.5" x14ac:dyDescent="0.3">
      <c r="A44" s="103">
        <v>43</v>
      </c>
      <c r="B44" s="85" t="s">
        <v>97</v>
      </c>
      <c r="C44" s="85" t="s">
        <v>54</v>
      </c>
      <c r="D44" s="90">
        <v>1101</v>
      </c>
      <c r="E44" s="97" t="s">
        <v>68</v>
      </c>
      <c r="F44" s="95">
        <v>29.87</v>
      </c>
      <c r="G44" s="109">
        <v>321.52067999999997</v>
      </c>
      <c r="H44" s="109">
        <v>6.47</v>
      </c>
      <c r="I44" s="109">
        <v>0</v>
      </c>
      <c r="J44" s="109">
        <v>36.340000000000003</v>
      </c>
      <c r="K44" s="109">
        <v>391</v>
      </c>
      <c r="L44" s="109">
        <v>3285123</v>
      </c>
      <c r="M44" s="109">
        <v>1149793</v>
      </c>
      <c r="N44" s="109">
        <f t="shared" si="0"/>
        <v>2135330</v>
      </c>
      <c r="O44" s="61">
        <f t="shared" si="1"/>
        <v>8401.8491048593351</v>
      </c>
    </row>
    <row r="45" spans="1:15" ht="16.5" x14ac:dyDescent="0.3">
      <c r="A45" s="103">
        <v>44</v>
      </c>
      <c r="B45" s="85" t="s">
        <v>97</v>
      </c>
      <c r="C45" s="85" t="s">
        <v>54</v>
      </c>
      <c r="D45" s="90">
        <v>1102</v>
      </c>
      <c r="E45" s="97" t="s">
        <v>67</v>
      </c>
      <c r="F45" s="95">
        <v>49.4</v>
      </c>
      <c r="G45" s="109">
        <v>531.74159999999995</v>
      </c>
      <c r="H45" s="109">
        <v>2.9</v>
      </c>
      <c r="I45" s="109">
        <v>0.79</v>
      </c>
      <c r="J45" s="109">
        <v>53.089999999999996</v>
      </c>
      <c r="K45" s="109">
        <v>571</v>
      </c>
      <c r="L45" s="109">
        <v>4853500</v>
      </c>
      <c r="M45" s="109">
        <v>242675</v>
      </c>
      <c r="N45" s="109">
        <f t="shared" si="0"/>
        <v>4610825</v>
      </c>
      <c r="O45" s="61">
        <f t="shared" si="1"/>
        <v>8500</v>
      </c>
    </row>
    <row r="46" spans="1:15" ht="16.5" x14ac:dyDescent="0.3">
      <c r="A46" s="103">
        <v>45</v>
      </c>
      <c r="B46" s="85" t="s">
        <v>97</v>
      </c>
      <c r="C46" s="85" t="s">
        <v>54</v>
      </c>
      <c r="D46" s="90">
        <v>1104</v>
      </c>
      <c r="E46" s="97" t="s">
        <v>68</v>
      </c>
      <c r="F46" s="95">
        <v>29.32</v>
      </c>
      <c r="G46" s="109">
        <v>315.60048</v>
      </c>
      <c r="H46" s="109">
        <v>7.01</v>
      </c>
      <c r="I46" s="109">
        <v>0</v>
      </c>
      <c r="J46" s="109">
        <v>36.33</v>
      </c>
      <c r="K46" s="109">
        <v>391</v>
      </c>
      <c r="L46" s="109">
        <v>3253600</v>
      </c>
      <c r="M46" s="109">
        <v>1138760</v>
      </c>
      <c r="N46" s="109">
        <f t="shared" si="0"/>
        <v>2114840</v>
      </c>
      <c r="O46" s="61">
        <f t="shared" si="1"/>
        <v>8321.2276214833764</v>
      </c>
    </row>
    <row r="47" spans="1:15" ht="16.5" x14ac:dyDescent="0.3">
      <c r="A47" s="103">
        <v>46</v>
      </c>
      <c r="B47" s="85" t="s">
        <v>97</v>
      </c>
      <c r="C47" s="85" t="s">
        <v>54</v>
      </c>
      <c r="D47" s="90">
        <v>1105</v>
      </c>
      <c r="E47" s="97" t="s">
        <v>68</v>
      </c>
      <c r="F47" s="95">
        <v>27.85</v>
      </c>
      <c r="G47" s="109">
        <v>299.7774</v>
      </c>
      <c r="H47" s="109">
        <v>9.01</v>
      </c>
      <c r="I47" s="109">
        <v>0</v>
      </c>
      <c r="J47" s="109">
        <v>36.86</v>
      </c>
      <c r="K47" s="109">
        <v>397</v>
      </c>
      <c r="L47" s="109">
        <v>3394000</v>
      </c>
      <c r="M47" s="109">
        <v>1187900</v>
      </c>
      <c r="N47" s="109">
        <f t="shared" si="0"/>
        <v>2206100</v>
      </c>
      <c r="O47" s="61">
        <f t="shared" si="1"/>
        <v>8549.1183879093205</v>
      </c>
    </row>
    <row r="48" spans="1:15" ht="16.5" x14ac:dyDescent="0.3">
      <c r="A48" s="103">
        <v>47</v>
      </c>
      <c r="B48" s="85" t="s">
        <v>97</v>
      </c>
      <c r="C48" s="85" t="s">
        <v>54</v>
      </c>
      <c r="D48" s="90">
        <v>1106</v>
      </c>
      <c r="E48" s="97" t="s">
        <v>68</v>
      </c>
      <c r="F48" s="95">
        <v>27.71</v>
      </c>
      <c r="G48" s="109">
        <v>298.27044000000001</v>
      </c>
      <c r="H48" s="109">
        <v>9.01</v>
      </c>
      <c r="I48" s="109">
        <v>0</v>
      </c>
      <c r="J48" s="109">
        <v>36.72</v>
      </c>
      <c r="K48" s="109">
        <v>395</v>
      </c>
      <c r="L48" s="109">
        <v>3278500</v>
      </c>
      <c r="M48" s="109">
        <v>1182782</v>
      </c>
      <c r="N48" s="109">
        <f t="shared" si="0"/>
        <v>2095718</v>
      </c>
      <c r="O48" s="61">
        <f t="shared" si="1"/>
        <v>8300</v>
      </c>
    </row>
    <row r="49" spans="1:15" ht="16.5" x14ac:dyDescent="0.3">
      <c r="A49" s="103">
        <v>48</v>
      </c>
      <c r="B49" s="85" t="s">
        <v>97</v>
      </c>
      <c r="C49" s="85" t="s">
        <v>54</v>
      </c>
      <c r="D49" s="90">
        <v>1109</v>
      </c>
      <c r="E49" s="97" t="s">
        <v>68</v>
      </c>
      <c r="F49" s="95">
        <v>28.64</v>
      </c>
      <c r="G49" s="109">
        <v>308.28095999999999</v>
      </c>
      <c r="H49" s="109">
        <v>7.75</v>
      </c>
      <c r="I49" s="109">
        <v>0</v>
      </c>
      <c r="J49" s="109">
        <v>36.39</v>
      </c>
      <c r="K49" s="109">
        <v>392</v>
      </c>
      <c r="L49" s="109">
        <v>3332000</v>
      </c>
      <c r="M49" s="109">
        <v>1166200</v>
      </c>
      <c r="N49" s="109">
        <f t="shared" si="0"/>
        <v>2165800</v>
      </c>
      <c r="O49" s="61">
        <f t="shared" si="1"/>
        <v>8500</v>
      </c>
    </row>
    <row r="50" spans="1:15" ht="16.5" x14ac:dyDescent="0.3">
      <c r="A50" s="103">
        <v>49</v>
      </c>
      <c r="B50" s="85" t="s">
        <v>97</v>
      </c>
      <c r="C50" s="85" t="s">
        <v>55</v>
      </c>
      <c r="D50" s="90">
        <v>1202</v>
      </c>
      <c r="E50" s="97" t="s">
        <v>67</v>
      </c>
      <c r="F50" s="95">
        <v>49.4</v>
      </c>
      <c r="G50" s="109">
        <v>531.74159999999995</v>
      </c>
      <c r="H50" s="109">
        <v>2.9</v>
      </c>
      <c r="I50" s="109">
        <v>0.79</v>
      </c>
      <c r="J50" s="109">
        <v>53.089999999999996</v>
      </c>
      <c r="K50" s="109">
        <v>571</v>
      </c>
      <c r="L50" s="109">
        <v>6025000</v>
      </c>
      <c r="M50" s="109">
        <v>1137000</v>
      </c>
      <c r="N50" s="109">
        <f t="shared" si="0"/>
        <v>4888000</v>
      </c>
      <c r="O50" s="61">
        <f t="shared" si="1"/>
        <v>10551.663747810859</v>
      </c>
    </row>
    <row r="51" spans="1:15" ht="16.5" x14ac:dyDescent="0.3">
      <c r="A51" s="103">
        <v>50</v>
      </c>
      <c r="B51" s="85" t="s">
        <v>97</v>
      </c>
      <c r="C51" s="85" t="s">
        <v>55</v>
      </c>
      <c r="D51" s="90">
        <v>1203</v>
      </c>
      <c r="E51" s="97" t="s">
        <v>67</v>
      </c>
      <c r="F51" s="95">
        <v>49.58</v>
      </c>
      <c r="G51" s="109">
        <v>533.6791199999999</v>
      </c>
      <c r="H51" s="109">
        <v>3.01</v>
      </c>
      <c r="I51" s="109">
        <v>0.79</v>
      </c>
      <c r="J51" s="109">
        <v>53.379999999999995</v>
      </c>
      <c r="K51" s="109">
        <v>575</v>
      </c>
      <c r="L51" s="109">
        <v>4772500</v>
      </c>
      <c r="M51" s="109">
        <v>1715247</v>
      </c>
      <c r="N51" s="109">
        <f t="shared" si="0"/>
        <v>3057253</v>
      </c>
      <c r="O51" s="61">
        <f t="shared" si="1"/>
        <v>8300</v>
      </c>
    </row>
    <row r="52" spans="1:15" ht="16.5" x14ac:dyDescent="0.3">
      <c r="A52" s="103">
        <v>51</v>
      </c>
      <c r="B52" s="85" t="s">
        <v>97</v>
      </c>
      <c r="C52" s="85" t="s">
        <v>55</v>
      </c>
      <c r="D52" s="90">
        <v>1204</v>
      </c>
      <c r="E52" s="97" t="s">
        <v>68</v>
      </c>
      <c r="F52" s="95">
        <v>29.32</v>
      </c>
      <c r="G52" s="109">
        <v>315.60048</v>
      </c>
      <c r="H52" s="109">
        <v>7.01</v>
      </c>
      <c r="I52" s="109">
        <v>0</v>
      </c>
      <c r="J52" s="109">
        <v>36.33</v>
      </c>
      <c r="K52" s="109">
        <v>391</v>
      </c>
      <c r="L52" s="109">
        <v>3253600</v>
      </c>
      <c r="M52" s="109">
        <v>1138760</v>
      </c>
      <c r="N52" s="109">
        <f t="shared" si="0"/>
        <v>2114840</v>
      </c>
      <c r="O52" s="61">
        <f t="shared" si="1"/>
        <v>8321.2276214833764</v>
      </c>
    </row>
    <row r="53" spans="1:15" ht="16.5" x14ac:dyDescent="0.3">
      <c r="A53" s="103">
        <v>52</v>
      </c>
      <c r="B53" s="85" t="s">
        <v>97</v>
      </c>
      <c r="C53" s="85" t="s">
        <v>55</v>
      </c>
      <c r="D53" s="90">
        <v>1205</v>
      </c>
      <c r="E53" s="97" t="s">
        <v>68</v>
      </c>
      <c r="F53" s="95">
        <v>27.85</v>
      </c>
      <c r="G53" s="109">
        <v>299.7774</v>
      </c>
      <c r="H53" s="109">
        <v>9.01</v>
      </c>
      <c r="I53" s="109">
        <v>0</v>
      </c>
      <c r="J53" s="109">
        <v>36.86</v>
      </c>
      <c r="K53" s="109">
        <v>397</v>
      </c>
      <c r="L53" s="109">
        <v>3960000</v>
      </c>
      <c r="M53" s="109">
        <v>1386000</v>
      </c>
      <c r="N53" s="109">
        <f t="shared" si="0"/>
        <v>2574000</v>
      </c>
      <c r="O53" s="61">
        <f t="shared" si="1"/>
        <v>9974.8110831234262</v>
      </c>
    </row>
    <row r="54" spans="1:15" ht="16.5" x14ac:dyDescent="0.3">
      <c r="A54" s="103">
        <v>53</v>
      </c>
      <c r="B54" s="85" t="s">
        <v>97</v>
      </c>
      <c r="C54" s="85" t="s">
        <v>55</v>
      </c>
      <c r="D54" s="90">
        <v>1207</v>
      </c>
      <c r="E54" s="97" t="s">
        <v>67</v>
      </c>
      <c r="F54" s="95">
        <v>48.08</v>
      </c>
      <c r="G54" s="109">
        <v>517.53311999999994</v>
      </c>
      <c r="H54" s="109">
        <v>0</v>
      </c>
      <c r="I54" s="109">
        <v>0.79</v>
      </c>
      <c r="J54" s="109">
        <v>48.87</v>
      </c>
      <c r="K54" s="109">
        <v>526</v>
      </c>
      <c r="L54" s="109">
        <v>4480000</v>
      </c>
      <c r="M54" s="109">
        <v>1568000</v>
      </c>
      <c r="N54" s="109">
        <f t="shared" si="0"/>
        <v>2912000</v>
      </c>
      <c r="O54" s="61">
        <f t="shared" si="1"/>
        <v>8517.110266159696</v>
      </c>
    </row>
    <row r="55" spans="1:15" ht="16.5" x14ac:dyDescent="0.3">
      <c r="A55" s="103">
        <v>54</v>
      </c>
      <c r="B55" s="85" t="s">
        <v>97</v>
      </c>
      <c r="C55" s="85" t="s">
        <v>55</v>
      </c>
      <c r="D55" s="90">
        <v>1208</v>
      </c>
      <c r="E55" s="97" t="s">
        <v>67</v>
      </c>
      <c r="F55" s="95">
        <v>47.82</v>
      </c>
      <c r="G55" s="109">
        <v>514.73447999999996</v>
      </c>
      <c r="H55" s="109">
        <v>2.9</v>
      </c>
      <c r="I55" s="109">
        <v>0.79</v>
      </c>
      <c r="J55" s="109">
        <v>51.51</v>
      </c>
      <c r="K55" s="109">
        <v>554</v>
      </c>
      <c r="L55" s="109">
        <v>4490000</v>
      </c>
      <c r="M55" s="109">
        <v>1560500</v>
      </c>
      <c r="N55" s="109">
        <f t="shared" si="0"/>
        <v>2929500</v>
      </c>
      <c r="O55" s="61">
        <f t="shared" si="1"/>
        <v>8104.6931407942238</v>
      </c>
    </row>
    <row r="56" spans="1:15" ht="16.5" x14ac:dyDescent="0.3">
      <c r="A56" s="103">
        <v>55</v>
      </c>
      <c r="B56" s="85" t="s">
        <v>97</v>
      </c>
      <c r="C56" s="85" t="s">
        <v>55</v>
      </c>
      <c r="D56" s="90">
        <v>1209</v>
      </c>
      <c r="E56" s="97" t="s">
        <v>68</v>
      </c>
      <c r="F56" s="95">
        <v>28.64</v>
      </c>
      <c r="G56" s="109">
        <v>308.28095999999999</v>
      </c>
      <c r="H56" s="109">
        <v>7.75</v>
      </c>
      <c r="I56" s="109">
        <v>0</v>
      </c>
      <c r="J56" s="109">
        <v>36.39</v>
      </c>
      <c r="K56" s="109">
        <v>392</v>
      </c>
      <c r="L56" s="109">
        <v>3253600</v>
      </c>
      <c r="M56" s="109">
        <v>1138760</v>
      </c>
      <c r="N56" s="109">
        <f t="shared" si="0"/>
        <v>2114840</v>
      </c>
      <c r="O56" s="61">
        <f t="shared" si="1"/>
        <v>8300</v>
      </c>
    </row>
    <row r="57" spans="1:15" ht="16.5" x14ac:dyDescent="0.3">
      <c r="A57" s="103">
        <v>56</v>
      </c>
      <c r="B57" s="85" t="s">
        <v>97</v>
      </c>
      <c r="C57" s="85" t="s">
        <v>56</v>
      </c>
      <c r="D57" s="90">
        <v>1303</v>
      </c>
      <c r="E57" s="97" t="s">
        <v>67</v>
      </c>
      <c r="F57" s="95">
        <v>49.58</v>
      </c>
      <c r="G57" s="109">
        <v>533.6791199999999</v>
      </c>
      <c r="H57" s="109">
        <v>3.01</v>
      </c>
      <c r="I57" s="109">
        <v>0.79</v>
      </c>
      <c r="J57" s="109">
        <v>53.379999999999995</v>
      </c>
      <c r="K57" s="109">
        <v>575</v>
      </c>
      <c r="L57" s="109">
        <v>4490000</v>
      </c>
      <c r="M57" s="109">
        <v>1822500</v>
      </c>
      <c r="N57" s="109">
        <f t="shared" si="0"/>
        <v>2667500</v>
      </c>
      <c r="O57" s="61">
        <f t="shared" si="1"/>
        <v>7808.695652173913</v>
      </c>
    </row>
    <row r="58" spans="1:15" ht="16.5" x14ac:dyDescent="0.3">
      <c r="A58" s="103">
        <v>57</v>
      </c>
      <c r="B58" s="85" t="s">
        <v>97</v>
      </c>
      <c r="C58" s="85" t="s">
        <v>56</v>
      </c>
      <c r="D58" s="90">
        <v>1305</v>
      </c>
      <c r="E58" s="97" t="s">
        <v>68</v>
      </c>
      <c r="F58" s="95">
        <v>27.85</v>
      </c>
      <c r="G58" s="109">
        <v>299.7774</v>
      </c>
      <c r="H58" s="109">
        <v>9.01</v>
      </c>
      <c r="I58" s="109">
        <v>0</v>
      </c>
      <c r="J58" s="109">
        <v>36.86</v>
      </c>
      <c r="K58" s="109">
        <v>397</v>
      </c>
      <c r="L58" s="109">
        <v>3374500</v>
      </c>
      <c r="M58" s="109">
        <v>1198525</v>
      </c>
      <c r="N58" s="109">
        <f t="shared" si="0"/>
        <v>2175975</v>
      </c>
      <c r="O58" s="61">
        <f t="shared" si="1"/>
        <v>8500</v>
      </c>
    </row>
    <row r="59" spans="1:15" ht="16.5" x14ac:dyDescent="0.3">
      <c r="A59" s="103">
        <v>58</v>
      </c>
      <c r="B59" s="85" t="s">
        <v>97</v>
      </c>
      <c r="C59" s="85" t="s">
        <v>56</v>
      </c>
      <c r="D59" s="90">
        <v>1307</v>
      </c>
      <c r="E59" s="97" t="s">
        <v>67</v>
      </c>
      <c r="F59" s="95">
        <v>48.08</v>
      </c>
      <c r="G59" s="109">
        <v>517.53311999999994</v>
      </c>
      <c r="H59" s="109">
        <v>0</v>
      </c>
      <c r="I59" s="109">
        <v>0.79</v>
      </c>
      <c r="J59" s="109">
        <v>48.87</v>
      </c>
      <c r="K59" s="109">
        <v>526</v>
      </c>
      <c r="L59" s="109">
        <v>4754400</v>
      </c>
      <c r="M59" s="109">
        <v>1326320</v>
      </c>
      <c r="N59" s="109">
        <f t="shared" si="0"/>
        <v>3428080</v>
      </c>
      <c r="O59" s="61">
        <f t="shared" si="1"/>
        <v>9038.7832699619776</v>
      </c>
    </row>
    <row r="60" spans="1:15" ht="16.5" x14ac:dyDescent="0.3">
      <c r="A60" s="103">
        <v>59</v>
      </c>
      <c r="B60" s="85" t="s">
        <v>97</v>
      </c>
      <c r="C60" s="85" t="s">
        <v>56</v>
      </c>
      <c r="D60" s="90">
        <v>1308</v>
      </c>
      <c r="E60" s="97" t="s">
        <v>67</v>
      </c>
      <c r="F60" s="95">
        <v>47.82</v>
      </c>
      <c r="G60" s="109">
        <v>514.73447999999996</v>
      </c>
      <c r="H60" s="109">
        <v>2.9</v>
      </c>
      <c r="I60" s="109">
        <v>0.79</v>
      </c>
      <c r="J60" s="109">
        <v>51.51</v>
      </c>
      <c r="K60" s="109">
        <v>554</v>
      </c>
      <c r="L60" s="109">
        <v>4648060</v>
      </c>
      <c r="M60" s="109">
        <v>1630834</v>
      </c>
      <c r="N60" s="109">
        <f t="shared" si="0"/>
        <v>3017226</v>
      </c>
      <c r="O60" s="61">
        <f t="shared" si="1"/>
        <v>8390</v>
      </c>
    </row>
    <row r="61" spans="1:15" ht="16.5" x14ac:dyDescent="0.3">
      <c r="A61" s="103">
        <v>60</v>
      </c>
      <c r="B61" s="85" t="s">
        <v>97</v>
      </c>
      <c r="C61" s="85" t="s">
        <v>56</v>
      </c>
      <c r="D61" s="90">
        <v>1309</v>
      </c>
      <c r="E61" s="97" t="s">
        <v>68</v>
      </c>
      <c r="F61" s="95">
        <v>28.64</v>
      </c>
      <c r="G61" s="109">
        <v>308.28095999999999</v>
      </c>
      <c r="H61" s="109">
        <v>7.75</v>
      </c>
      <c r="I61" s="109">
        <v>0</v>
      </c>
      <c r="J61" s="109">
        <v>36.39</v>
      </c>
      <c r="K61" s="109">
        <v>392</v>
      </c>
      <c r="L61" s="109">
        <v>3245300</v>
      </c>
      <c r="M61" s="109">
        <v>486795</v>
      </c>
      <c r="N61" s="109">
        <f t="shared" si="0"/>
        <v>2758505</v>
      </c>
      <c r="O61" s="61">
        <f t="shared" si="1"/>
        <v>8278.8265306122448</v>
      </c>
    </row>
    <row r="62" spans="1:15" ht="16.5" x14ac:dyDescent="0.3">
      <c r="A62" s="103">
        <v>61</v>
      </c>
      <c r="B62" s="85" t="s">
        <v>97</v>
      </c>
      <c r="C62" s="85" t="s">
        <v>56</v>
      </c>
      <c r="D62" s="90">
        <v>1310</v>
      </c>
      <c r="E62" s="97" t="s">
        <v>68</v>
      </c>
      <c r="F62" s="95">
        <v>28.64</v>
      </c>
      <c r="G62" s="109">
        <v>308.28095999999999</v>
      </c>
      <c r="H62" s="109">
        <v>7.75</v>
      </c>
      <c r="I62" s="109">
        <v>0</v>
      </c>
      <c r="J62" s="109">
        <v>36.39</v>
      </c>
      <c r="K62" s="109">
        <v>392</v>
      </c>
      <c r="L62" s="109">
        <v>3245300</v>
      </c>
      <c r="M62" s="109">
        <v>811325</v>
      </c>
      <c r="N62" s="109">
        <f t="shared" si="0"/>
        <v>2433975</v>
      </c>
      <c r="O62" s="61">
        <f t="shared" si="1"/>
        <v>8278.8265306122448</v>
      </c>
    </row>
    <row r="63" spans="1:15" ht="16.5" x14ac:dyDescent="0.3">
      <c r="A63" s="103">
        <v>62</v>
      </c>
      <c r="B63" s="85" t="s">
        <v>97</v>
      </c>
      <c r="C63" s="85" t="s">
        <v>57</v>
      </c>
      <c r="D63" s="90">
        <v>1401</v>
      </c>
      <c r="E63" s="97" t="s">
        <v>68</v>
      </c>
      <c r="F63" s="95">
        <v>29.87</v>
      </c>
      <c r="G63" s="109">
        <v>321.52067999999997</v>
      </c>
      <c r="H63" s="109">
        <v>6.47</v>
      </c>
      <c r="I63" s="109">
        <v>0</v>
      </c>
      <c r="J63" s="109">
        <v>36.340000000000003</v>
      </c>
      <c r="K63" s="109">
        <v>391</v>
      </c>
      <c r="L63" s="109">
        <v>3253600</v>
      </c>
      <c r="M63" s="109">
        <v>1138760</v>
      </c>
      <c r="N63" s="109">
        <f t="shared" si="0"/>
        <v>2114840</v>
      </c>
      <c r="O63" s="61">
        <f t="shared" si="1"/>
        <v>8321.2276214833764</v>
      </c>
    </row>
    <row r="64" spans="1:15" ht="16.5" x14ac:dyDescent="0.3">
      <c r="A64" s="103">
        <v>63</v>
      </c>
      <c r="B64" s="85" t="s">
        <v>97</v>
      </c>
      <c r="C64" s="85" t="s">
        <v>57</v>
      </c>
      <c r="D64" s="90">
        <v>1402</v>
      </c>
      <c r="E64" s="97" t="s">
        <v>67</v>
      </c>
      <c r="F64" s="95">
        <v>49.4</v>
      </c>
      <c r="G64" s="109">
        <v>531.74159999999995</v>
      </c>
      <c r="H64" s="109">
        <v>2.9</v>
      </c>
      <c r="I64" s="109">
        <v>0.79</v>
      </c>
      <c r="J64" s="109">
        <v>53.089999999999996</v>
      </c>
      <c r="K64" s="109">
        <v>571</v>
      </c>
      <c r="L64" s="109">
        <v>4796400</v>
      </c>
      <c r="M64" s="109">
        <v>1762677</v>
      </c>
      <c r="N64" s="109">
        <f t="shared" si="0"/>
        <v>3033723</v>
      </c>
      <c r="O64" s="61">
        <f t="shared" si="1"/>
        <v>8400</v>
      </c>
    </row>
    <row r="65" spans="1:15" ht="16.5" x14ac:dyDescent="0.3">
      <c r="A65" s="103">
        <v>64</v>
      </c>
      <c r="B65" s="85" t="s">
        <v>97</v>
      </c>
      <c r="C65" s="85" t="s">
        <v>57</v>
      </c>
      <c r="D65" s="90">
        <v>1403</v>
      </c>
      <c r="E65" s="97" t="s">
        <v>67</v>
      </c>
      <c r="F65" s="95">
        <v>49.58</v>
      </c>
      <c r="G65" s="109">
        <v>533.6791199999999</v>
      </c>
      <c r="H65" s="109">
        <v>3.01</v>
      </c>
      <c r="I65" s="109">
        <v>0.79</v>
      </c>
      <c r="J65" s="109">
        <v>53.379999999999995</v>
      </c>
      <c r="K65" s="109">
        <v>575</v>
      </c>
      <c r="L65" s="109">
        <v>4490000</v>
      </c>
      <c r="M65" s="109">
        <v>1571500</v>
      </c>
      <c r="N65" s="109">
        <f t="shared" si="0"/>
        <v>2918500</v>
      </c>
      <c r="O65" s="61">
        <f t="shared" si="1"/>
        <v>7808.695652173913</v>
      </c>
    </row>
    <row r="66" spans="1:15" ht="16.5" x14ac:dyDescent="0.3">
      <c r="A66" s="103">
        <v>65</v>
      </c>
      <c r="B66" s="85" t="s">
        <v>97</v>
      </c>
      <c r="C66" s="85" t="s">
        <v>57</v>
      </c>
      <c r="D66" s="90">
        <v>1404</v>
      </c>
      <c r="E66" s="97" t="s">
        <v>68</v>
      </c>
      <c r="F66" s="95">
        <v>29.32</v>
      </c>
      <c r="G66" s="109">
        <v>315.60048</v>
      </c>
      <c r="H66" s="109">
        <v>7.01</v>
      </c>
      <c r="I66" s="109">
        <v>0</v>
      </c>
      <c r="J66" s="109">
        <v>36.33</v>
      </c>
      <c r="K66" s="109">
        <v>391</v>
      </c>
      <c r="L66" s="109">
        <v>3253600</v>
      </c>
      <c r="M66" s="109">
        <v>1138760</v>
      </c>
      <c r="N66" s="109">
        <f t="shared" si="0"/>
        <v>2114840</v>
      </c>
      <c r="O66" s="61">
        <f t="shared" si="1"/>
        <v>8321.2276214833764</v>
      </c>
    </row>
    <row r="67" spans="1:15" ht="16.5" x14ac:dyDescent="0.3">
      <c r="A67" s="103">
        <v>66</v>
      </c>
      <c r="B67" s="85" t="s">
        <v>97</v>
      </c>
      <c r="C67" s="85" t="s">
        <v>57</v>
      </c>
      <c r="D67" s="90">
        <v>1406</v>
      </c>
      <c r="E67" s="97" t="s">
        <v>68</v>
      </c>
      <c r="F67" s="95">
        <v>27.71</v>
      </c>
      <c r="G67" s="109">
        <v>298.27044000000001</v>
      </c>
      <c r="H67" s="109">
        <v>9.01</v>
      </c>
      <c r="I67" s="109">
        <v>0</v>
      </c>
      <c r="J67" s="109">
        <v>36.72</v>
      </c>
      <c r="K67" s="109">
        <v>395</v>
      </c>
      <c r="L67" s="109">
        <v>3357330</v>
      </c>
      <c r="M67" s="109">
        <v>1186816</v>
      </c>
      <c r="N67" s="109">
        <f t="shared" ref="N67:N104" si="2">L67-M67</f>
        <v>2170514</v>
      </c>
      <c r="O67" s="61">
        <f t="shared" ref="O67:O104" si="3">L67/K67</f>
        <v>8499.5696202531653</v>
      </c>
    </row>
    <row r="68" spans="1:15" ht="16.5" x14ac:dyDescent="0.3">
      <c r="A68" s="103">
        <v>67</v>
      </c>
      <c r="B68" s="85" t="s">
        <v>97</v>
      </c>
      <c r="C68" s="85" t="s">
        <v>57</v>
      </c>
      <c r="D68" s="90">
        <v>1407</v>
      </c>
      <c r="E68" s="97" t="s">
        <v>67</v>
      </c>
      <c r="F68" s="95">
        <v>48.08</v>
      </c>
      <c r="G68" s="109">
        <v>517.53311999999994</v>
      </c>
      <c r="H68" s="109">
        <v>0</v>
      </c>
      <c r="I68" s="109">
        <v>0.79</v>
      </c>
      <c r="J68" s="109">
        <v>48.87</v>
      </c>
      <c r="K68" s="109">
        <v>526</v>
      </c>
      <c r="L68" s="109">
        <v>4490000</v>
      </c>
      <c r="M68" s="109">
        <v>1571500</v>
      </c>
      <c r="N68" s="109">
        <f t="shared" si="2"/>
        <v>2918500</v>
      </c>
      <c r="O68" s="61">
        <f t="shared" si="3"/>
        <v>8536.1216730038032</v>
      </c>
    </row>
    <row r="69" spans="1:15" ht="16.5" x14ac:dyDescent="0.3">
      <c r="A69" s="103">
        <v>68</v>
      </c>
      <c r="B69" s="85" t="s">
        <v>97</v>
      </c>
      <c r="C69" s="85" t="s">
        <v>57</v>
      </c>
      <c r="D69" s="90">
        <v>1410</v>
      </c>
      <c r="E69" s="97" t="s">
        <v>68</v>
      </c>
      <c r="F69" s="95">
        <v>28.64</v>
      </c>
      <c r="G69" s="109">
        <v>308.28095999999999</v>
      </c>
      <c r="H69" s="109">
        <v>7.75</v>
      </c>
      <c r="I69" s="109">
        <v>0</v>
      </c>
      <c r="J69" s="109">
        <v>36.39</v>
      </c>
      <c r="K69" s="109">
        <v>392</v>
      </c>
      <c r="L69" s="109">
        <v>3259480</v>
      </c>
      <c r="M69" s="109">
        <v>1140818</v>
      </c>
      <c r="N69" s="109">
        <f t="shared" si="2"/>
        <v>2118662</v>
      </c>
      <c r="O69" s="61">
        <f t="shared" si="3"/>
        <v>8315</v>
      </c>
    </row>
    <row r="70" spans="1:15" ht="16.5" x14ac:dyDescent="0.3">
      <c r="A70" s="103">
        <v>69</v>
      </c>
      <c r="B70" s="85" t="s">
        <v>97</v>
      </c>
      <c r="C70" s="85" t="s">
        <v>58</v>
      </c>
      <c r="D70" s="90">
        <v>1502</v>
      </c>
      <c r="E70" s="97" t="s">
        <v>67</v>
      </c>
      <c r="F70" s="95">
        <v>49.4</v>
      </c>
      <c r="G70" s="109">
        <v>531.74159999999995</v>
      </c>
      <c r="H70" s="109">
        <v>2.9</v>
      </c>
      <c r="I70" s="109">
        <v>0.79</v>
      </c>
      <c r="J70" s="109">
        <v>53.089999999999996</v>
      </c>
      <c r="K70" s="109">
        <v>571</v>
      </c>
      <c r="L70" s="109">
        <v>4490000</v>
      </c>
      <c r="M70" s="109">
        <v>1571500</v>
      </c>
      <c r="N70" s="109">
        <f t="shared" si="2"/>
        <v>2918500</v>
      </c>
      <c r="O70" s="61">
        <f t="shared" si="3"/>
        <v>7863.3975481611205</v>
      </c>
    </row>
    <row r="71" spans="1:15" ht="16.5" x14ac:dyDescent="0.3">
      <c r="A71" s="103">
        <v>70</v>
      </c>
      <c r="B71" s="85" t="s">
        <v>97</v>
      </c>
      <c r="C71" s="85" t="s">
        <v>58</v>
      </c>
      <c r="D71" s="90">
        <v>1505</v>
      </c>
      <c r="E71" s="97" t="s">
        <v>67</v>
      </c>
      <c r="F71" s="95">
        <v>37.94</v>
      </c>
      <c r="G71" s="109">
        <v>408.38615999999996</v>
      </c>
      <c r="H71" s="109">
        <v>8.0500000000000007</v>
      </c>
      <c r="I71" s="109">
        <v>0</v>
      </c>
      <c r="J71" s="109">
        <v>45.989999999999995</v>
      </c>
      <c r="K71" s="109">
        <v>495</v>
      </c>
      <c r="L71" s="109">
        <v>4231765</v>
      </c>
      <c r="M71" s="109">
        <v>1218540</v>
      </c>
      <c r="N71" s="109">
        <f t="shared" si="2"/>
        <v>3013225</v>
      </c>
      <c r="O71" s="61">
        <f t="shared" si="3"/>
        <v>8549.0202020202014</v>
      </c>
    </row>
    <row r="72" spans="1:15" ht="16.5" x14ac:dyDescent="0.3">
      <c r="A72" s="103">
        <v>71</v>
      </c>
      <c r="B72" s="85" t="s">
        <v>97</v>
      </c>
      <c r="C72" s="85" t="s">
        <v>58</v>
      </c>
      <c r="D72" s="90">
        <v>1507</v>
      </c>
      <c r="E72" s="97" t="s">
        <v>67</v>
      </c>
      <c r="F72" s="95">
        <v>48.08</v>
      </c>
      <c r="G72" s="109">
        <v>517.53311999999994</v>
      </c>
      <c r="H72" s="109">
        <v>0</v>
      </c>
      <c r="I72" s="109">
        <v>0.79</v>
      </c>
      <c r="J72" s="109">
        <v>48.87</v>
      </c>
      <c r="K72" s="109">
        <v>526</v>
      </c>
      <c r="L72" s="109">
        <v>4490000</v>
      </c>
      <c r="M72" s="109">
        <v>1671500</v>
      </c>
      <c r="N72" s="109">
        <f t="shared" si="2"/>
        <v>2818500</v>
      </c>
      <c r="O72" s="61">
        <f t="shared" si="3"/>
        <v>8536.1216730038032</v>
      </c>
    </row>
    <row r="73" spans="1:15" ht="16.5" x14ac:dyDescent="0.3">
      <c r="A73" s="103">
        <v>72</v>
      </c>
      <c r="B73" s="85" t="s">
        <v>97</v>
      </c>
      <c r="C73" s="85" t="s">
        <v>58</v>
      </c>
      <c r="D73" s="90">
        <v>1508</v>
      </c>
      <c r="E73" s="97" t="s">
        <v>67</v>
      </c>
      <c r="F73" s="95">
        <v>47.82</v>
      </c>
      <c r="G73" s="109">
        <v>514.73447999999996</v>
      </c>
      <c r="H73" s="109">
        <v>2.9</v>
      </c>
      <c r="I73" s="109">
        <v>0.79</v>
      </c>
      <c r="J73" s="109">
        <v>51.51</v>
      </c>
      <c r="K73" s="109">
        <v>554</v>
      </c>
      <c r="L73" s="109">
        <v>4809000</v>
      </c>
      <c r="M73" s="109">
        <v>224500</v>
      </c>
      <c r="N73" s="109">
        <f t="shared" si="2"/>
        <v>4584500</v>
      </c>
      <c r="O73" s="61">
        <f t="shared" si="3"/>
        <v>8680.5054151624554</v>
      </c>
    </row>
    <row r="74" spans="1:15" ht="16.5" x14ac:dyDescent="0.3">
      <c r="A74" s="103">
        <v>73</v>
      </c>
      <c r="B74" s="85" t="s">
        <v>97</v>
      </c>
      <c r="C74" s="85" t="s">
        <v>59</v>
      </c>
      <c r="D74" s="90">
        <v>1602</v>
      </c>
      <c r="E74" s="97" t="s">
        <v>67</v>
      </c>
      <c r="F74" s="95">
        <v>49.4</v>
      </c>
      <c r="G74" s="109">
        <v>531.74159999999995</v>
      </c>
      <c r="H74" s="109">
        <v>2.9</v>
      </c>
      <c r="I74" s="109">
        <v>0.79</v>
      </c>
      <c r="J74" s="109">
        <v>53.089999999999996</v>
      </c>
      <c r="K74" s="109">
        <v>571</v>
      </c>
      <c r="L74" s="109">
        <v>4975000</v>
      </c>
      <c r="M74" s="109">
        <v>449000</v>
      </c>
      <c r="N74" s="109">
        <f t="shared" si="2"/>
        <v>4526000</v>
      </c>
      <c r="O74" s="61">
        <f t="shared" si="3"/>
        <v>8712.7845884413309</v>
      </c>
    </row>
    <row r="75" spans="1:15" ht="16.5" x14ac:dyDescent="0.3">
      <c r="A75" s="103">
        <v>74</v>
      </c>
      <c r="B75" s="85" t="s">
        <v>97</v>
      </c>
      <c r="C75" s="85" t="s">
        <v>59</v>
      </c>
      <c r="D75" s="90">
        <v>1603</v>
      </c>
      <c r="E75" s="97" t="s">
        <v>67</v>
      </c>
      <c r="F75" s="95">
        <v>49.58</v>
      </c>
      <c r="G75" s="109">
        <v>533.6791199999999</v>
      </c>
      <c r="H75" s="109">
        <v>3.01</v>
      </c>
      <c r="I75" s="109">
        <v>0.79</v>
      </c>
      <c r="J75" s="109">
        <v>53.379999999999995</v>
      </c>
      <c r="K75" s="109">
        <v>575</v>
      </c>
      <c r="L75" s="109">
        <v>4962500</v>
      </c>
      <c r="M75" s="109">
        <v>450000</v>
      </c>
      <c r="N75" s="109">
        <f t="shared" si="2"/>
        <v>4512500</v>
      </c>
      <c r="O75" s="61">
        <f t="shared" si="3"/>
        <v>8630.434782608696</v>
      </c>
    </row>
    <row r="76" spans="1:15" ht="16.5" x14ac:dyDescent="0.3">
      <c r="A76" s="103">
        <v>75</v>
      </c>
      <c r="B76" s="85" t="s">
        <v>97</v>
      </c>
      <c r="C76" s="85" t="s">
        <v>59</v>
      </c>
      <c r="D76" s="90">
        <v>1605</v>
      </c>
      <c r="E76" s="97" t="s">
        <v>68</v>
      </c>
      <c r="F76" s="95">
        <v>27.85</v>
      </c>
      <c r="G76" s="109">
        <v>299.7774</v>
      </c>
      <c r="H76" s="109">
        <v>9.01</v>
      </c>
      <c r="I76" s="109">
        <v>0</v>
      </c>
      <c r="J76" s="109">
        <v>36.86</v>
      </c>
      <c r="K76" s="109">
        <v>397</v>
      </c>
      <c r="L76" s="109">
        <v>3305819</v>
      </c>
      <c r="M76" s="109">
        <v>309582</v>
      </c>
      <c r="N76" s="109">
        <f t="shared" si="2"/>
        <v>2996237</v>
      </c>
      <c r="O76" s="61">
        <f t="shared" si="3"/>
        <v>8327</v>
      </c>
    </row>
    <row r="77" spans="1:15" ht="16.5" x14ac:dyDescent="0.3">
      <c r="A77" s="103">
        <v>76</v>
      </c>
      <c r="B77" s="85" t="s">
        <v>97</v>
      </c>
      <c r="C77" s="85" t="s">
        <v>59</v>
      </c>
      <c r="D77" s="90">
        <v>1607</v>
      </c>
      <c r="E77" s="97" t="s">
        <v>67</v>
      </c>
      <c r="F77" s="95">
        <v>48.08</v>
      </c>
      <c r="G77" s="109">
        <v>517.53311999999994</v>
      </c>
      <c r="H77" s="109">
        <v>0</v>
      </c>
      <c r="I77" s="109">
        <v>0.79</v>
      </c>
      <c r="J77" s="109">
        <v>48.87</v>
      </c>
      <c r="K77" s="109">
        <v>526</v>
      </c>
      <c r="L77" s="109">
        <v>4490000</v>
      </c>
      <c r="M77" s="109">
        <v>1571500</v>
      </c>
      <c r="N77" s="109">
        <f t="shared" si="2"/>
        <v>2918500</v>
      </c>
      <c r="O77" s="61">
        <f t="shared" si="3"/>
        <v>8536.1216730038032</v>
      </c>
    </row>
    <row r="78" spans="1:15" ht="16.5" x14ac:dyDescent="0.3">
      <c r="A78" s="103">
        <v>77</v>
      </c>
      <c r="B78" s="85" t="s">
        <v>97</v>
      </c>
      <c r="C78" s="85" t="s">
        <v>60</v>
      </c>
      <c r="D78" s="90">
        <v>1703</v>
      </c>
      <c r="E78" s="97" t="s">
        <v>67</v>
      </c>
      <c r="F78" s="95">
        <v>49.58</v>
      </c>
      <c r="G78" s="109">
        <v>533.6791199999999</v>
      </c>
      <c r="H78" s="109">
        <v>3.01</v>
      </c>
      <c r="I78" s="109">
        <v>0.79</v>
      </c>
      <c r="J78" s="109">
        <v>53.379999999999995</v>
      </c>
      <c r="K78" s="109">
        <v>575</v>
      </c>
      <c r="L78" s="109">
        <v>4490000</v>
      </c>
      <c r="M78" s="109">
        <v>1196000</v>
      </c>
      <c r="N78" s="109">
        <f t="shared" si="2"/>
        <v>3294000</v>
      </c>
      <c r="O78" s="61">
        <f t="shared" si="3"/>
        <v>7808.695652173913</v>
      </c>
    </row>
    <row r="79" spans="1:15" ht="16.5" x14ac:dyDescent="0.3">
      <c r="A79" s="103">
        <v>78</v>
      </c>
      <c r="B79" s="85" t="s">
        <v>97</v>
      </c>
      <c r="C79" s="85" t="s">
        <v>60</v>
      </c>
      <c r="D79" s="90">
        <v>1704</v>
      </c>
      <c r="E79" s="97" t="s">
        <v>68</v>
      </c>
      <c r="F79" s="95">
        <v>29.32</v>
      </c>
      <c r="G79" s="109">
        <v>315.60048</v>
      </c>
      <c r="H79" s="109">
        <v>7.01</v>
      </c>
      <c r="I79" s="109">
        <v>0</v>
      </c>
      <c r="J79" s="109">
        <v>36.33</v>
      </c>
      <c r="K79" s="109">
        <v>391</v>
      </c>
      <c r="L79" s="109">
        <v>3345300</v>
      </c>
      <c r="M79" s="109">
        <v>1135855</v>
      </c>
      <c r="N79" s="109">
        <f t="shared" si="2"/>
        <v>2209445</v>
      </c>
      <c r="O79" s="61">
        <f t="shared" si="3"/>
        <v>8555.7544757033247</v>
      </c>
    </row>
    <row r="80" spans="1:15" ht="16.5" x14ac:dyDescent="0.3">
      <c r="A80" s="103">
        <v>79</v>
      </c>
      <c r="B80" s="85" t="s">
        <v>97</v>
      </c>
      <c r="C80" s="85" t="s">
        <v>60</v>
      </c>
      <c r="D80" s="90">
        <v>1707</v>
      </c>
      <c r="E80" s="97" t="s">
        <v>67</v>
      </c>
      <c r="F80" s="95">
        <v>48.08</v>
      </c>
      <c r="G80" s="109">
        <v>517.53311999999994</v>
      </c>
      <c r="H80" s="109">
        <v>0</v>
      </c>
      <c r="I80" s="109">
        <v>0.79</v>
      </c>
      <c r="J80" s="109">
        <v>48.87</v>
      </c>
      <c r="K80" s="109">
        <v>526</v>
      </c>
      <c r="L80" s="109">
        <v>4490000</v>
      </c>
      <c r="M80" s="109">
        <v>1571500</v>
      </c>
      <c r="N80" s="109">
        <f t="shared" si="2"/>
        <v>2918500</v>
      </c>
      <c r="O80" s="61">
        <f t="shared" si="3"/>
        <v>8536.1216730038032</v>
      </c>
    </row>
    <row r="81" spans="1:15" ht="16.5" x14ac:dyDescent="0.3">
      <c r="A81" s="103">
        <v>80</v>
      </c>
      <c r="B81" s="85" t="s">
        <v>97</v>
      </c>
      <c r="C81" s="85" t="s">
        <v>60</v>
      </c>
      <c r="D81" s="90">
        <v>1708</v>
      </c>
      <c r="E81" s="97" t="s">
        <v>67</v>
      </c>
      <c r="F81" s="95">
        <v>47.82</v>
      </c>
      <c r="G81" s="109">
        <v>514.73447999999996</v>
      </c>
      <c r="H81" s="109">
        <v>2.9</v>
      </c>
      <c r="I81" s="109">
        <v>0.79</v>
      </c>
      <c r="J81" s="109">
        <v>51.51</v>
      </c>
      <c r="K81" s="109">
        <v>554</v>
      </c>
      <c r="L81" s="109">
        <v>4900000</v>
      </c>
      <c r="M81" s="109">
        <v>51000</v>
      </c>
      <c r="N81" s="109">
        <f t="shared" si="2"/>
        <v>4849000</v>
      </c>
      <c r="O81" s="61">
        <f t="shared" si="3"/>
        <v>8844.7653429602888</v>
      </c>
    </row>
    <row r="82" spans="1:15" ht="16.5" x14ac:dyDescent="0.3">
      <c r="A82" s="103">
        <v>81</v>
      </c>
      <c r="B82" s="85" t="s">
        <v>97</v>
      </c>
      <c r="C82" s="85" t="s">
        <v>61</v>
      </c>
      <c r="D82" s="90">
        <v>1803</v>
      </c>
      <c r="E82" s="97" t="s">
        <v>67</v>
      </c>
      <c r="F82" s="95">
        <v>49.58</v>
      </c>
      <c r="G82" s="109">
        <v>533.6791199999999</v>
      </c>
      <c r="H82" s="109">
        <v>3.01</v>
      </c>
      <c r="I82" s="109">
        <v>0.79</v>
      </c>
      <c r="J82" s="109">
        <v>53.379999999999995</v>
      </c>
      <c r="K82" s="109">
        <v>575</v>
      </c>
      <c r="L82" s="109">
        <v>5000000</v>
      </c>
      <c r="M82" s="109">
        <v>1750000</v>
      </c>
      <c r="N82" s="109">
        <f t="shared" si="2"/>
        <v>3250000</v>
      </c>
      <c r="O82" s="61">
        <f t="shared" si="3"/>
        <v>8695.652173913044</v>
      </c>
    </row>
    <row r="83" spans="1:15" ht="16.5" x14ac:dyDescent="0.3">
      <c r="A83" s="103">
        <v>82</v>
      </c>
      <c r="B83" s="85" t="s">
        <v>97</v>
      </c>
      <c r="C83" s="85" t="s">
        <v>61</v>
      </c>
      <c r="D83" s="90">
        <v>1804</v>
      </c>
      <c r="E83" s="97" t="s">
        <v>68</v>
      </c>
      <c r="F83" s="95">
        <v>29.32</v>
      </c>
      <c r="G83" s="109">
        <v>315.60048</v>
      </c>
      <c r="H83" s="109">
        <v>7.01</v>
      </c>
      <c r="I83" s="109">
        <v>0</v>
      </c>
      <c r="J83" s="109">
        <v>36.33</v>
      </c>
      <c r="K83" s="109">
        <v>391</v>
      </c>
      <c r="L83" s="109">
        <v>4009500</v>
      </c>
      <c r="M83" s="109">
        <v>1403325</v>
      </c>
      <c r="N83" s="109">
        <f t="shared" si="2"/>
        <v>2606175</v>
      </c>
      <c r="O83" s="61">
        <f t="shared" si="3"/>
        <v>10254.475703324808</v>
      </c>
    </row>
    <row r="84" spans="1:15" ht="16.5" x14ac:dyDescent="0.3">
      <c r="A84" s="103">
        <v>83</v>
      </c>
      <c r="B84" s="85" t="s">
        <v>97</v>
      </c>
      <c r="C84" s="85" t="s">
        <v>61</v>
      </c>
      <c r="D84" s="90">
        <v>1808</v>
      </c>
      <c r="E84" s="97" t="s">
        <v>67</v>
      </c>
      <c r="F84" s="95">
        <v>47.82</v>
      </c>
      <c r="G84" s="109">
        <v>514.73447999999996</v>
      </c>
      <c r="H84" s="109">
        <v>2.9</v>
      </c>
      <c r="I84" s="109">
        <v>0.79</v>
      </c>
      <c r="J84" s="109">
        <v>51.51</v>
      </c>
      <c r="K84" s="109">
        <v>554</v>
      </c>
      <c r="L84" s="109">
        <v>5615000</v>
      </c>
      <c r="M84" s="109">
        <v>523050</v>
      </c>
      <c r="N84" s="109">
        <f t="shared" si="2"/>
        <v>5091950</v>
      </c>
      <c r="O84" s="61">
        <f t="shared" si="3"/>
        <v>10135.379061371841</v>
      </c>
    </row>
    <row r="85" spans="1:15" ht="16.5" x14ac:dyDescent="0.3">
      <c r="A85" s="103">
        <v>84</v>
      </c>
      <c r="B85" s="85" t="s">
        <v>97</v>
      </c>
      <c r="C85" s="85" t="s">
        <v>62</v>
      </c>
      <c r="D85" s="90">
        <v>1905</v>
      </c>
      <c r="E85" s="97" t="s">
        <v>68</v>
      </c>
      <c r="F85" s="95">
        <v>27.85</v>
      </c>
      <c r="G85" s="109">
        <v>299.7774</v>
      </c>
      <c r="H85" s="109">
        <v>9.01</v>
      </c>
      <c r="I85" s="109">
        <v>0</v>
      </c>
      <c r="J85" s="109">
        <v>36.86</v>
      </c>
      <c r="K85" s="109">
        <v>397</v>
      </c>
      <c r="L85" s="109">
        <v>3464950</v>
      </c>
      <c r="M85" s="109">
        <v>968743</v>
      </c>
      <c r="N85" s="109">
        <f t="shared" si="2"/>
        <v>2496207</v>
      </c>
      <c r="O85" s="61">
        <f t="shared" si="3"/>
        <v>8727.8337531486141</v>
      </c>
    </row>
    <row r="86" spans="1:15" ht="16.5" x14ac:dyDescent="0.3">
      <c r="A86" s="103">
        <v>85</v>
      </c>
      <c r="B86" s="85" t="s">
        <v>97</v>
      </c>
      <c r="C86" s="85" t="s">
        <v>62</v>
      </c>
      <c r="D86" s="90">
        <v>1906</v>
      </c>
      <c r="E86" s="97" t="s">
        <v>68</v>
      </c>
      <c r="F86" s="95">
        <v>27.71</v>
      </c>
      <c r="G86" s="109">
        <v>298.27044000000001</v>
      </c>
      <c r="H86" s="109">
        <v>9.01</v>
      </c>
      <c r="I86" s="109">
        <v>0</v>
      </c>
      <c r="J86" s="109">
        <v>36.72</v>
      </c>
      <c r="K86" s="109">
        <v>395</v>
      </c>
      <c r="L86" s="109">
        <v>3464950</v>
      </c>
      <c r="M86" s="109">
        <v>1263731</v>
      </c>
      <c r="N86" s="109">
        <f t="shared" si="2"/>
        <v>2201219</v>
      </c>
      <c r="O86" s="61">
        <f t="shared" si="3"/>
        <v>8772.0253164556962</v>
      </c>
    </row>
    <row r="87" spans="1:15" ht="16.5" x14ac:dyDescent="0.3">
      <c r="A87" s="103">
        <v>86</v>
      </c>
      <c r="B87" s="85" t="s">
        <v>97</v>
      </c>
      <c r="C87" s="85" t="s">
        <v>62</v>
      </c>
      <c r="D87" s="90">
        <v>1908</v>
      </c>
      <c r="E87" s="97" t="s">
        <v>68</v>
      </c>
      <c r="F87" s="95">
        <v>47.82</v>
      </c>
      <c r="G87" s="109">
        <v>514.73447999999996</v>
      </c>
      <c r="H87" s="109">
        <v>2.9</v>
      </c>
      <c r="I87" s="109">
        <v>0.79</v>
      </c>
      <c r="J87" s="109">
        <v>51.51</v>
      </c>
      <c r="K87" s="109">
        <v>554</v>
      </c>
      <c r="L87" s="109">
        <v>4490000</v>
      </c>
      <c r="M87" s="109">
        <v>1571500</v>
      </c>
      <c r="N87" s="109">
        <f t="shared" si="2"/>
        <v>2918500</v>
      </c>
      <c r="O87" s="61">
        <f t="shared" si="3"/>
        <v>8104.6931407942238</v>
      </c>
    </row>
    <row r="88" spans="1:15" ht="16.5" x14ac:dyDescent="0.3">
      <c r="A88" s="103">
        <v>87</v>
      </c>
      <c r="B88" s="85" t="s">
        <v>97</v>
      </c>
      <c r="C88" s="85" t="s">
        <v>63</v>
      </c>
      <c r="D88" s="90">
        <v>2005</v>
      </c>
      <c r="E88" s="97" t="s">
        <v>67</v>
      </c>
      <c r="F88" s="95">
        <v>37.94</v>
      </c>
      <c r="G88" s="109">
        <v>408.38615999999996</v>
      </c>
      <c r="H88" s="109">
        <v>8.0500000000000007</v>
      </c>
      <c r="I88" s="109">
        <v>0</v>
      </c>
      <c r="J88" s="109">
        <v>45.989999999999995</v>
      </c>
      <c r="K88" s="109">
        <v>495</v>
      </c>
      <c r="L88" s="109">
        <v>4208500</v>
      </c>
      <c r="M88" s="109">
        <v>1472975</v>
      </c>
      <c r="N88" s="109">
        <f t="shared" si="2"/>
        <v>2735525</v>
      </c>
      <c r="O88" s="61">
        <f t="shared" si="3"/>
        <v>8502.0202020202014</v>
      </c>
    </row>
    <row r="89" spans="1:15" ht="16.5" x14ac:dyDescent="0.3">
      <c r="A89" s="103">
        <v>88</v>
      </c>
      <c r="B89" s="85" t="s">
        <v>97</v>
      </c>
      <c r="C89" s="85" t="s">
        <v>63</v>
      </c>
      <c r="D89" s="90">
        <v>2007</v>
      </c>
      <c r="E89" s="97" t="s">
        <v>67</v>
      </c>
      <c r="F89" s="95">
        <v>48.08</v>
      </c>
      <c r="G89" s="109">
        <v>517.53311999999994</v>
      </c>
      <c r="H89" s="109">
        <v>0</v>
      </c>
      <c r="I89" s="109">
        <v>0.79</v>
      </c>
      <c r="J89" s="109">
        <v>48.87</v>
      </c>
      <c r="K89" s="109">
        <v>526</v>
      </c>
      <c r="L89" s="109">
        <v>4490000</v>
      </c>
      <c r="M89" s="109">
        <v>1571500</v>
      </c>
      <c r="N89" s="109">
        <f t="shared" si="2"/>
        <v>2918500</v>
      </c>
      <c r="O89" s="61">
        <f t="shared" si="3"/>
        <v>8536.1216730038032</v>
      </c>
    </row>
    <row r="90" spans="1:15" ht="16.5" x14ac:dyDescent="0.3">
      <c r="A90" s="103">
        <v>89</v>
      </c>
      <c r="B90" s="85" t="s">
        <v>97</v>
      </c>
      <c r="C90" s="85" t="s">
        <v>63</v>
      </c>
      <c r="D90" s="90">
        <v>2008</v>
      </c>
      <c r="E90" s="97" t="s">
        <v>67</v>
      </c>
      <c r="F90" s="95">
        <v>47.82</v>
      </c>
      <c r="G90" s="109">
        <v>514.73447999999996</v>
      </c>
      <c r="H90" s="109">
        <v>2.9</v>
      </c>
      <c r="I90" s="109">
        <v>0.79</v>
      </c>
      <c r="J90" s="109">
        <v>51.51</v>
      </c>
      <c r="K90" s="109">
        <v>554</v>
      </c>
      <c r="L90" s="109">
        <v>4809000</v>
      </c>
      <c r="M90" s="109">
        <v>224500</v>
      </c>
      <c r="N90" s="109">
        <f t="shared" si="2"/>
        <v>4584500</v>
      </c>
      <c r="O90" s="61">
        <f t="shared" si="3"/>
        <v>8680.5054151624554</v>
      </c>
    </row>
    <row r="91" spans="1:15" ht="16.5" x14ac:dyDescent="0.3">
      <c r="A91" s="103">
        <v>90</v>
      </c>
      <c r="B91" s="85" t="s">
        <v>97</v>
      </c>
      <c r="C91" s="85" t="s">
        <v>64</v>
      </c>
      <c r="D91" s="90">
        <v>2102</v>
      </c>
      <c r="E91" s="97" t="s">
        <v>67</v>
      </c>
      <c r="F91" s="95">
        <v>49.4</v>
      </c>
      <c r="G91" s="109">
        <v>531.74159999999995</v>
      </c>
      <c r="H91" s="109">
        <v>2.9</v>
      </c>
      <c r="I91" s="109">
        <v>0.79</v>
      </c>
      <c r="J91" s="109">
        <v>53.089999999999996</v>
      </c>
      <c r="K91" s="109">
        <v>571</v>
      </c>
      <c r="L91" s="109">
        <v>4839300</v>
      </c>
      <c r="M91" s="109">
        <v>1718755</v>
      </c>
      <c r="N91" s="109">
        <f t="shared" si="2"/>
        <v>3120545</v>
      </c>
      <c r="O91" s="61">
        <f t="shared" si="3"/>
        <v>8475.1313485113842</v>
      </c>
    </row>
    <row r="92" spans="1:15" ht="16.5" x14ac:dyDescent="0.3">
      <c r="A92" s="103">
        <v>91</v>
      </c>
      <c r="B92" s="85" t="s">
        <v>97</v>
      </c>
      <c r="C92" s="85" t="s">
        <v>64</v>
      </c>
      <c r="D92" s="90">
        <v>2103</v>
      </c>
      <c r="E92" s="97" t="s">
        <v>67</v>
      </c>
      <c r="F92" s="95">
        <v>49.58</v>
      </c>
      <c r="G92" s="109">
        <v>533.6791199999999</v>
      </c>
      <c r="H92" s="109">
        <v>3.01</v>
      </c>
      <c r="I92" s="109">
        <v>0.79</v>
      </c>
      <c r="J92" s="109">
        <v>53.379999999999995</v>
      </c>
      <c r="K92" s="109">
        <v>575</v>
      </c>
      <c r="L92" s="109">
        <v>4864200</v>
      </c>
      <c r="M92" s="109">
        <v>1712470</v>
      </c>
      <c r="N92" s="109">
        <f t="shared" si="2"/>
        <v>3151730</v>
      </c>
      <c r="O92" s="61">
        <f t="shared" si="3"/>
        <v>8459.4782608695659</v>
      </c>
    </row>
    <row r="93" spans="1:15" ht="16.5" x14ac:dyDescent="0.3">
      <c r="A93" s="103">
        <v>92</v>
      </c>
      <c r="B93" s="85" t="s">
        <v>97</v>
      </c>
      <c r="C93" s="85" t="s">
        <v>64</v>
      </c>
      <c r="D93" s="90">
        <v>2104</v>
      </c>
      <c r="E93" s="97" t="s">
        <v>68</v>
      </c>
      <c r="F93" s="95">
        <v>29.32</v>
      </c>
      <c r="G93" s="109">
        <v>315.60048</v>
      </c>
      <c r="H93" s="109">
        <v>7.01</v>
      </c>
      <c r="I93" s="109">
        <v>0</v>
      </c>
      <c r="J93" s="109">
        <v>36.33</v>
      </c>
      <c r="K93" s="109">
        <v>391</v>
      </c>
      <c r="L93" s="109">
        <v>3353600</v>
      </c>
      <c r="M93" s="109">
        <v>1192000</v>
      </c>
      <c r="N93" s="109">
        <f t="shared" si="2"/>
        <v>2161600</v>
      </c>
      <c r="O93" s="61">
        <f t="shared" si="3"/>
        <v>8576.9820971867011</v>
      </c>
    </row>
    <row r="94" spans="1:15" ht="16.5" x14ac:dyDescent="0.3">
      <c r="A94" s="103">
        <v>93</v>
      </c>
      <c r="B94" s="85" t="s">
        <v>97</v>
      </c>
      <c r="C94" s="85" t="s">
        <v>64</v>
      </c>
      <c r="D94" s="90">
        <v>2105</v>
      </c>
      <c r="E94" s="97" t="s">
        <v>68</v>
      </c>
      <c r="F94" s="95">
        <v>27.85</v>
      </c>
      <c r="G94" s="109">
        <v>299.7774</v>
      </c>
      <c r="H94" s="109">
        <v>9.01</v>
      </c>
      <c r="I94" s="109">
        <v>0</v>
      </c>
      <c r="J94" s="109">
        <v>36.86</v>
      </c>
      <c r="K94" s="109">
        <v>397</v>
      </c>
      <c r="L94" s="109">
        <v>3474500</v>
      </c>
      <c r="M94" s="109">
        <v>100000</v>
      </c>
      <c r="N94" s="109">
        <f t="shared" si="2"/>
        <v>3374500</v>
      </c>
      <c r="O94" s="61">
        <f t="shared" si="3"/>
        <v>8751.8891687657433</v>
      </c>
    </row>
    <row r="95" spans="1:15" ht="16.5" x14ac:dyDescent="0.3">
      <c r="A95" s="103">
        <v>94</v>
      </c>
      <c r="B95" s="85" t="s">
        <v>97</v>
      </c>
      <c r="C95" s="85" t="s">
        <v>64</v>
      </c>
      <c r="D95" s="90">
        <v>2106</v>
      </c>
      <c r="E95" s="97" t="s">
        <v>68</v>
      </c>
      <c r="F95" s="95">
        <v>27.71</v>
      </c>
      <c r="G95" s="109">
        <v>298.27044000000001</v>
      </c>
      <c r="H95" s="109">
        <v>9.01</v>
      </c>
      <c r="I95" s="109">
        <v>0</v>
      </c>
      <c r="J95" s="109">
        <v>36.72</v>
      </c>
      <c r="K95" s="109">
        <v>395</v>
      </c>
      <c r="L95" s="109">
        <v>3550000</v>
      </c>
      <c r="M95" s="109">
        <v>111000</v>
      </c>
      <c r="N95" s="109">
        <f t="shared" si="2"/>
        <v>3439000</v>
      </c>
      <c r="O95" s="61">
        <f t="shared" si="3"/>
        <v>8987.3417721518981</v>
      </c>
    </row>
    <row r="96" spans="1:15" ht="16.5" x14ac:dyDescent="0.3">
      <c r="A96" s="103">
        <v>95</v>
      </c>
      <c r="B96" s="85" t="s">
        <v>97</v>
      </c>
      <c r="C96" s="85" t="s">
        <v>64</v>
      </c>
      <c r="D96" s="90">
        <v>2107</v>
      </c>
      <c r="E96" s="97" t="s">
        <v>67</v>
      </c>
      <c r="F96" s="95">
        <v>48.08</v>
      </c>
      <c r="G96" s="109">
        <v>517.53311999999994</v>
      </c>
      <c r="H96" s="109">
        <v>0</v>
      </c>
      <c r="I96" s="109">
        <v>0.79</v>
      </c>
      <c r="J96" s="109">
        <v>48.87</v>
      </c>
      <c r="K96" s="109">
        <v>526</v>
      </c>
      <c r="L96" s="109">
        <v>4490000</v>
      </c>
      <c r="M96" s="109">
        <v>2151092</v>
      </c>
      <c r="N96" s="109">
        <f t="shared" si="2"/>
        <v>2338908</v>
      </c>
      <c r="O96" s="61">
        <f t="shared" si="3"/>
        <v>8536.1216730038032</v>
      </c>
    </row>
    <row r="97" spans="1:15" ht="16.5" x14ac:dyDescent="0.3">
      <c r="A97" s="103">
        <v>96</v>
      </c>
      <c r="B97" s="85" t="s">
        <v>97</v>
      </c>
      <c r="C97" s="85" t="s">
        <v>64</v>
      </c>
      <c r="D97" s="90">
        <v>2109</v>
      </c>
      <c r="E97" s="97" t="s">
        <v>68</v>
      </c>
      <c r="F97" s="95">
        <v>28.64</v>
      </c>
      <c r="G97" s="109">
        <v>308.28095999999999</v>
      </c>
      <c r="H97" s="109">
        <v>7.75</v>
      </c>
      <c r="I97" s="109">
        <v>0</v>
      </c>
      <c r="J97" s="109">
        <v>36.39</v>
      </c>
      <c r="K97" s="109">
        <v>392</v>
      </c>
      <c r="L97" s="109">
        <v>3413400</v>
      </c>
      <c r="M97" s="109">
        <v>761010</v>
      </c>
      <c r="N97" s="109">
        <f t="shared" si="2"/>
        <v>2652390</v>
      </c>
      <c r="O97" s="61">
        <f t="shared" si="3"/>
        <v>8707.6530612244896</v>
      </c>
    </row>
    <row r="98" spans="1:15" ht="16.5" x14ac:dyDescent="0.3">
      <c r="A98" s="103">
        <v>97</v>
      </c>
      <c r="B98" s="85" t="s">
        <v>97</v>
      </c>
      <c r="C98" s="85" t="s">
        <v>64</v>
      </c>
      <c r="D98" s="90">
        <v>2110</v>
      </c>
      <c r="E98" s="97" t="s">
        <v>68</v>
      </c>
      <c r="F98" s="95">
        <v>28.64</v>
      </c>
      <c r="G98" s="109">
        <v>308.28095999999999</v>
      </c>
      <c r="H98" s="109">
        <v>7.75</v>
      </c>
      <c r="I98" s="109">
        <v>0</v>
      </c>
      <c r="J98" s="109">
        <v>36.39</v>
      </c>
      <c r="K98" s="109">
        <v>392</v>
      </c>
      <c r="L98" s="109">
        <v>3413400</v>
      </c>
      <c r="M98" s="109">
        <v>712010</v>
      </c>
      <c r="N98" s="109">
        <f t="shared" si="2"/>
        <v>2701390</v>
      </c>
      <c r="O98" s="61">
        <f t="shared" si="3"/>
        <v>8707.6530612244896</v>
      </c>
    </row>
    <row r="99" spans="1:15" ht="16.5" x14ac:dyDescent="0.3">
      <c r="A99" s="103">
        <v>98</v>
      </c>
      <c r="B99" s="85" t="s">
        <v>97</v>
      </c>
      <c r="C99" s="85" t="s">
        <v>65</v>
      </c>
      <c r="D99" s="90">
        <v>2204</v>
      </c>
      <c r="E99" s="97" t="s">
        <v>68</v>
      </c>
      <c r="F99" s="95">
        <v>29.32</v>
      </c>
      <c r="G99" s="109">
        <v>315.60048</v>
      </c>
      <c r="H99" s="109">
        <v>7.01</v>
      </c>
      <c r="I99" s="109">
        <v>0</v>
      </c>
      <c r="J99" s="109">
        <v>36.33</v>
      </c>
      <c r="K99" s="109">
        <v>391</v>
      </c>
      <c r="L99" s="109">
        <v>3353600</v>
      </c>
      <c r="M99" s="109">
        <v>1173760</v>
      </c>
      <c r="N99" s="109">
        <f t="shared" si="2"/>
        <v>2179840</v>
      </c>
      <c r="O99" s="61">
        <f t="shared" si="3"/>
        <v>8576.9820971867011</v>
      </c>
    </row>
    <row r="100" spans="1:15" ht="16.5" x14ac:dyDescent="0.3">
      <c r="A100" s="103">
        <v>99</v>
      </c>
      <c r="B100" s="85" t="s">
        <v>97</v>
      </c>
      <c r="C100" s="85" t="s">
        <v>65</v>
      </c>
      <c r="D100" s="90">
        <v>2205</v>
      </c>
      <c r="E100" s="97" t="s">
        <v>68</v>
      </c>
      <c r="F100" s="95">
        <v>27.85</v>
      </c>
      <c r="G100" s="109">
        <v>299.7774</v>
      </c>
      <c r="H100" s="109">
        <v>9.01</v>
      </c>
      <c r="I100" s="109">
        <v>0</v>
      </c>
      <c r="J100" s="109">
        <v>36.86</v>
      </c>
      <c r="K100" s="109">
        <v>397</v>
      </c>
      <c r="L100" s="109">
        <v>3877000</v>
      </c>
      <c r="M100" s="109">
        <v>1640100</v>
      </c>
      <c r="N100" s="109">
        <f t="shared" si="2"/>
        <v>2236900</v>
      </c>
      <c r="O100" s="61">
        <f t="shared" si="3"/>
        <v>9765.7430730478591</v>
      </c>
    </row>
    <row r="101" spans="1:15" ht="16.5" x14ac:dyDescent="0.3">
      <c r="A101" s="103">
        <v>100</v>
      </c>
      <c r="B101" s="85" t="s">
        <v>97</v>
      </c>
      <c r="C101" s="85" t="s">
        <v>65</v>
      </c>
      <c r="D101" s="90">
        <v>2206</v>
      </c>
      <c r="E101" s="97" t="s">
        <v>68</v>
      </c>
      <c r="F101" s="95">
        <v>27.71</v>
      </c>
      <c r="G101" s="109">
        <v>298.27044000000001</v>
      </c>
      <c r="H101" s="109">
        <v>9.01</v>
      </c>
      <c r="I101" s="109">
        <v>0</v>
      </c>
      <c r="J101" s="109">
        <v>36.72</v>
      </c>
      <c r="K101" s="109">
        <v>395</v>
      </c>
      <c r="L101" s="109">
        <v>3858800</v>
      </c>
      <c r="M101" s="109">
        <v>1651320</v>
      </c>
      <c r="N101" s="109">
        <f t="shared" si="2"/>
        <v>2207480</v>
      </c>
      <c r="O101" s="61">
        <f t="shared" si="3"/>
        <v>9769.1139240506327</v>
      </c>
    </row>
    <row r="102" spans="1:15" ht="16.5" x14ac:dyDescent="0.3">
      <c r="A102" s="103">
        <v>101</v>
      </c>
      <c r="B102" s="85" t="s">
        <v>97</v>
      </c>
      <c r="C102" s="85" t="s">
        <v>65</v>
      </c>
      <c r="D102" s="90">
        <v>2208</v>
      </c>
      <c r="E102" s="97" t="s">
        <v>67</v>
      </c>
      <c r="F102" s="95">
        <v>47.82</v>
      </c>
      <c r="G102" s="109">
        <v>514.73447999999996</v>
      </c>
      <c r="H102" s="109">
        <v>2.9</v>
      </c>
      <c r="I102" s="109">
        <v>0.79</v>
      </c>
      <c r="J102" s="109">
        <v>51.51</v>
      </c>
      <c r="K102" s="109">
        <v>554</v>
      </c>
      <c r="L102" s="109">
        <v>4490000</v>
      </c>
      <c r="M102" s="109">
        <v>1571500</v>
      </c>
      <c r="N102" s="109">
        <f t="shared" si="2"/>
        <v>2918500</v>
      </c>
      <c r="O102" s="61">
        <f t="shared" si="3"/>
        <v>8104.6931407942238</v>
      </c>
    </row>
    <row r="103" spans="1:15" ht="16.5" x14ac:dyDescent="0.3">
      <c r="A103" s="103">
        <v>102</v>
      </c>
      <c r="B103" s="85" t="s">
        <v>97</v>
      </c>
      <c r="C103" s="85" t="s">
        <v>65</v>
      </c>
      <c r="D103" s="90">
        <v>2209</v>
      </c>
      <c r="E103" s="97" t="s">
        <v>68</v>
      </c>
      <c r="F103" s="95">
        <v>28.64</v>
      </c>
      <c r="G103" s="109">
        <v>308.28095999999999</v>
      </c>
      <c r="H103" s="109">
        <v>7.75</v>
      </c>
      <c r="I103" s="109">
        <v>0</v>
      </c>
      <c r="J103" s="109">
        <v>36.39</v>
      </c>
      <c r="K103" s="109">
        <v>392</v>
      </c>
      <c r="L103" s="109">
        <v>3900000</v>
      </c>
      <c r="M103" s="109">
        <v>620000</v>
      </c>
      <c r="N103" s="109">
        <f t="shared" si="2"/>
        <v>3280000</v>
      </c>
      <c r="O103" s="61">
        <f t="shared" si="3"/>
        <v>9948.9795918367345</v>
      </c>
    </row>
    <row r="104" spans="1:15" ht="16.5" x14ac:dyDescent="0.3">
      <c r="A104" s="103">
        <v>103</v>
      </c>
      <c r="B104" s="85" t="s">
        <v>97</v>
      </c>
      <c r="C104" s="85" t="s">
        <v>65</v>
      </c>
      <c r="D104" s="90">
        <v>2210</v>
      </c>
      <c r="E104" s="97" t="s">
        <v>68</v>
      </c>
      <c r="F104" s="95">
        <v>28.64</v>
      </c>
      <c r="G104" s="109">
        <v>308.28095999999999</v>
      </c>
      <c r="H104" s="109">
        <v>7.75</v>
      </c>
      <c r="I104" s="109">
        <v>0</v>
      </c>
      <c r="J104" s="109">
        <v>36.39</v>
      </c>
      <c r="K104" s="111">
        <v>392</v>
      </c>
      <c r="L104" s="109">
        <v>3900000</v>
      </c>
      <c r="M104" s="109">
        <v>190000</v>
      </c>
      <c r="N104" s="109">
        <f t="shared" si="2"/>
        <v>3710000</v>
      </c>
      <c r="O104" s="61">
        <f t="shared" si="3"/>
        <v>9948.9795918367345</v>
      </c>
    </row>
    <row r="105" spans="1:15" ht="16.5" x14ac:dyDescent="0.3">
      <c r="A105" s="156" t="s">
        <v>24</v>
      </c>
      <c r="B105" s="157"/>
      <c r="C105" s="157"/>
      <c r="D105" s="157"/>
      <c r="E105" s="158"/>
      <c r="F105" s="77">
        <f>SUM(F2:F104)</f>
        <v>4033.0399999999995</v>
      </c>
      <c r="G105" s="77">
        <f t="shared" ref="G105:N105" si="4">SUM(G2:G104)</f>
        <v>43411.642559999993</v>
      </c>
      <c r="H105" s="77">
        <f t="shared" si="4"/>
        <v>510.77999999999957</v>
      </c>
      <c r="I105" s="77">
        <f t="shared" si="4"/>
        <v>41.07999999999997</v>
      </c>
      <c r="J105" s="77">
        <f t="shared" si="4"/>
        <v>4584.9000000000005</v>
      </c>
      <c r="K105" s="77">
        <f t="shared" si="4"/>
        <v>49349</v>
      </c>
      <c r="L105" s="77">
        <f t="shared" si="4"/>
        <v>426965177</v>
      </c>
      <c r="M105" s="77">
        <f t="shared" si="4"/>
        <v>118389834</v>
      </c>
      <c r="N105" s="77">
        <f t="shared" si="4"/>
        <v>308575343</v>
      </c>
    </row>
  </sheetData>
  <mergeCells count="1">
    <mergeCell ref="A105:E1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7504-72F9-4E2E-A19B-5E0AE1293B48}">
  <dimension ref="A1:N17"/>
  <sheetViews>
    <sheetView workbookViewId="0">
      <selection activeCell="P20" sqref="P20"/>
    </sheetView>
  </sheetViews>
  <sheetFormatPr defaultRowHeight="14.25" x14ac:dyDescent="0.2"/>
  <cols>
    <col min="1" max="1" width="2.875" bestFit="1" customWidth="1"/>
    <col min="2" max="2" width="4.75" bestFit="1" customWidth="1"/>
    <col min="3" max="3" width="6.625" bestFit="1" customWidth="1"/>
    <col min="4" max="4" width="5.75" bestFit="1" customWidth="1"/>
    <col min="11" max="11" width="11.875" bestFit="1" customWidth="1"/>
    <col min="12" max="12" width="11.125" customWidth="1"/>
    <col min="13" max="13" width="12.375" bestFit="1" customWidth="1"/>
    <col min="14" max="14" width="9.875" bestFit="1" customWidth="1"/>
  </cols>
  <sheetData>
    <row r="1" spans="1:14" ht="66" x14ac:dyDescent="0.2">
      <c r="A1" s="99" t="s">
        <v>74</v>
      </c>
      <c r="B1" s="100" t="s">
        <v>122</v>
      </c>
      <c r="C1" s="100" t="s">
        <v>95</v>
      </c>
      <c r="D1" s="100" t="s">
        <v>116</v>
      </c>
      <c r="E1" s="101" t="s">
        <v>43</v>
      </c>
      <c r="F1" s="101" t="s">
        <v>117</v>
      </c>
      <c r="G1" s="101" t="s">
        <v>118</v>
      </c>
      <c r="H1" s="101" t="s">
        <v>119</v>
      </c>
      <c r="I1" s="101" t="s">
        <v>120</v>
      </c>
      <c r="J1" s="101" t="s">
        <v>121</v>
      </c>
      <c r="K1" s="88" t="s">
        <v>344</v>
      </c>
      <c r="L1" s="88" t="s">
        <v>345</v>
      </c>
      <c r="M1" s="88" t="s">
        <v>346</v>
      </c>
    </row>
    <row r="2" spans="1:14" ht="16.5" x14ac:dyDescent="0.3">
      <c r="A2" s="103">
        <v>1</v>
      </c>
      <c r="B2" s="85" t="s">
        <v>97</v>
      </c>
      <c r="C2" s="90" t="s">
        <v>98</v>
      </c>
      <c r="D2" s="97" t="s">
        <v>99</v>
      </c>
      <c r="E2" s="95">
        <v>16.22</v>
      </c>
      <c r="F2" s="109">
        <v>174.59207999999998</v>
      </c>
      <c r="G2" s="109">
        <v>0</v>
      </c>
      <c r="H2" s="109">
        <v>0</v>
      </c>
      <c r="I2" s="109">
        <v>16.22</v>
      </c>
      <c r="J2" s="109">
        <v>175</v>
      </c>
      <c r="K2" s="109">
        <v>4176000</v>
      </c>
      <c r="L2" s="109">
        <v>100000</v>
      </c>
      <c r="M2" s="109">
        <f>K2-L2</f>
        <v>4076000</v>
      </c>
      <c r="N2" s="61">
        <f>K2/J2</f>
        <v>23862.857142857141</v>
      </c>
    </row>
    <row r="3" spans="1:14" ht="16.5" x14ac:dyDescent="0.3">
      <c r="A3" s="103">
        <v>2</v>
      </c>
      <c r="B3" s="85" t="s">
        <v>97</v>
      </c>
      <c r="C3" s="90" t="s">
        <v>100</v>
      </c>
      <c r="D3" s="97" t="s">
        <v>99</v>
      </c>
      <c r="E3" s="95">
        <v>13.56</v>
      </c>
      <c r="F3" s="109">
        <v>145.95983999999999</v>
      </c>
      <c r="G3" s="109">
        <v>0</v>
      </c>
      <c r="H3" s="109">
        <v>0</v>
      </c>
      <c r="I3" s="109">
        <v>13.56</v>
      </c>
      <c r="J3" s="109">
        <v>146</v>
      </c>
      <c r="K3" s="109">
        <v>2088000</v>
      </c>
      <c r="L3" s="109">
        <v>468600</v>
      </c>
      <c r="M3" s="109">
        <f t="shared" ref="M3:M16" si="0">K3-L3</f>
        <v>1619400</v>
      </c>
      <c r="N3" s="61">
        <f t="shared" ref="N3:N16" si="1">K3/J3</f>
        <v>14301.369863013699</v>
      </c>
    </row>
    <row r="4" spans="1:14" ht="16.5" x14ac:dyDescent="0.3">
      <c r="A4" s="103">
        <v>3</v>
      </c>
      <c r="B4" s="85" t="s">
        <v>97</v>
      </c>
      <c r="C4" s="90" t="s">
        <v>101</v>
      </c>
      <c r="D4" s="97" t="s">
        <v>99</v>
      </c>
      <c r="E4" s="95">
        <v>17.100000000000001</v>
      </c>
      <c r="F4" s="109">
        <v>184.06440000000001</v>
      </c>
      <c r="G4" s="109">
        <v>0</v>
      </c>
      <c r="H4" s="109">
        <v>0</v>
      </c>
      <c r="I4" s="109">
        <v>17.100000000000001</v>
      </c>
      <c r="J4" s="109">
        <v>184</v>
      </c>
      <c r="K4" s="109">
        <v>3128000</v>
      </c>
      <c r="L4" s="109">
        <v>51000</v>
      </c>
      <c r="M4" s="109">
        <f t="shared" si="0"/>
        <v>3077000</v>
      </c>
      <c r="N4" s="61">
        <f t="shared" si="1"/>
        <v>17000</v>
      </c>
    </row>
    <row r="5" spans="1:14" ht="16.5" x14ac:dyDescent="0.3">
      <c r="A5" s="103">
        <v>4</v>
      </c>
      <c r="B5" s="85" t="s">
        <v>97</v>
      </c>
      <c r="C5" s="90" t="s">
        <v>102</v>
      </c>
      <c r="D5" s="97" t="s">
        <v>99</v>
      </c>
      <c r="E5" s="95">
        <v>21.21</v>
      </c>
      <c r="F5" s="109">
        <v>228.30444</v>
      </c>
      <c r="G5" s="109">
        <v>0</v>
      </c>
      <c r="H5" s="109">
        <v>0</v>
      </c>
      <c r="I5" s="109">
        <v>21.21</v>
      </c>
      <c r="J5" s="109">
        <v>228</v>
      </c>
      <c r="K5" s="109">
        <v>3876000</v>
      </c>
      <c r="L5" s="109">
        <v>750000</v>
      </c>
      <c r="M5" s="109">
        <f t="shared" si="0"/>
        <v>3126000</v>
      </c>
      <c r="N5" s="61">
        <f t="shared" si="1"/>
        <v>17000</v>
      </c>
    </row>
    <row r="6" spans="1:14" ht="16.5" x14ac:dyDescent="0.3">
      <c r="A6" s="103">
        <v>5</v>
      </c>
      <c r="B6" s="85" t="s">
        <v>97</v>
      </c>
      <c r="C6" s="90" t="s">
        <v>104</v>
      </c>
      <c r="D6" s="97" t="s">
        <v>99</v>
      </c>
      <c r="E6" s="95">
        <v>10.220000000000001</v>
      </c>
      <c r="F6" s="109">
        <v>110.00808000000001</v>
      </c>
      <c r="G6" s="109">
        <v>0</v>
      </c>
      <c r="H6" s="109">
        <v>0</v>
      </c>
      <c r="I6" s="109">
        <v>10.220000000000001</v>
      </c>
      <c r="J6" s="109">
        <v>110</v>
      </c>
      <c r="K6" s="109">
        <v>1870000</v>
      </c>
      <c r="L6" s="109">
        <v>51000</v>
      </c>
      <c r="M6" s="109">
        <f t="shared" si="0"/>
        <v>1819000</v>
      </c>
      <c r="N6" s="61">
        <f t="shared" si="1"/>
        <v>17000</v>
      </c>
    </row>
    <row r="7" spans="1:14" ht="16.5" x14ac:dyDescent="0.3">
      <c r="A7" s="103">
        <v>6</v>
      </c>
      <c r="B7" s="85" t="s">
        <v>97</v>
      </c>
      <c r="C7" s="90" t="s">
        <v>105</v>
      </c>
      <c r="D7" s="97" t="s">
        <v>99</v>
      </c>
      <c r="E7" s="95">
        <v>11.24</v>
      </c>
      <c r="F7" s="109">
        <v>120.98736</v>
      </c>
      <c r="G7" s="109">
        <v>0</v>
      </c>
      <c r="H7" s="109">
        <v>0</v>
      </c>
      <c r="I7" s="109">
        <v>11.24</v>
      </c>
      <c r="J7" s="109">
        <v>121</v>
      </c>
      <c r="K7" s="109">
        <v>1440000</v>
      </c>
      <c r="L7" s="109">
        <v>100000</v>
      </c>
      <c r="M7" s="109">
        <f t="shared" si="0"/>
        <v>1340000</v>
      </c>
      <c r="N7" s="61">
        <f t="shared" si="1"/>
        <v>11900.826446280991</v>
      </c>
    </row>
    <row r="8" spans="1:14" ht="16.5" x14ac:dyDescent="0.3">
      <c r="A8" s="103">
        <v>7</v>
      </c>
      <c r="B8" s="85" t="s">
        <v>97</v>
      </c>
      <c r="C8" s="90" t="s">
        <v>106</v>
      </c>
      <c r="D8" s="97" t="s">
        <v>99</v>
      </c>
      <c r="E8" s="95">
        <v>11.24</v>
      </c>
      <c r="F8" s="109">
        <v>120.98736</v>
      </c>
      <c r="G8" s="109">
        <v>0</v>
      </c>
      <c r="H8" s="109">
        <v>0</v>
      </c>
      <c r="I8" s="109">
        <v>11.24</v>
      </c>
      <c r="J8" s="109">
        <v>121</v>
      </c>
      <c r="K8" s="109">
        <v>1403600</v>
      </c>
      <c r="L8" s="109">
        <v>130921</v>
      </c>
      <c r="M8" s="109">
        <f t="shared" si="0"/>
        <v>1272679</v>
      </c>
      <c r="N8" s="61">
        <f t="shared" si="1"/>
        <v>11600</v>
      </c>
    </row>
    <row r="9" spans="1:14" ht="16.5" x14ac:dyDescent="0.3">
      <c r="A9" s="103">
        <v>8</v>
      </c>
      <c r="B9" s="85" t="s">
        <v>97</v>
      </c>
      <c r="C9" s="90" t="s">
        <v>107</v>
      </c>
      <c r="D9" s="97" t="s">
        <v>99</v>
      </c>
      <c r="E9" s="95">
        <v>10.4</v>
      </c>
      <c r="F9" s="109">
        <v>111.9456</v>
      </c>
      <c r="G9" s="109">
        <v>0</v>
      </c>
      <c r="H9" s="109">
        <v>0</v>
      </c>
      <c r="I9" s="109">
        <v>10.4</v>
      </c>
      <c r="J9" s="109">
        <v>112</v>
      </c>
      <c r="K9" s="109">
        <v>1299200</v>
      </c>
      <c r="L9" s="109">
        <v>140359</v>
      </c>
      <c r="M9" s="109">
        <f t="shared" si="0"/>
        <v>1158841</v>
      </c>
      <c r="N9" s="61">
        <f t="shared" si="1"/>
        <v>11600</v>
      </c>
    </row>
    <row r="10" spans="1:14" ht="16.5" x14ac:dyDescent="0.3">
      <c r="A10" s="103">
        <v>9</v>
      </c>
      <c r="B10" s="85" t="s">
        <v>97</v>
      </c>
      <c r="C10" s="90" t="s">
        <v>108</v>
      </c>
      <c r="D10" s="97" t="s">
        <v>99</v>
      </c>
      <c r="E10" s="95">
        <v>17.899999999999999</v>
      </c>
      <c r="F10" s="109">
        <v>192.67559999999997</v>
      </c>
      <c r="G10" s="109">
        <v>0</v>
      </c>
      <c r="H10" s="109">
        <v>0</v>
      </c>
      <c r="I10" s="109">
        <v>17.899999999999999</v>
      </c>
      <c r="J10" s="109">
        <v>193</v>
      </c>
      <c r="K10" s="109">
        <v>2540160</v>
      </c>
      <c r="L10" s="109">
        <v>500000</v>
      </c>
      <c r="M10" s="109">
        <f t="shared" si="0"/>
        <v>2040160</v>
      </c>
      <c r="N10" s="61">
        <f t="shared" si="1"/>
        <v>13161.450777202073</v>
      </c>
    </row>
    <row r="11" spans="1:14" ht="16.5" x14ac:dyDescent="0.3">
      <c r="A11" s="103">
        <v>10</v>
      </c>
      <c r="B11" s="85" t="s">
        <v>97</v>
      </c>
      <c r="C11" s="90" t="s">
        <v>110</v>
      </c>
      <c r="D11" s="97" t="s">
        <v>99</v>
      </c>
      <c r="E11" s="95">
        <v>9.5</v>
      </c>
      <c r="F11" s="109">
        <v>102.258</v>
      </c>
      <c r="G11" s="109">
        <v>0</v>
      </c>
      <c r="H11" s="109">
        <v>0</v>
      </c>
      <c r="I11" s="109">
        <v>9.5</v>
      </c>
      <c r="J11" s="109">
        <v>102</v>
      </c>
      <c r="K11" s="109">
        <v>1734000</v>
      </c>
      <c r="L11" s="109">
        <v>0</v>
      </c>
      <c r="M11" s="109">
        <f t="shared" si="0"/>
        <v>1734000</v>
      </c>
      <c r="N11" s="61">
        <f t="shared" si="1"/>
        <v>17000</v>
      </c>
    </row>
    <row r="12" spans="1:14" ht="16.5" x14ac:dyDescent="0.3">
      <c r="A12" s="103">
        <v>11</v>
      </c>
      <c r="B12" s="85" t="s">
        <v>97</v>
      </c>
      <c r="C12" s="90" t="s">
        <v>111</v>
      </c>
      <c r="D12" s="97" t="s">
        <v>99</v>
      </c>
      <c r="E12" s="95">
        <v>16.57</v>
      </c>
      <c r="F12" s="109">
        <v>178.35947999999999</v>
      </c>
      <c r="G12" s="109">
        <v>0</v>
      </c>
      <c r="H12" s="109">
        <v>0</v>
      </c>
      <c r="I12" s="109">
        <v>16.57</v>
      </c>
      <c r="J12" s="109">
        <v>178</v>
      </c>
      <c r="K12" s="109">
        <v>3026000</v>
      </c>
      <c r="L12" s="109">
        <v>605200</v>
      </c>
      <c r="M12" s="109">
        <f t="shared" si="0"/>
        <v>2420800</v>
      </c>
      <c r="N12" s="61">
        <f t="shared" si="1"/>
        <v>17000</v>
      </c>
    </row>
    <row r="13" spans="1:14" ht="16.5" x14ac:dyDescent="0.3">
      <c r="A13" s="103">
        <v>12</v>
      </c>
      <c r="B13" s="85" t="s">
        <v>97</v>
      </c>
      <c r="C13" s="90" t="s">
        <v>112</v>
      </c>
      <c r="D13" s="97" t="s">
        <v>99</v>
      </c>
      <c r="E13" s="95">
        <v>11.41</v>
      </c>
      <c r="F13" s="109">
        <v>122.81724</v>
      </c>
      <c r="G13" s="109">
        <v>0</v>
      </c>
      <c r="H13" s="109">
        <v>0</v>
      </c>
      <c r="I13" s="109">
        <v>11.41</v>
      </c>
      <c r="J13" s="109">
        <v>123</v>
      </c>
      <c r="K13" s="109">
        <v>2074000</v>
      </c>
      <c r="L13" s="109">
        <v>314800</v>
      </c>
      <c r="M13" s="109">
        <f t="shared" si="0"/>
        <v>1759200</v>
      </c>
      <c r="N13" s="61">
        <f t="shared" si="1"/>
        <v>16861.788617886177</v>
      </c>
    </row>
    <row r="14" spans="1:14" ht="16.5" x14ac:dyDescent="0.3">
      <c r="A14" s="103">
        <v>13</v>
      </c>
      <c r="B14" s="85" t="s">
        <v>97</v>
      </c>
      <c r="C14" s="90" t="s">
        <v>113</v>
      </c>
      <c r="D14" s="97" t="s">
        <v>99</v>
      </c>
      <c r="E14" s="95">
        <v>22.33</v>
      </c>
      <c r="F14" s="109">
        <v>240.36011999999997</v>
      </c>
      <c r="G14" s="109">
        <v>0</v>
      </c>
      <c r="H14" s="109">
        <v>0</v>
      </c>
      <c r="I14" s="109">
        <v>22.33</v>
      </c>
      <c r="J14" s="109">
        <v>240</v>
      </c>
      <c r="K14" s="109">
        <v>4080000</v>
      </c>
      <c r="L14" s="109">
        <v>916000</v>
      </c>
      <c r="M14" s="109">
        <f t="shared" si="0"/>
        <v>3164000</v>
      </c>
      <c r="N14" s="61">
        <f t="shared" si="1"/>
        <v>17000</v>
      </c>
    </row>
    <row r="15" spans="1:14" ht="16.5" x14ac:dyDescent="0.3">
      <c r="A15" s="103">
        <v>14</v>
      </c>
      <c r="B15" s="85" t="s">
        <v>97</v>
      </c>
      <c r="C15" s="90" t="s">
        <v>114</v>
      </c>
      <c r="D15" s="97" t="s">
        <v>99</v>
      </c>
      <c r="E15" s="95">
        <v>13.56</v>
      </c>
      <c r="F15" s="109">
        <v>145.95983999999999</v>
      </c>
      <c r="G15" s="109">
        <v>0</v>
      </c>
      <c r="H15" s="109">
        <v>0</v>
      </c>
      <c r="I15" s="109">
        <v>13.56</v>
      </c>
      <c r="J15" s="109">
        <v>146</v>
      </c>
      <c r="K15" s="109">
        <v>3770000</v>
      </c>
      <c r="L15" s="109">
        <v>100000</v>
      </c>
      <c r="M15" s="109">
        <f t="shared" si="0"/>
        <v>3670000</v>
      </c>
      <c r="N15" s="61">
        <f t="shared" si="1"/>
        <v>25821.917808219179</v>
      </c>
    </row>
    <row r="16" spans="1:14" ht="16.5" x14ac:dyDescent="0.3">
      <c r="A16" s="103">
        <v>15</v>
      </c>
      <c r="B16" s="85" t="s">
        <v>97</v>
      </c>
      <c r="C16" s="90" t="s">
        <v>115</v>
      </c>
      <c r="D16" s="97" t="s">
        <v>99</v>
      </c>
      <c r="E16" s="95">
        <v>16.22</v>
      </c>
      <c r="F16" s="109">
        <v>174.59207999999998</v>
      </c>
      <c r="G16" s="109">
        <v>0</v>
      </c>
      <c r="H16" s="109">
        <v>0</v>
      </c>
      <c r="I16" s="109">
        <v>16.22</v>
      </c>
      <c r="J16" s="109">
        <v>175</v>
      </c>
      <c r="K16" s="109">
        <v>2088000</v>
      </c>
      <c r="L16" s="109">
        <v>317600</v>
      </c>
      <c r="M16" s="109">
        <f t="shared" si="0"/>
        <v>1770400</v>
      </c>
      <c r="N16" s="61">
        <f t="shared" si="1"/>
        <v>11931.428571428571</v>
      </c>
    </row>
    <row r="17" spans="1:13" ht="16.5" x14ac:dyDescent="0.3">
      <c r="A17" s="154" t="s">
        <v>24</v>
      </c>
      <c r="B17" s="154"/>
      <c r="C17" s="154"/>
      <c r="D17" s="154"/>
      <c r="E17" s="77">
        <f>SUM(E2:E16)</f>
        <v>218.67999999999998</v>
      </c>
      <c r="F17" s="77">
        <f t="shared" ref="F17:M17" si="2">SUM(F2:F16)</f>
        <v>2353.8715200000001</v>
      </c>
      <c r="G17" s="77">
        <f t="shared" si="2"/>
        <v>0</v>
      </c>
      <c r="H17" s="77">
        <f t="shared" si="2"/>
        <v>0</v>
      </c>
      <c r="I17" s="77">
        <f t="shared" si="2"/>
        <v>218.67999999999998</v>
      </c>
      <c r="J17" s="77">
        <f t="shared" si="2"/>
        <v>2354</v>
      </c>
      <c r="K17" s="77">
        <f t="shared" si="2"/>
        <v>38592960</v>
      </c>
      <c r="L17" s="77">
        <f t="shared" si="2"/>
        <v>4545480</v>
      </c>
      <c r="M17" s="77">
        <f t="shared" si="2"/>
        <v>34047480</v>
      </c>
    </row>
  </sheetData>
  <mergeCells count="1"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VCIPL</vt:lpstr>
      <vt:lpstr>Land, Stamp Duty cost</vt:lpstr>
      <vt:lpstr>Construction Area Statement</vt:lpstr>
      <vt:lpstr>E Wing Sale MIS</vt:lpstr>
      <vt:lpstr>H Wing Sale MIS</vt:lpstr>
      <vt:lpstr>E Wing Unsold Inventory</vt:lpstr>
      <vt:lpstr>H Wing Unsold Inventory</vt:lpstr>
      <vt:lpstr>H WIng Sold Inventory</vt:lpstr>
      <vt:lpstr>Sold Shop Inventory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2024-12-09T11:42:40Z</dcterms:modified>
</cp:coreProperties>
</file>