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 codeName="ThisWorkbook" hidePivotFieldList="1"/>
  <xr:revisionPtr revIDLastSave="0" documentId="13_ncr:1_{A305E31B-AF7A-4755-BEB4-C33971B59BCC}" xr6:coauthVersionLast="47" xr6:coauthVersionMax="47" xr10:uidLastSave="{00000000-0000-0000-0000-000000000000}"/>
  <bookViews>
    <workbookView xWindow="-120" yWindow="-120" windowWidth="29040" windowHeight="15720" tabRatio="759" firstSheet="3" activeTab="5" xr2:uid="{00000000-000D-0000-FFFF-FFFF00000000}"/>
  </bookViews>
  <sheets>
    <sheet name="Project Cost" sheetId="22" r:id="rId1"/>
    <sheet name="Revenue Working" sheetId="24" state="hidden" r:id="rId2"/>
    <sheet name="Sale Building Inv Sales" sheetId="7" state="hidden" r:id="rId3"/>
    <sheet name="Assumptions" sheetId="23" r:id="rId4"/>
    <sheet name="Cashflow Statement" sheetId="27" state="hidden" r:id="rId5"/>
    <sheet name="CF (2)" sheetId="37" r:id="rId6"/>
    <sheet name="P&amp;L" sheetId="25" r:id="rId7"/>
    <sheet name="Balance Sheet" sheetId="28" r:id="rId8"/>
    <sheet name="Financial Analysis" sheetId="29" r:id="rId9"/>
    <sheet name="Loan Schedule" sheetId="26" state="hidden" r:id="rId10"/>
    <sheet name="Assumption Sheet" sheetId="3" state="hidden" r:id="rId11"/>
    <sheet name="Summary" sheetId="4" r:id="rId12"/>
    <sheet name="Snap Shot" sheetId="20" state="hidden" r:id="rId13"/>
    <sheet name="Tax Working" sheetId="17" state="hidden" r:id="rId14"/>
    <sheet name="R4 Pre Sales-Recovery" sheetId="11" state="hidden" r:id="rId15"/>
    <sheet name="Shops  Inv S (3)" sheetId="32" state="hidden" r:id="rId16"/>
    <sheet name="REHAB BUILDING No. 1  Inv S (2)" sheetId="31" state="hidden" r:id="rId17"/>
    <sheet name="AMENITY  BUILDING No. Inv Sales" sheetId="6" state="hidden" r:id="rId18"/>
    <sheet name="Sale Building k" sheetId="10" state="hidden" r:id="rId19"/>
    <sheet name="Sheet1" sheetId="35" state="hidden" r:id="rId20"/>
    <sheet name="REHAB BUILDING No. 1 Costing k" sheetId="30" state="hidden" r:id="rId21"/>
    <sheet name="AMENITY  BUILDING No. 2 Costink" sheetId="8" state="hidden" r:id="rId22"/>
    <sheet name="Premium" sheetId="19" state="hidden" r:id="rId23"/>
    <sheet name="Schedule" sheetId="21" state="hidden" r:id="rId24"/>
    <sheet name="Sales Milestone ok" sheetId="33" state="hidden" r:id="rId25"/>
    <sheet name="Velocity Input" sheetId="5" state="hidden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" localSheetId="21">#REF!</definedName>
    <definedName name="___" localSheetId="20">#REF!</definedName>
    <definedName name="___" localSheetId="18">#REF!</definedName>
    <definedName name="___">#REF!</definedName>
    <definedName name="___DAT1" localSheetId="21">#REF!</definedName>
    <definedName name="___DAT1" localSheetId="20">#REF!</definedName>
    <definedName name="___DAT1" localSheetId="18">#REF!</definedName>
    <definedName name="___DAT1">#REF!</definedName>
    <definedName name="___DAT10" localSheetId="21">#REF!</definedName>
    <definedName name="___DAT10" localSheetId="20">#REF!</definedName>
    <definedName name="___DAT10" localSheetId="18">#REF!</definedName>
    <definedName name="___DAT10">#REF!</definedName>
    <definedName name="___DAT11" localSheetId="21">#REF!</definedName>
    <definedName name="___DAT11" localSheetId="20">#REF!</definedName>
    <definedName name="___DAT11" localSheetId="18">#REF!</definedName>
    <definedName name="___DAT11">#REF!</definedName>
    <definedName name="___DAT12" localSheetId="21">#REF!</definedName>
    <definedName name="___DAT12" localSheetId="20">#REF!</definedName>
    <definedName name="___DAT12" localSheetId="18">#REF!</definedName>
    <definedName name="___DAT12">#REF!</definedName>
    <definedName name="___DAT13" localSheetId="21">#REF!</definedName>
    <definedName name="___DAT13" localSheetId="20">#REF!</definedName>
    <definedName name="___DAT13" localSheetId="18">#REF!</definedName>
    <definedName name="___DAT13">#REF!</definedName>
    <definedName name="___DAT14" localSheetId="21">#REF!</definedName>
    <definedName name="___DAT14" localSheetId="20">#REF!</definedName>
    <definedName name="___DAT14" localSheetId="18">#REF!</definedName>
    <definedName name="___DAT14">#REF!</definedName>
    <definedName name="___DAT15" localSheetId="21">#REF!</definedName>
    <definedName name="___DAT15" localSheetId="20">#REF!</definedName>
    <definedName name="___DAT15" localSheetId="18">#REF!</definedName>
    <definedName name="___DAT15">#REF!</definedName>
    <definedName name="___DAT16" localSheetId="21">#REF!</definedName>
    <definedName name="___DAT16" localSheetId="20">#REF!</definedName>
    <definedName name="___DAT16" localSheetId="18">#REF!</definedName>
    <definedName name="___DAT16">#REF!</definedName>
    <definedName name="___DAT17" localSheetId="21">#REF!</definedName>
    <definedName name="___DAT17" localSheetId="20">#REF!</definedName>
    <definedName name="___DAT17" localSheetId="18">#REF!</definedName>
    <definedName name="___DAT17">#REF!</definedName>
    <definedName name="___DAT2" localSheetId="21">#REF!</definedName>
    <definedName name="___DAT2" localSheetId="20">#REF!</definedName>
    <definedName name="___DAT2" localSheetId="18">#REF!</definedName>
    <definedName name="___DAT2">#REF!</definedName>
    <definedName name="___DAT3" localSheetId="21">#REF!</definedName>
    <definedName name="___DAT3" localSheetId="20">#REF!</definedName>
    <definedName name="___DAT3" localSheetId="18">#REF!</definedName>
    <definedName name="___DAT3">#REF!</definedName>
    <definedName name="___DAT4" localSheetId="21">#REF!</definedName>
    <definedName name="___DAT4" localSheetId="20">#REF!</definedName>
    <definedName name="___DAT4" localSheetId="18">#REF!</definedName>
    <definedName name="___DAT4">#REF!</definedName>
    <definedName name="___DAT5" localSheetId="21">#REF!</definedName>
    <definedName name="___DAT5" localSheetId="20">#REF!</definedName>
    <definedName name="___DAT5" localSheetId="18">#REF!</definedName>
    <definedName name="___DAT5">#REF!</definedName>
    <definedName name="___DAT6" localSheetId="21">#REF!</definedName>
    <definedName name="___DAT6" localSheetId="20">#REF!</definedName>
    <definedName name="___DAT6" localSheetId="18">#REF!</definedName>
    <definedName name="___DAT6">#REF!</definedName>
    <definedName name="___DAT7" localSheetId="21">#REF!</definedName>
    <definedName name="___DAT7" localSheetId="20">#REF!</definedName>
    <definedName name="___DAT7" localSheetId="18">#REF!</definedName>
    <definedName name="___DAT7">#REF!</definedName>
    <definedName name="___DAT8" localSheetId="21">#REF!</definedName>
    <definedName name="___DAT8" localSheetId="20">#REF!</definedName>
    <definedName name="___DAT8" localSheetId="18">#REF!</definedName>
    <definedName name="___DAT8">#REF!</definedName>
    <definedName name="___DAT9" localSheetId="21">#REF!</definedName>
    <definedName name="___DAT9" localSheetId="20">#REF!</definedName>
    <definedName name="___DAT9" localSheetId="18">#REF!</definedName>
    <definedName name="___DAT9">#REF!</definedName>
    <definedName name="___ESC1" localSheetId="21">#REF!</definedName>
    <definedName name="___ESC1" localSheetId="20">#REF!</definedName>
    <definedName name="___ESC1" localSheetId="18">#REF!</definedName>
    <definedName name="___ESC1">#REF!</definedName>
    <definedName name="___fco2" hidden="1">{#N/A,#N/A,FALSE,"gc (2)"}</definedName>
    <definedName name="___INDEX_SHEET___ASAP_Utilities" localSheetId="21">#REF!</definedName>
    <definedName name="___INDEX_SHEET___ASAP_Utilities" localSheetId="20">#REF!</definedName>
    <definedName name="___INDEX_SHEET___ASAP_Utilities" localSheetId="18">#REF!</definedName>
    <definedName name="___INDEX_SHEET___ASAP_Utilities">#REF!</definedName>
    <definedName name="___key1" hidden="1">[1]sheet6!#REF!</definedName>
    <definedName name="___key2" hidden="1">#REF!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hidden="1">{#N/A,#N/A,FALSE,"gc (2)"}</definedName>
    <definedName name="___sti02" hidden="1">{#N/A,#N/A,FALSE,"gc (2)"}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hidden="1">{#N/A,#N/A,TRUE,"Financials";#N/A,#N/A,TRUE,"Operating Statistics";#N/A,#N/A,TRUE,"Capex &amp; Depreciation";#N/A,#N/A,TRUE,"Debt"}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DAT1" localSheetId="21">#REF!</definedName>
    <definedName name="__DAT1" localSheetId="20">#REF!</definedName>
    <definedName name="__DAT1" localSheetId="18">#REF!</definedName>
    <definedName name="__DAT1">#REF!</definedName>
    <definedName name="__DAT10" localSheetId="21">#REF!</definedName>
    <definedName name="__DAT10" localSheetId="20">#REF!</definedName>
    <definedName name="__DAT10" localSheetId="18">#REF!</definedName>
    <definedName name="__DAT10">#REF!</definedName>
    <definedName name="__DAT11" localSheetId="21">#REF!</definedName>
    <definedName name="__DAT11" localSheetId="20">#REF!</definedName>
    <definedName name="__DAT11" localSheetId="18">#REF!</definedName>
    <definedName name="__DAT11">#REF!</definedName>
    <definedName name="__DAT12" localSheetId="21">#REF!</definedName>
    <definedName name="__DAT12" localSheetId="20">#REF!</definedName>
    <definedName name="__DAT12" localSheetId="18">#REF!</definedName>
    <definedName name="__DAT12">#REF!</definedName>
    <definedName name="__DAT13" localSheetId="21">#REF!</definedName>
    <definedName name="__DAT13" localSheetId="20">#REF!</definedName>
    <definedName name="__DAT13" localSheetId="18">#REF!</definedName>
    <definedName name="__DAT13">#REF!</definedName>
    <definedName name="__DAT14" localSheetId="21">#REF!</definedName>
    <definedName name="__DAT14" localSheetId="20">#REF!</definedName>
    <definedName name="__DAT14" localSheetId="18">#REF!</definedName>
    <definedName name="__DAT14">#REF!</definedName>
    <definedName name="__DAT15" localSheetId="21">#REF!</definedName>
    <definedName name="__DAT15" localSheetId="20">#REF!</definedName>
    <definedName name="__DAT15" localSheetId="18">#REF!</definedName>
    <definedName name="__DAT15">#REF!</definedName>
    <definedName name="__DAT16" localSheetId="21">#REF!</definedName>
    <definedName name="__DAT16" localSheetId="20">#REF!</definedName>
    <definedName name="__DAT16" localSheetId="18">#REF!</definedName>
    <definedName name="__DAT16">#REF!</definedName>
    <definedName name="__DAT17" localSheetId="21">#REF!</definedName>
    <definedName name="__DAT17" localSheetId="20">#REF!</definedName>
    <definedName name="__DAT17" localSheetId="18">#REF!</definedName>
    <definedName name="__DAT17">#REF!</definedName>
    <definedName name="__DAT2" localSheetId="21">#REF!</definedName>
    <definedName name="__DAT2" localSheetId="20">#REF!</definedName>
    <definedName name="__DAT2" localSheetId="18">#REF!</definedName>
    <definedName name="__DAT2">#REF!</definedName>
    <definedName name="__DAT3" localSheetId="21">#REF!</definedName>
    <definedName name="__DAT3" localSheetId="20">#REF!</definedName>
    <definedName name="__DAT3" localSheetId="18">#REF!</definedName>
    <definedName name="__DAT3">#REF!</definedName>
    <definedName name="__DAT4" localSheetId="21">#REF!</definedName>
    <definedName name="__DAT4" localSheetId="20">#REF!</definedName>
    <definedName name="__DAT4" localSheetId="18">#REF!</definedName>
    <definedName name="__DAT4">#REF!</definedName>
    <definedName name="__DAT5" localSheetId="21">#REF!</definedName>
    <definedName name="__DAT5" localSheetId="20">#REF!</definedName>
    <definedName name="__DAT5" localSheetId="18">#REF!</definedName>
    <definedName name="__DAT5">#REF!</definedName>
    <definedName name="__DAT6" localSheetId="21">#REF!</definedName>
    <definedName name="__DAT6" localSheetId="20">#REF!</definedName>
    <definedName name="__DAT6" localSheetId="18">#REF!</definedName>
    <definedName name="__DAT6">#REF!</definedName>
    <definedName name="__DAT7" localSheetId="21">#REF!</definedName>
    <definedName name="__DAT7" localSheetId="20">#REF!</definedName>
    <definedName name="__DAT7" localSheetId="18">#REF!</definedName>
    <definedName name="__DAT7">#REF!</definedName>
    <definedName name="__DAT8" localSheetId="21">#REF!</definedName>
    <definedName name="__DAT8" localSheetId="20">#REF!</definedName>
    <definedName name="__DAT8" localSheetId="18">#REF!</definedName>
    <definedName name="__DAT8">#REF!</definedName>
    <definedName name="__DAT9" localSheetId="21">#REF!</definedName>
    <definedName name="__DAT9" localSheetId="20">#REF!</definedName>
    <definedName name="__DAT9" localSheetId="18">#REF!</definedName>
    <definedName name="__DAT9">#REF!</definedName>
    <definedName name="__dd1" localSheetId="21">#REF!</definedName>
    <definedName name="__dd1" localSheetId="20">#REF!</definedName>
    <definedName name="__dd1" localSheetId="18">#REF!</definedName>
    <definedName name="__dd1">#REF!</definedName>
    <definedName name="__ESC1" localSheetId="21">#REF!</definedName>
    <definedName name="__ESC1" localSheetId="20">#REF!</definedName>
    <definedName name="__ESC1" localSheetId="18">#REF!</definedName>
    <definedName name="__ESC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[1]sheet6!#REF!</definedName>
    <definedName name="__key2" hidden="1">#REF!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hidden="1">{#N/A,#N/A,TRUE,"Financials";#N/A,#N/A,TRUE,"Operating Statistics";#N/A,#N/A,TRUE,"Capex &amp; Depreciation";#N/A,#N/A,TRUE,"Debt"}</definedName>
    <definedName name="__tb1" hidden="1">{#N/A,#N/A,FALSE,"One Pager";#N/A,#N/A,FALSE,"Technical"}</definedName>
    <definedName name="__xlfn.BAHTTEXT" hidden="1">#NAME?</definedName>
    <definedName name="__投資有価証券の時価について__" localSheetId="21">#REF!</definedName>
    <definedName name="__投資有価証券の時価について__" localSheetId="20">#REF!</definedName>
    <definedName name="__投資有価証券の時価について__" localSheetId="18">#REF!</definedName>
    <definedName name="__投資有価証券の時価について__">#REF!</definedName>
    <definedName name="_0G" localSheetId="21">#REF!</definedName>
    <definedName name="_0G" localSheetId="20">#REF!</definedName>
    <definedName name="_0G" localSheetId="18">#REF!</definedName>
    <definedName name="_0G">#REF!</definedName>
    <definedName name="_1" localSheetId="21">#REF!</definedName>
    <definedName name="_1" localSheetId="20">#REF!</definedName>
    <definedName name="_1" localSheetId="18">#REF!</definedName>
    <definedName name="_1">#REF!</definedName>
    <definedName name="_1__123Graph_AAdmin_Expenses" hidden="1">#REF!</definedName>
    <definedName name="_10脚注12_ACCOU" localSheetId="21">#REF!</definedName>
    <definedName name="_10脚注12_ACCOU" localSheetId="20">#REF!</definedName>
    <definedName name="_10脚注12_ACCOU" localSheetId="18">#REF!</definedName>
    <definedName name="_10脚注12_ACCOU">#REF!</definedName>
    <definedName name="_15_0脚注12_OPTI" localSheetId="21">#REF!</definedName>
    <definedName name="_15_0脚注12_OPTI" localSheetId="20">#REF!</definedName>
    <definedName name="_15_0脚注12_OPTI" localSheetId="18">#REF!</definedName>
    <definedName name="_15_0脚注12_OPTI">#REF!</definedName>
    <definedName name="_2__123Graph_AChart_1AJ" hidden="1">#REF!</definedName>
    <definedName name="_2__123Graph_AService_Expense" hidden="1">#REF!</definedName>
    <definedName name="_20脚注12_OPTI" localSheetId="21">#REF!</definedName>
    <definedName name="_20脚注12_OPTI" localSheetId="20">#REF!</definedName>
    <definedName name="_20脚注12_OPTI" localSheetId="18">#REF!</definedName>
    <definedName name="_20脚注12_OPTI">#REF!</definedName>
    <definedName name="_25_114債権残抜き出し" localSheetId="21">#REF!</definedName>
    <definedName name="_25_114債権残抜き出し" localSheetId="20">#REF!</definedName>
    <definedName name="_25_114債権残抜き出し" localSheetId="18">#REF!</definedName>
    <definedName name="_25_114債権残抜き出し">#REF!</definedName>
    <definedName name="_3__123Graph_AChart_1Q" hidden="1">#REF!</definedName>
    <definedName name="_3__123Graph_BAdmin_Expenses" hidden="1">#REF!</definedName>
    <definedName name="_30_0_0検索データ" localSheetId="21">#REF!</definedName>
    <definedName name="_30_0_0検索データ" localSheetId="20">#REF!</definedName>
    <definedName name="_30_0_0検索データ" localSheetId="18">#REF!</definedName>
    <definedName name="_30_0_0検索データ">#REF!</definedName>
    <definedName name="_35_0409融資2部" localSheetId="21">#REF!</definedName>
    <definedName name="_35_0409融資2部" localSheetId="20">#REF!</definedName>
    <definedName name="_35_0409融資2部" localSheetId="18">#REF!</definedName>
    <definedName name="_35_0409融資2部">#REF!</definedName>
    <definedName name="_3B" localSheetId="21">#REF!</definedName>
    <definedName name="_3B" localSheetId="20">#REF!</definedName>
    <definedName name="_3B" localSheetId="18">#REF!</definedName>
    <definedName name="_3B">#REF!</definedName>
    <definedName name="_4__123Graph_BChart_1Q" hidden="1">#REF!</definedName>
    <definedName name="_4__123Graph_BService_Expense" hidden="1">#REF!</definedName>
    <definedName name="_40_0検索データ" localSheetId="21">#REF!</definedName>
    <definedName name="_40_0検索データ" localSheetId="20">#REF!</definedName>
    <definedName name="_40_0検索データ" localSheetId="18">#REF!</definedName>
    <definedName name="_40_0検索データ">#REF!</definedName>
    <definedName name="_45_0科目3_AMOU" localSheetId="21">#REF!</definedName>
    <definedName name="_45_0科目3_AMOU" localSheetId="20">#REF!</definedName>
    <definedName name="_45_0科目3_AMOU" localSheetId="18">#REF!</definedName>
    <definedName name="_45_0科目3_AMOU">#REF!</definedName>
    <definedName name="_5__123Graph_XAdmin_Expenses" hidden="1">#REF!</definedName>
    <definedName name="_5_0脚注12_ACCOU" localSheetId="21">#REF!</definedName>
    <definedName name="_5_0脚注12_ACCOU" localSheetId="20">#REF!</definedName>
    <definedName name="_5_0脚注12_ACCOU" localSheetId="18">#REF!</definedName>
    <definedName name="_5_0脚注12_ACCOU">#REF!</definedName>
    <definedName name="_50_0脚注12_AMOU" localSheetId="21">#REF!</definedName>
    <definedName name="_50_0脚注12_AMOU" localSheetId="20">#REF!</definedName>
    <definedName name="_50_0脚注12_AMOU" localSheetId="18">#REF!</definedName>
    <definedName name="_50_0脚注12_AMOU">#REF!</definedName>
    <definedName name="_51_1" localSheetId="21">#REF!</definedName>
    <definedName name="_51_1" localSheetId="20">#REF!</definedName>
    <definedName name="_51_1" localSheetId="18">#REF!</definedName>
    <definedName name="_51_1">#REF!</definedName>
    <definedName name="_54_35D" localSheetId="21">#REF!</definedName>
    <definedName name="_54_35D" localSheetId="20">#REF!</definedName>
    <definedName name="_54_35D" localSheetId="18">#REF!</definedName>
    <definedName name="_54_35D">#REF!</definedName>
    <definedName name="_57_43B" localSheetId="21">#REF!</definedName>
    <definedName name="_57_43B" localSheetId="20">#REF!</definedName>
    <definedName name="_57_43B" localSheetId="18">#REF!</definedName>
    <definedName name="_57_43B">#REF!</definedName>
    <definedName name="_5D" localSheetId="21">#REF!</definedName>
    <definedName name="_5D" localSheetId="20">#REF!</definedName>
    <definedName name="_5D" localSheetId="18">#REF!</definedName>
    <definedName name="_5D">#REF!</definedName>
    <definedName name="_6__123Graph_XService_Expense" hidden="1">#REF!</definedName>
    <definedName name="_60_80G" localSheetId="21">#REF!</definedName>
    <definedName name="_60_80G" localSheetId="20">#REF!</definedName>
    <definedName name="_60_80G" localSheetId="18">#REF!</definedName>
    <definedName name="_60_80G">#REF!</definedName>
    <definedName name="_63RESI_PREM" localSheetId="21">#REF!</definedName>
    <definedName name="_63RESI_PREM" localSheetId="20">#REF!</definedName>
    <definedName name="_63RESI_PREM" localSheetId="18">#REF!</definedName>
    <definedName name="_63RESI_PREM">#REF!</definedName>
    <definedName name="_68検索データ" localSheetId="21">#REF!</definedName>
    <definedName name="_68検索データ" localSheetId="20">#REF!</definedName>
    <definedName name="_68検索データ" localSheetId="18">#REF!</definedName>
    <definedName name="_68検索データ">#REF!</definedName>
    <definedName name="_73検索データ" localSheetId="21">#REF!</definedName>
    <definedName name="_73検索データ" localSheetId="20">#REF!</definedName>
    <definedName name="_73検索データ" localSheetId="18">#REF!</definedName>
    <definedName name="_73検索データ">#REF!</definedName>
    <definedName name="_78科目3_AMOU" localSheetId="21">#REF!</definedName>
    <definedName name="_78科目3_AMOU" localSheetId="20">#REF!</definedName>
    <definedName name="_78科目3_AMOU" localSheetId="18">#REF!</definedName>
    <definedName name="_78科目3_AMOU">#REF!</definedName>
    <definedName name="_83脚注12_AMOU" localSheetId="21">#REF!</definedName>
    <definedName name="_83脚注12_AMOU" localSheetId="20">#REF!</definedName>
    <definedName name="_83脚注12_AMOU" localSheetId="18">#REF!</definedName>
    <definedName name="_83脚注12_AMOU">#REF!</definedName>
    <definedName name="_a">NA()</definedName>
    <definedName name="_A1" localSheetId="21">#REF!</definedName>
    <definedName name="_A1" localSheetId="20">#REF!</definedName>
    <definedName name="_A1" localSheetId="18">#REF!</definedName>
    <definedName name="_A1">#REF!</definedName>
    <definedName name="_A10" localSheetId="21">#REF!</definedName>
    <definedName name="_A10" localSheetId="20">#REF!</definedName>
    <definedName name="_A10" localSheetId="18">#REF!</definedName>
    <definedName name="_A10">#REF!</definedName>
    <definedName name="_A13" localSheetId="21">#REF!</definedName>
    <definedName name="_A13" localSheetId="20">#REF!</definedName>
    <definedName name="_A13" localSheetId="18">#REF!</definedName>
    <definedName name="_A13">#REF!</definedName>
    <definedName name="_A16" localSheetId="21">#REF!</definedName>
    <definedName name="_A16" localSheetId="20">#REF!</definedName>
    <definedName name="_A16" localSheetId="18">#REF!</definedName>
    <definedName name="_A16">#REF!</definedName>
    <definedName name="_A19" localSheetId="21">#REF!</definedName>
    <definedName name="_A19" localSheetId="20">#REF!</definedName>
    <definedName name="_A19" localSheetId="18">#REF!</definedName>
    <definedName name="_A19">#REF!</definedName>
    <definedName name="_A2" localSheetId="21">#REF!</definedName>
    <definedName name="_A2" localSheetId="20">#REF!</definedName>
    <definedName name="_A2" localSheetId="18">#REF!</definedName>
    <definedName name="_A2">#REF!</definedName>
    <definedName name="_A22" localSheetId="21">#REF!</definedName>
    <definedName name="_A22" localSheetId="20">#REF!</definedName>
    <definedName name="_A22" localSheetId="18">#REF!</definedName>
    <definedName name="_A22">#REF!</definedName>
    <definedName name="_A25" localSheetId="21">#REF!</definedName>
    <definedName name="_A25" localSheetId="20">#REF!</definedName>
    <definedName name="_A25" localSheetId="18">#REF!</definedName>
    <definedName name="_A25">#REF!</definedName>
    <definedName name="_A28" localSheetId="21">#REF!</definedName>
    <definedName name="_A28" localSheetId="20">#REF!</definedName>
    <definedName name="_A28" localSheetId="18">#REF!</definedName>
    <definedName name="_A28">#REF!</definedName>
    <definedName name="_A3" localSheetId="21">#REF!</definedName>
    <definedName name="_A3" localSheetId="20">#REF!</definedName>
    <definedName name="_A3" localSheetId="18">#REF!</definedName>
    <definedName name="_A3">#REF!</definedName>
    <definedName name="_A5" localSheetId="21">#REF!</definedName>
    <definedName name="_A5" localSheetId="20">#REF!</definedName>
    <definedName name="_A5" localSheetId="18">#REF!</definedName>
    <definedName name="_A5">#REF!</definedName>
    <definedName name="_A7" localSheetId="21">#REF!</definedName>
    <definedName name="_A7" localSheetId="20">#REF!</definedName>
    <definedName name="_A7" localSheetId="18">#REF!</definedName>
    <definedName name="_A7">#REF!</definedName>
    <definedName name="_B" localSheetId="21">#REF!</definedName>
    <definedName name="_B" localSheetId="20">#REF!</definedName>
    <definedName name="_B" localSheetId="18">#REF!</definedName>
    <definedName name="_B">#REF!</definedName>
    <definedName name="_BAL1" localSheetId="21">#REF!</definedName>
    <definedName name="_BAL1" localSheetId="20">#REF!</definedName>
    <definedName name="_BAL1" localSheetId="18">#REF!</definedName>
    <definedName name="_BAL1">#REF!</definedName>
    <definedName name="_C" localSheetId="21">#REF!</definedName>
    <definedName name="_C" localSheetId="20">#REF!</definedName>
    <definedName name="_C" localSheetId="18">#REF!</definedName>
    <definedName name="_C">#REF!</definedName>
    <definedName name="_D" localSheetId="21">#REF!</definedName>
    <definedName name="_D" localSheetId="20">#REF!</definedName>
    <definedName name="_D" localSheetId="18">#REF!</definedName>
    <definedName name="_D">#REF!</definedName>
    <definedName name="_DAT1" localSheetId="21">#REF!</definedName>
    <definedName name="_DAT1" localSheetId="20">#REF!</definedName>
    <definedName name="_DAT1" localSheetId="18">#REF!</definedName>
    <definedName name="_DAT1">#REF!</definedName>
    <definedName name="_DAT10" localSheetId="21">#REF!</definedName>
    <definedName name="_DAT10" localSheetId="20">#REF!</definedName>
    <definedName name="_DAT10" localSheetId="18">#REF!</definedName>
    <definedName name="_DAT10">#REF!</definedName>
    <definedName name="_DAT11" localSheetId="21">#REF!</definedName>
    <definedName name="_DAT11" localSheetId="20">#REF!</definedName>
    <definedName name="_DAT11" localSheetId="18">#REF!</definedName>
    <definedName name="_DAT11">#REF!</definedName>
    <definedName name="_DAT12" localSheetId="21">#REF!</definedName>
    <definedName name="_DAT12" localSheetId="20">#REF!</definedName>
    <definedName name="_DAT12" localSheetId="18">#REF!</definedName>
    <definedName name="_DAT12">#REF!</definedName>
    <definedName name="_DAT13" localSheetId="21">#REF!</definedName>
    <definedName name="_DAT13" localSheetId="20">#REF!</definedName>
    <definedName name="_DAT13" localSheetId="18">#REF!</definedName>
    <definedName name="_DAT13">#REF!</definedName>
    <definedName name="_DAT14" localSheetId="21">#REF!</definedName>
    <definedName name="_DAT14" localSheetId="20">#REF!</definedName>
    <definedName name="_DAT14" localSheetId="18">#REF!</definedName>
    <definedName name="_DAT14">#REF!</definedName>
    <definedName name="_DAT15" localSheetId="21">#REF!</definedName>
    <definedName name="_DAT15" localSheetId="20">#REF!</definedName>
    <definedName name="_DAT15" localSheetId="18">#REF!</definedName>
    <definedName name="_DAT15">#REF!</definedName>
    <definedName name="_DAT16" localSheetId="21">#REF!</definedName>
    <definedName name="_DAT16" localSheetId="20">#REF!</definedName>
    <definedName name="_DAT16" localSheetId="18">#REF!</definedName>
    <definedName name="_DAT16">#REF!</definedName>
    <definedName name="_DAT17" localSheetId="21">#REF!</definedName>
    <definedName name="_DAT17" localSheetId="20">#REF!</definedName>
    <definedName name="_DAT17" localSheetId="18">#REF!</definedName>
    <definedName name="_DAT17">#REF!</definedName>
    <definedName name="_DAT18" localSheetId="21">#REF!</definedName>
    <definedName name="_DAT18" localSheetId="20">#REF!</definedName>
    <definedName name="_DAT18" localSheetId="18">#REF!</definedName>
    <definedName name="_DAT18">#REF!</definedName>
    <definedName name="_DAT19" localSheetId="21">#REF!</definedName>
    <definedName name="_DAT19" localSheetId="20">#REF!</definedName>
    <definedName name="_DAT19" localSheetId="18">#REF!</definedName>
    <definedName name="_DAT19">#REF!</definedName>
    <definedName name="_DAT2" localSheetId="21">#REF!</definedName>
    <definedName name="_DAT2" localSheetId="20">#REF!</definedName>
    <definedName name="_DAT2" localSheetId="18">#REF!</definedName>
    <definedName name="_DAT2">#REF!</definedName>
    <definedName name="_DAT20" localSheetId="21">#REF!</definedName>
    <definedName name="_DAT20" localSheetId="20">#REF!</definedName>
    <definedName name="_DAT20" localSheetId="18">#REF!</definedName>
    <definedName name="_DAT20">#REF!</definedName>
    <definedName name="_DAT21" localSheetId="21">#REF!</definedName>
    <definedName name="_DAT21" localSheetId="20">#REF!</definedName>
    <definedName name="_DAT21" localSheetId="18">#REF!</definedName>
    <definedName name="_DAT21">#REF!</definedName>
    <definedName name="_DAT22" localSheetId="21">#REF!</definedName>
    <definedName name="_DAT22" localSheetId="20">#REF!</definedName>
    <definedName name="_DAT22" localSheetId="18">#REF!</definedName>
    <definedName name="_DAT22">#REF!</definedName>
    <definedName name="_DAT23" localSheetId="21">#REF!</definedName>
    <definedName name="_DAT23" localSheetId="20">#REF!</definedName>
    <definedName name="_DAT23" localSheetId="18">#REF!</definedName>
    <definedName name="_DAT23">#REF!</definedName>
    <definedName name="_DAT24" localSheetId="21">#REF!</definedName>
    <definedName name="_DAT24" localSheetId="20">#REF!</definedName>
    <definedName name="_DAT24" localSheetId="18">#REF!</definedName>
    <definedName name="_DAT24">#REF!</definedName>
    <definedName name="_DAT25" localSheetId="21">#REF!</definedName>
    <definedName name="_DAT25" localSheetId="20">#REF!</definedName>
    <definedName name="_DAT25" localSheetId="18">#REF!</definedName>
    <definedName name="_DAT25">#REF!</definedName>
    <definedName name="_DAT26" localSheetId="21">#REF!</definedName>
    <definedName name="_DAT26" localSheetId="20">#REF!</definedName>
    <definedName name="_DAT26" localSheetId="18">#REF!</definedName>
    <definedName name="_DAT26">#REF!</definedName>
    <definedName name="_DAT27" localSheetId="21">#REF!</definedName>
    <definedName name="_DAT27" localSheetId="20">#REF!</definedName>
    <definedName name="_DAT27" localSheetId="18">#REF!</definedName>
    <definedName name="_DAT27">#REF!</definedName>
    <definedName name="_DAT28" localSheetId="21">#REF!</definedName>
    <definedName name="_DAT28" localSheetId="20">#REF!</definedName>
    <definedName name="_DAT28" localSheetId="18">#REF!</definedName>
    <definedName name="_DAT28">#REF!</definedName>
    <definedName name="_DAT29" localSheetId="21">#REF!</definedName>
    <definedName name="_DAT29" localSheetId="20">#REF!</definedName>
    <definedName name="_DAT29" localSheetId="18">#REF!</definedName>
    <definedName name="_DAT29">#REF!</definedName>
    <definedName name="_DAT3" localSheetId="21">#REF!</definedName>
    <definedName name="_DAT3" localSheetId="20">#REF!</definedName>
    <definedName name="_DAT3" localSheetId="18">#REF!</definedName>
    <definedName name="_DAT3">#REF!</definedName>
    <definedName name="_DAT30" localSheetId="21">#REF!</definedName>
    <definedName name="_DAT30" localSheetId="20">#REF!</definedName>
    <definedName name="_DAT30" localSheetId="18">#REF!</definedName>
    <definedName name="_DAT30">#REF!</definedName>
    <definedName name="_DAT31" localSheetId="21">#REF!</definedName>
    <definedName name="_DAT31" localSheetId="20">#REF!</definedName>
    <definedName name="_DAT31" localSheetId="18">#REF!</definedName>
    <definedName name="_DAT31">#REF!</definedName>
    <definedName name="_DAT32" localSheetId="21">#REF!</definedName>
    <definedName name="_DAT32" localSheetId="20">#REF!</definedName>
    <definedName name="_DAT32" localSheetId="18">#REF!</definedName>
    <definedName name="_DAT32">#REF!</definedName>
    <definedName name="_DAT33" localSheetId="21">#REF!</definedName>
    <definedName name="_DAT33" localSheetId="20">#REF!</definedName>
    <definedName name="_DAT33" localSheetId="18">#REF!</definedName>
    <definedName name="_DAT33">#REF!</definedName>
    <definedName name="_DAT34" localSheetId="21">#REF!</definedName>
    <definedName name="_DAT34" localSheetId="20">#REF!</definedName>
    <definedName name="_DAT34" localSheetId="18">#REF!</definedName>
    <definedName name="_DAT34">#REF!</definedName>
    <definedName name="_DAT35" localSheetId="21">#REF!</definedName>
    <definedName name="_DAT35" localSheetId="20">#REF!</definedName>
    <definedName name="_DAT35" localSheetId="18">#REF!</definedName>
    <definedName name="_DAT35">#REF!</definedName>
    <definedName name="_DAT36" localSheetId="21">#REF!</definedName>
    <definedName name="_DAT36" localSheetId="20">#REF!</definedName>
    <definedName name="_DAT36" localSheetId="18">#REF!</definedName>
    <definedName name="_DAT36">#REF!</definedName>
    <definedName name="_DAT37" localSheetId="21">#REF!</definedName>
    <definedName name="_DAT37" localSheetId="20">#REF!</definedName>
    <definedName name="_DAT37" localSheetId="18">#REF!</definedName>
    <definedName name="_DAT37">#REF!</definedName>
    <definedName name="_DAT38" localSheetId="21">#REF!</definedName>
    <definedName name="_DAT38" localSheetId="20">#REF!</definedName>
    <definedName name="_DAT38" localSheetId="18">#REF!</definedName>
    <definedName name="_DAT38">#REF!</definedName>
    <definedName name="_DAT39" localSheetId="21">#REF!</definedName>
    <definedName name="_DAT39" localSheetId="20">#REF!</definedName>
    <definedName name="_DAT39" localSheetId="18">#REF!</definedName>
    <definedName name="_DAT39">#REF!</definedName>
    <definedName name="_DAT4" localSheetId="21">#REF!</definedName>
    <definedName name="_DAT4" localSheetId="20">#REF!</definedName>
    <definedName name="_DAT4" localSheetId="18">#REF!</definedName>
    <definedName name="_DAT4">#REF!</definedName>
    <definedName name="_DAT40" localSheetId="21">#REF!</definedName>
    <definedName name="_DAT40" localSheetId="20">#REF!</definedName>
    <definedName name="_DAT40" localSheetId="18">#REF!</definedName>
    <definedName name="_DAT40">#REF!</definedName>
    <definedName name="_DAT41" localSheetId="21">#REF!</definedName>
    <definedName name="_DAT41" localSheetId="20">#REF!</definedName>
    <definedName name="_DAT41" localSheetId="18">#REF!</definedName>
    <definedName name="_DAT41">#REF!</definedName>
    <definedName name="_DAT42" localSheetId="21">#REF!</definedName>
    <definedName name="_DAT42" localSheetId="20">#REF!</definedName>
    <definedName name="_DAT42" localSheetId="18">#REF!</definedName>
    <definedName name="_DAT42">#REF!</definedName>
    <definedName name="_DAT43" localSheetId="21">#REF!</definedName>
    <definedName name="_DAT43" localSheetId="20">#REF!</definedName>
    <definedName name="_DAT43" localSheetId="18">#REF!</definedName>
    <definedName name="_DAT43">#REF!</definedName>
    <definedName name="_DAT44" localSheetId="21">#REF!</definedName>
    <definedName name="_DAT44" localSheetId="20">#REF!</definedName>
    <definedName name="_DAT44" localSheetId="18">#REF!</definedName>
    <definedName name="_DAT44">#REF!</definedName>
    <definedName name="_DAT45" localSheetId="21">#REF!</definedName>
    <definedName name="_DAT45" localSheetId="20">#REF!</definedName>
    <definedName name="_DAT45" localSheetId="18">#REF!</definedName>
    <definedName name="_DAT45">#REF!</definedName>
    <definedName name="_DAT46" localSheetId="21">#REF!</definedName>
    <definedName name="_DAT46" localSheetId="20">#REF!</definedName>
    <definedName name="_DAT46" localSheetId="18">#REF!</definedName>
    <definedName name="_DAT46">#REF!</definedName>
    <definedName name="_DAT47" localSheetId="21">#REF!</definedName>
    <definedName name="_DAT47" localSheetId="20">#REF!</definedName>
    <definedName name="_DAT47" localSheetId="18">#REF!</definedName>
    <definedName name="_DAT47">#REF!</definedName>
    <definedName name="_DAT48" localSheetId="21">#REF!</definedName>
    <definedName name="_DAT48" localSheetId="20">#REF!</definedName>
    <definedName name="_DAT48" localSheetId="18">#REF!</definedName>
    <definedName name="_DAT48">#REF!</definedName>
    <definedName name="_DAT49" localSheetId="21">#REF!</definedName>
    <definedName name="_DAT49" localSheetId="20">#REF!</definedName>
    <definedName name="_DAT49" localSheetId="18">#REF!</definedName>
    <definedName name="_DAT49">#REF!</definedName>
    <definedName name="_DAT5" localSheetId="21">#REF!</definedName>
    <definedName name="_DAT5" localSheetId="20">#REF!</definedName>
    <definedName name="_DAT5" localSheetId="18">#REF!</definedName>
    <definedName name="_DAT5">#REF!</definedName>
    <definedName name="_DAT50" localSheetId="21">#REF!</definedName>
    <definedName name="_DAT50" localSheetId="20">#REF!</definedName>
    <definedName name="_DAT50" localSheetId="18">#REF!</definedName>
    <definedName name="_DAT50">#REF!</definedName>
    <definedName name="_DAT51" localSheetId="21">#REF!</definedName>
    <definedName name="_DAT51" localSheetId="20">#REF!</definedName>
    <definedName name="_DAT51" localSheetId="18">#REF!</definedName>
    <definedName name="_DAT51">#REF!</definedName>
    <definedName name="_DAT52" localSheetId="21">#REF!</definedName>
    <definedName name="_DAT52" localSheetId="20">#REF!</definedName>
    <definedName name="_DAT52" localSheetId="18">#REF!</definedName>
    <definedName name="_DAT52">#REF!</definedName>
    <definedName name="_DAT53" localSheetId="21">#REF!</definedName>
    <definedName name="_DAT53" localSheetId="20">#REF!</definedName>
    <definedName name="_DAT53" localSheetId="18">#REF!</definedName>
    <definedName name="_DAT53">#REF!</definedName>
    <definedName name="_DAT54" localSheetId="21">#REF!</definedName>
    <definedName name="_DAT54" localSheetId="20">#REF!</definedName>
    <definedName name="_DAT54" localSheetId="18">#REF!</definedName>
    <definedName name="_DAT54">#REF!</definedName>
    <definedName name="_DAT55" localSheetId="21">#REF!</definedName>
    <definedName name="_DAT55" localSheetId="20">#REF!</definedName>
    <definedName name="_DAT55" localSheetId="18">#REF!</definedName>
    <definedName name="_DAT55">#REF!</definedName>
    <definedName name="_DAT56" localSheetId="21">#REF!</definedName>
    <definedName name="_DAT56" localSheetId="20">#REF!</definedName>
    <definedName name="_DAT56" localSheetId="18">#REF!</definedName>
    <definedName name="_DAT56">#REF!</definedName>
    <definedName name="_DAT57" localSheetId="21">#REF!</definedName>
    <definedName name="_DAT57" localSheetId="20">#REF!</definedName>
    <definedName name="_DAT57" localSheetId="18">#REF!</definedName>
    <definedName name="_DAT57">#REF!</definedName>
    <definedName name="_DAT6" localSheetId="21">#REF!</definedName>
    <definedName name="_DAT6" localSheetId="20">#REF!</definedName>
    <definedName name="_DAT6" localSheetId="18">#REF!</definedName>
    <definedName name="_DAT6">#REF!</definedName>
    <definedName name="_DAT7" localSheetId="21">#REF!</definedName>
    <definedName name="_DAT7" localSheetId="20">#REF!</definedName>
    <definedName name="_DAT7" localSheetId="18">#REF!</definedName>
    <definedName name="_DAT7">#REF!</definedName>
    <definedName name="_DAT8" localSheetId="21">#REF!</definedName>
    <definedName name="_DAT8" localSheetId="20">#REF!</definedName>
    <definedName name="_DAT8" localSheetId="18">#REF!</definedName>
    <definedName name="_DAT8">#REF!</definedName>
    <definedName name="_DAT9" localSheetId="21">#REF!</definedName>
    <definedName name="_DAT9" localSheetId="20">#REF!</definedName>
    <definedName name="_DAT9" localSheetId="18">#REF!</definedName>
    <definedName name="_DAT9">#REF!</definedName>
    <definedName name="_dd1" localSheetId="21">#REF!</definedName>
    <definedName name="_dd1" localSheetId="20">#REF!</definedName>
    <definedName name="_dd1" localSheetId="18">#REF!</definedName>
    <definedName name="_dd1">#REF!</definedName>
    <definedName name="_Dist_Values" hidden="1">'[2]MN T.B.'!#REF!</definedName>
    <definedName name="_E" localSheetId="21">#REF!</definedName>
    <definedName name="_E" localSheetId="20">#REF!</definedName>
    <definedName name="_E" localSheetId="18">#REF!</definedName>
    <definedName name="_E">#REF!</definedName>
    <definedName name="_e4" hidden="1">{"new",#N/A,FALSE,"D";"PROFORMA",#N/A,FALSE,"A";"partial 1",#N/A,FALSE,"B";"partial 2",#N/A,FALSE,"B";"partial 3",#N/A,FALSE,"B";"SMALL CF 1",#N/A,FALSE,"C"}</definedName>
    <definedName name="_ESC1" localSheetId="21">#REF!</definedName>
    <definedName name="_ESC1" localSheetId="20">#REF!</definedName>
    <definedName name="_ESC1" localSheetId="18">#REF!</definedName>
    <definedName name="_ESC1">#REF!</definedName>
    <definedName name="_fco2" hidden="1">{#N/A,#N/A,FALSE,"gc (2)"}</definedName>
    <definedName name="_Fill" hidden="1">#REF!</definedName>
    <definedName name="_xlnm._FilterDatabase" localSheetId="21" hidden="1">'AMENITY  BUILDING No. 2 Costink'!$A$18:$AN$29</definedName>
    <definedName name="_xlnm._FilterDatabase" localSheetId="17" hidden="1">'AMENITY  BUILDING No. Inv Sales'!$A$22:$AX$67</definedName>
    <definedName name="_xlnm._FilterDatabase" localSheetId="14" hidden="1">'R4 Pre Sales-Recovery'!$B$8:$BB$137</definedName>
    <definedName name="_xlnm._FilterDatabase" localSheetId="16" hidden="1">'REHAB BUILDING No. 1  Inv S (2)'!$A$22:$AX$67</definedName>
    <definedName name="_xlnm._FilterDatabase" localSheetId="20" hidden="1">'REHAB BUILDING No. 1 Costing k'!$A$18:$AN$29</definedName>
    <definedName name="_xlnm._FilterDatabase" localSheetId="2" hidden="1">'Sale Building Inv Sales'!$B$22:$AX$67</definedName>
    <definedName name="_xlnm._FilterDatabase" localSheetId="18" hidden="1">'Sale Building k'!$A$16:$AN$27</definedName>
    <definedName name="_xlnm._FilterDatabase" localSheetId="15" hidden="1">'Shops  Inv S (3)'!$A$22:$AX$67</definedName>
    <definedName name="_xlnm._FilterDatabase" localSheetId="25" hidden="1">'Velocity Input'!$A$10:$AD$219</definedName>
    <definedName name="_Key1" hidden="1">'[3]H-INPUT'!#REF!</definedName>
    <definedName name="_Key2" hidden="1">[4]CHECK!#REF!</definedName>
    <definedName name="_LB2" localSheetId="21">#REF!</definedName>
    <definedName name="_LB2" localSheetId="20">#REF!</definedName>
    <definedName name="_LB2" localSheetId="18">#REF!</definedName>
    <definedName name="_LB2">#REF!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N" localSheetId="21">#REF!</definedName>
    <definedName name="_N" localSheetId="20">#REF!</definedName>
    <definedName name="_N" localSheetId="18">#REF!</definedName>
    <definedName name="_N">#REF!</definedName>
    <definedName name="_Order1" hidden="1">255</definedName>
    <definedName name="_Order2" hidden="1">255</definedName>
    <definedName name="_P" localSheetId="21">#REF!</definedName>
    <definedName name="_P" localSheetId="20">#REF!</definedName>
    <definedName name="_P" localSheetId="18">#REF!</definedName>
    <definedName name="_P">#REF!</definedName>
    <definedName name="_Parse_Out" hidden="1">#REF!</definedName>
    <definedName name="_PM1" localSheetId="21">#REF!</definedName>
    <definedName name="_PM1" localSheetId="20">#REF!</definedName>
    <definedName name="_PM1" localSheetId="18">#REF!</definedName>
    <definedName name="_PM1">#REF!</definedName>
    <definedName name="_PM2" localSheetId="21">#REF!</definedName>
    <definedName name="_PM2" localSheetId="20">#REF!</definedName>
    <definedName name="_PM2" localSheetId="18">#REF!</definedName>
    <definedName name="_PM2">#REF!</definedName>
    <definedName name="_ｑ部課つき作成" localSheetId="21">#REF!</definedName>
    <definedName name="_ｑ部課つき作成" localSheetId="20">#REF!</definedName>
    <definedName name="_ｑ部課つき作成" localSheetId="18">#REF!</definedName>
    <definedName name="_ｑ部課つき作成">#REF!</definedName>
    <definedName name="_ram1" hidden="1">{#N/A,#N/A,FALSE,"gc (2)"}</definedName>
    <definedName name="_RM1" localSheetId="21">#REF!</definedName>
    <definedName name="_RM1" localSheetId="20">#REF!</definedName>
    <definedName name="_RM1" localSheetId="18">#REF!</definedName>
    <definedName name="_RM1">#REF!</definedName>
    <definedName name="_RM2" localSheetId="21">#REF!</definedName>
    <definedName name="_RM2" localSheetId="20">#REF!</definedName>
    <definedName name="_RM2" localSheetId="18">#REF!</definedName>
    <definedName name="_RM2">#REF!</definedName>
    <definedName name="_RM3" localSheetId="21">#REF!</definedName>
    <definedName name="_RM3" localSheetId="20">#REF!</definedName>
    <definedName name="_RM3" localSheetId="18">#REF!</definedName>
    <definedName name="_RM3">#REF!</definedName>
    <definedName name="_ROI1" localSheetId="21">#REF!</definedName>
    <definedName name="_ROI1" localSheetId="20">#REF!</definedName>
    <definedName name="_ROI1" localSheetId="18">#REF!</definedName>
    <definedName name="_ROI1">#REF!</definedName>
    <definedName name="_ROI2" localSheetId="21">#REF!</definedName>
    <definedName name="_ROI2" localSheetId="20">#REF!</definedName>
    <definedName name="_ROI2" localSheetId="18">#REF!</definedName>
    <definedName name="_ROI2">#REF!</definedName>
    <definedName name="_RSE2" localSheetId="21">#REF!</definedName>
    <definedName name="_RSE2" localSheetId="20">#REF!</definedName>
    <definedName name="_RSE2" localSheetId="18">#REF!</definedName>
    <definedName name="_RSE2">#REF!</definedName>
    <definedName name="_S" localSheetId="21">#REF!</definedName>
    <definedName name="_S" localSheetId="20">#REF!</definedName>
    <definedName name="_S" localSheetId="18">#REF!</definedName>
    <definedName name="_S">#REF!</definedName>
    <definedName name="_Sort" hidden="1">#REF!</definedName>
    <definedName name="_std1" localSheetId="21">#REF!</definedName>
    <definedName name="_std1" localSheetId="20">#REF!</definedName>
    <definedName name="_std1" localSheetId="18">#REF!</definedName>
    <definedName name="_std1">#REF!</definedName>
    <definedName name="_sti02" hidden="1">{#N/A,#N/A,FALSE,"gc (2)"}</definedName>
    <definedName name="_SUM1" localSheetId="21">#REF!</definedName>
    <definedName name="_SUM1" localSheetId="20">#REF!</definedName>
    <definedName name="_SUM1" localSheetId="18">#REF!</definedName>
    <definedName name="_SUM1">#REF!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[5]HOTComps!#REF!</definedName>
    <definedName name="_tb1" hidden="1">{#N/A,#N/A,FALSE,"One Pager";#N/A,#N/A,FALSE,"Technical"}</definedName>
    <definedName name="_TOT1" localSheetId="21">#REF!</definedName>
    <definedName name="_TOT1" localSheetId="20">#REF!</definedName>
    <definedName name="_TOT1" localSheetId="18">#REF!</definedName>
    <definedName name="_TOT1">#REF!</definedName>
    <definedName name="_TOT2" localSheetId="21">#REF!</definedName>
    <definedName name="_TOT2" localSheetId="20">#REF!</definedName>
    <definedName name="_TOT2" localSheetId="18">#REF!</definedName>
    <definedName name="_TOT2">#REF!</definedName>
    <definedName name="_VEH1" localSheetId="21">#REF!</definedName>
    <definedName name="_VEH1" localSheetId="20">#REF!</definedName>
    <definedName name="_VEH1" localSheetId="18">#REF!</definedName>
    <definedName name="_VEH1">#REF!</definedName>
    <definedName name="_VEH2" localSheetId="21">#REF!</definedName>
    <definedName name="_VEH2" localSheetId="20">#REF!</definedName>
    <definedName name="_VEH2" localSheetId="18">#REF!</definedName>
    <definedName name="_VEH2">#REF!</definedName>
    <definedName name="_z" localSheetId="21">#REF!</definedName>
    <definedName name="_z" localSheetId="20">#REF!</definedName>
    <definedName name="_z" localSheetId="18">#REF!</definedName>
    <definedName name="_z">#REF!</definedName>
    <definedName name="A" localSheetId="21">#REF!</definedName>
    <definedName name="A" localSheetId="20">#REF!</definedName>
    <definedName name="A" localSheetId="18">#REF!</definedName>
    <definedName name="A">#REF!</definedName>
    <definedName name="A.R" localSheetId="21">#REF!</definedName>
    <definedName name="A.R" localSheetId="20">#REF!</definedName>
    <definedName name="A.R" localSheetId="18">#REF!</definedName>
    <definedName name="A.R">#REF!</definedName>
    <definedName name="A_17" localSheetId="21">#REF!</definedName>
    <definedName name="A_17" localSheetId="20">#REF!</definedName>
    <definedName name="A_17" localSheetId="18">#REF!</definedName>
    <definedName name="A_17">#REF!</definedName>
    <definedName name="AA" localSheetId="21">#REF!</definedName>
    <definedName name="AA" localSheetId="20">#REF!</definedName>
    <definedName name="AA" localSheetId="18">#REF!</definedName>
    <definedName name="AA">#REF!</definedName>
    <definedName name="AA.Report.Files" hidden="1">#REF!</definedName>
    <definedName name="AA.Reports.Available" hidden="1">#REF!</definedName>
    <definedName name="aaa" localSheetId="21">#REF!</definedName>
    <definedName name="aaa" localSheetId="20">#REF!</definedName>
    <definedName name="aaa" localSheetId="18">#REF!</definedName>
    <definedName name="aaa">#REF!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" localSheetId="21">#REF!</definedName>
    <definedName name="ab" localSheetId="20">#REF!</definedName>
    <definedName name="ab" localSheetId="18">#REF!</definedName>
    <definedName name="ab">#REF!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21">#REF!</definedName>
    <definedName name="ABC" localSheetId="20">#REF!</definedName>
    <definedName name="ABC" localSheetId="18">#REF!</definedName>
    <definedName name="ABC">#REF!</definedName>
    <definedName name="ABNORMAL" localSheetId="21">#REF!</definedName>
    <definedName name="ABNORMAL" localSheetId="20">#REF!</definedName>
    <definedName name="ABNORMAL" localSheetId="18">#REF!</definedName>
    <definedName name="ABNORMAL">#REF!</definedName>
    <definedName name="abx" localSheetId="21">#REF!</definedName>
    <definedName name="abx" localSheetId="20">#REF!</definedName>
    <definedName name="abx" localSheetId="18">#REF!</definedName>
    <definedName name="abx">#REF!</definedName>
    <definedName name="Ac" hidden="1">{#N/A,#N/A,FALSE,"One Pager";#N/A,#N/A,FALSE,"Technical"}</definedName>
    <definedName name="Access_Button" hidden="1">"BS_1997_98_Sheet5_List"</definedName>
    <definedName name="AccessDatabase" hidden="1">"C:\CEPL\BS_1997_98.mdb"</definedName>
    <definedName name="Account_Balance" localSheetId="21">#REF!</definedName>
    <definedName name="Account_Balance" localSheetId="20">#REF!</definedName>
    <definedName name="Account_Balance" localSheetId="18">#REF!</definedName>
    <definedName name="Account_Balance">#REF!</definedName>
    <definedName name="Accrual_Info___Current" localSheetId="21">#REF!</definedName>
    <definedName name="Accrual_Info___Current" localSheetId="20">#REF!</definedName>
    <definedName name="Accrual_Info___Current" localSheetId="18">#REF!</definedName>
    <definedName name="Accrual_Info___Current">#REF!</definedName>
    <definedName name="Accrual_Info___Month_End" localSheetId="21">#REF!</definedName>
    <definedName name="Accrual_Info___Month_End" localSheetId="20">#REF!</definedName>
    <definedName name="Accrual_Info___Month_End" localSheetId="18">#REF!</definedName>
    <definedName name="Accrual_Info___Month_End">#REF!</definedName>
    <definedName name="ADDTOBLOK">'[6]ADD TO BLOK'!$A$1</definedName>
    <definedName name="adsf" hidden="1">{"sheet a",#N/A,FALSE,"A";"2 9 casflow",#N/A,FALSE,"B"}</definedName>
    <definedName name="AFFIL" localSheetId="21">#REF!</definedName>
    <definedName name="AFFIL" localSheetId="20">#REF!</definedName>
    <definedName name="AFFIL" localSheetId="18">#REF!</definedName>
    <definedName name="AFFIL">#REF!</definedName>
    <definedName name="Aging_percent" localSheetId="21">(#REF!,#REF!)</definedName>
    <definedName name="Aging_percent" localSheetId="20">(#REF!,#REF!)</definedName>
    <definedName name="Aging_percent" localSheetId="18">(#REF!,#REF!)</definedName>
    <definedName name="Aging_percent">(#REF!,#REF!)</definedName>
    <definedName name="Allowance_to_Receivables" localSheetId="21">(#REF!,#REF!)</definedName>
    <definedName name="Allowance_to_Receivables" localSheetId="20">(#REF!,#REF!)</definedName>
    <definedName name="Allowance_to_Receivables" localSheetId="18">(#REF!,#REF!)</definedName>
    <definedName name="Allowance_to_Receivables">(#REF!,#REF!)</definedName>
    <definedName name="Allowance_to_Sales" localSheetId="21">(#REF!,#REF!)</definedName>
    <definedName name="Allowance_to_Sales" localSheetId="20">(#REF!,#REF!)</definedName>
    <definedName name="Allowance_to_Sales" localSheetId="18">(#REF!,#REF!)</definedName>
    <definedName name="Allowance_to_Sales">(#REF!,#REF!)</definedName>
    <definedName name="ALPHA_P_M" localSheetId="21">#REF!</definedName>
    <definedName name="ALPHA_P_M" localSheetId="20">#REF!</definedName>
    <definedName name="ALPHA_P_M" localSheetId="18">#REF!</definedName>
    <definedName name="ALPHA_P_M">#REF!</definedName>
    <definedName name="ALPHA_P_Q" localSheetId="21">#REF!</definedName>
    <definedName name="ALPHA_P_Q" localSheetId="20">#REF!</definedName>
    <definedName name="ALPHA_P_Q" localSheetId="18">#REF!</definedName>
    <definedName name="ALPHA_P_Q">#REF!</definedName>
    <definedName name="ALPHA_P2_M" localSheetId="21">#REF!</definedName>
    <definedName name="ALPHA_P2_M" localSheetId="20">#REF!</definedName>
    <definedName name="ALPHA_P2_M" localSheetId="18">#REF!</definedName>
    <definedName name="ALPHA_P2_M">#REF!</definedName>
    <definedName name="ALPHA_P2_Q" localSheetId="21">#REF!</definedName>
    <definedName name="ALPHA_P2_Q" localSheetId="20">#REF!</definedName>
    <definedName name="ALPHA_P2_Q" localSheetId="18">#REF!</definedName>
    <definedName name="ALPHA_P2_Q">#REF!</definedName>
    <definedName name="ALPHA_PX_M" localSheetId="21">#REF!</definedName>
    <definedName name="ALPHA_PX_M" localSheetId="20">#REF!</definedName>
    <definedName name="ALPHA_PX_M" localSheetId="18">#REF!</definedName>
    <definedName name="ALPHA_PX_M">#REF!</definedName>
    <definedName name="ALPHA_PX_Q" localSheetId="21">#REF!</definedName>
    <definedName name="ALPHA_PX_Q" localSheetId="20">#REF!</definedName>
    <definedName name="ALPHA_PX_Q" localSheetId="18">#REF!</definedName>
    <definedName name="ALPHA_PX_Q">#REF!</definedName>
    <definedName name="ALPHA_PX2_M" localSheetId="21">#REF!</definedName>
    <definedName name="ALPHA_PX2_M" localSheetId="20">#REF!</definedName>
    <definedName name="ALPHA_PX2_M" localSheetId="18">#REF!</definedName>
    <definedName name="ALPHA_PX2_M">#REF!</definedName>
    <definedName name="ALPHA_PX2_Q" localSheetId="21">#REF!</definedName>
    <definedName name="ALPHA_PX2_Q" localSheetId="20">#REF!</definedName>
    <definedName name="ALPHA_PX2_Q" localSheetId="18">#REF!</definedName>
    <definedName name="ALPHA_PX2_Q">#REF!</definedName>
    <definedName name="ALPHA_PY_M" localSheetId="21">#REF!</definedName>
    <definedName name="ALPHA_PY_M" localSheetId="20">#REF!</definedName>
    <definedName name="ALPHA_PY_M" localSheetId="18">#REF!</definedName>
    <definedName name="ALPHA_PY_M">#REF!</definedName>
    <definedName name="ALPHA_PY_Q" localSheetId="21">#REF!</definedName>
    <definedName name="ALPHA_PY_Q" localSheetId="20">#REF!</definedName>
    <definedName name="ALPHA_PY_Q" localSheetId="18">#REF!</definedName>
    <definedName name="ALPHA_PY_Q">#REF!</definedName>
    <definedName name="ALPHA_PY2_M" localSheetId="21">#REF!</definedName>
    <definedName name="ALPHA_PY2_M" localSheetId="20">#REF!</definedName>
    <definedName name="ALPHA_PY2_M" localSheetId="18">#REF!</definedName>
    <definedName name="ALPHA_PY2_M">#REF!</definedName>
    <definedName name="ALPHA_PY2_Q" localSheetId="21">#REF!</definedName>
    <definedName name="ALPHA_PY2_Q" localSheetId="20">#REF!</definedName>
    <definedName name="ALPHA_PY2_Q" localSheetId="18">#REF!</definedName>
    <definedName name="ALPHA_PY2_Q">#REF!</definedName>
    <definedName name="ALPHA_R_M" localSheetId="21">#REF!</definedName>
    <definedName name="ALPHA_R_M" localSheetId="20">#REF!</definedName>
    <definedName name="ALPHA_R_M" localSheetId="18">#REF!</definedName>
    <definedName name="ALPHA_R_M">#REF!</definedName>
    <definedName name="ALPHA_R_Q" localSheetId="21">#REF!</definedName>
    <definedName name="ALPHA_R_Q" localSheetId="20">#REF!</definedName>
    <definedName name="ALPHA_R_Q" localSheetId="18">#REF!</definedName>
    <definedName name="ALPHA_R_Q">#REF!</definedName>
    <definedName name="ALPHA_R2_M" localSheetId="21">#REF!</definedName>
    <definedName name="ALPHA_R2_M" localSheetId="20">#REF!</definedName>
    <definedName name="ALPHA_R2_M" localSheetId="18">#REF!</definedName>
    <definedName name="ALPHA_R2_M">#REF!</definedName>
    <definedName name="ALPHA_R2_Q" localSheetId="21">#REF!</definedName>
    <definedName name="ALPHA_R2_Q" localSheetId="20">#REF!</definedName>
    <definedName name="ALPHA_R2_Q" localSheetId="18">#REF!</definedName>
    <definedName name="ALPHA_R2_Q">#REF!</definedName>
    <definedName name="ALPHA_RX_M" localSheetId="21">#REF!</definedName>
    <definedName name="ALPHA_RX_M" localSheetId="20">#REF!</definedName>
    <definedName name="ALPHA_RX_M" localSheetId="18">#REF!</definedName>
    <definedName name="ALPHA_RX_M">#REF!</definedName>
    <definedName name="ALPHA_RX_Q" localSheetId="21">#REF!</definedName>
    <definedName name="ALPHA_RX_Q" localSheetId="20">#REF!</definedName>
    <definedName name="ALPHA_RX_Q" localSheetId="18">#REF!</definedName>
    <definedName name="ALPHA_RX_Q">#REF!</definedName>
    <definedName name="ALPHA_RX2_M" localSheetId="21">#REF!</definedName>
    <definedName name="ALPHA_RX2_M" localSheetId="20">#REF!</definedName>
    <definedName name="ALPHA_RX2_M" localSheetId="18">#REF!</definedName>
    <definedName name="ALPHA_RX2_M">#REF!</definedName>
    <definedName name="ALPHA_RX2_Q" localSheetId="21">#REF!</definedName>
    <definedName name="ALPHA_RX2_Q" localSheetId="20">#REF!</definedName>
    <definedName name="ALPHA_RX2_Q" localSheetId="18">#REF!</definedName>
    <definedName name="ALPHA_RX2_Q">#REF!</definedName>
    <definedName name="ALPHA_RY_M" localSheetId="21">#REF!</definedName>
    <definedName name="ALPHA_RY_M" localSheetId="20">#REF!</definedName>
    <definedName name="ALPHA_RY_M" localSheetId="18">#REF!</definedName>
    <definedName name="ALPHA_RY_M">#REF!</definedName>
    <definedName name="ALPHA_RY_Q" localSheetId="21">#REF!</definedName>
    <definedName name="ALPHA_RY_Q" localSheetId="20">#REF!</definedName>
    <definedName name="ALPHA_RY_Q" localSheetId="18">#REF!</definedName>
    <definedName name="ALPHA_RY_Q">#REF!</definedName>
    <definedName name="ALPHA_RY2_M" localSheetId="21">#REF!</definedName>
    <definedName name="ALPHA_RY2_M" localSheetId="20">#REF!</definedName>
    <definedName name="ALPHA_RY2_M" localSheetId="18">#REF!</definedName>
    <definedName name="ALPHA_RY2_M">#REF!</definedName>
    <definedName name="ALPHA_RY2_Q" localSheetId="21">#REF!</definedName>
    <definedName name="ALPHA_RY2_Q" localSheetId="20">#REF!</definedName>
    <definedName name="ALPHA_RY2_Q" localSheetId="18">#REF!</definedName>
    <definedName name="ALPHA_RY2_Q">#REF!</definedName>
    <definedName name="amit" localSheetId="21">#REF!</definedName>
    <definedName name="amit" localSheetId="20">#REF!</definedName>
    <definedName name="amit" localSheetId="18">#REF!</definedName>
    <definedName name="amit">#REF!</definedName>
    <definedName name="amitt" localSheetId="21">#REF!</definedName>
    <definedName name="amitt" localSheetId="20">#REF!</definedName>
    <definedName name="amitt" localSheetId="18">#REF!</definedName>
    <definedName name="amitt">#REF!</definedName>
    <definedName name="Amountunit" localSheetId="21">#REF!</definedName>
    <definedName name="Amountunit" localSheetId="20">#REF!</definedName>
    <definedName name="Amountunit" localSheetId="18">#REF!</definedName>
    <definedName name="Amountunit">#REF!</definedName>
    <definedName name="ANNEXURE" localSheetId="21">#REF!</definedName>
    <definedName name="ANNEXURE" localSheetId="20">#REF!</definedName>
    <definedName name="ANNEXURE" localSheetId="18">#REF!</definedName>
    <definedName name="ANNEXURE">#REF!</definedName>
    <definedName name="anscount" hidden="1">1</definedName>
    <definedName name="AQWE" hidden="1">{#N/A,#N/A,FALSE,"mpph1";#N/A,#N/A,FALSE,"mpmseb";#N/A,#N/A,FALSE,"mpph2"}</definedName>
    <definedName name="ARA_Threshold" localSheetId="21">#REF!</definedName>
    <definedName name="ARA_Threshold" localSheetId="20">#REF!</definedName>
    <definedName name="ARA_Threshold" localSheetId="18">#REF!</definedName>
    <definedName name="ARA_Threshold">#REF!</definedName>
    <definedName name="ARP_Threshold" localSheetId="21">#REF!</definedName>
    <definedName name="ARP_Threshold" localSheetId="20">#REF!</definedName>
    <definedName name="ARP_Threshold" localSheetId="18">#REF!</definedName>
    <definedName name="ARP_Threshold">#REF!</definedName>
    <definedName name="asdfsdfsdf" hidden="1">{#N/A,#N/A,FALSE,"Expense Comparison"}</definedName>
    <definedName name="ASIA為替" localSheetId="21">#REF!</definedName>
    <definedName name="ASIA為替" localSheetId="20">#REF!</definedName>
    <definedName name="ASIA為替" localSheetId="18">#REF!</definedName>
    <definedName name="ASIA為替">#REF!</definedName>
    <definedName name="assetfull_4" localSheetId="5">#REF!</definedName>
    <definedName name="assetfull_4">#REF!</definedName>
    <definedName name="assetfull_5" localSheetId="5">#REF!</definedName>
    <definedName name="assetfull_5">#REF!</definedName>
    <definedName name="assetfull_6" localSheetId="5">#REF!</definedName>
    <definedName name="assetfull_6">#REF!</definedName>
    <definedName name="assetfull_7" localSheetId="5">#REF!</definedName>
    <definedName name="assetfull_7">#REF!</definedName>
    <definedName name="assetfull_8" localSheetId="5">#REF!</definedName>
    <definedName name="assetfull_8">#REF!</definedName>
    <definedName name="ASSETS1_4" localSheetId="5">#REF!</definedName>
    <definedName name="ASSETS1_4">#REF!</definedName>
    <definedName name="ASSETS1_5" localSheetId="5">#REF!</definedName>
    <definedName name="ASSETS1_5">#REF!</definedName>
    <definedName name="ASSETS1_6" localSheetId="5">#REF!</definedName>
    <definedName name="ASSETS1_6">#REF!</definedName>
    <definedName name="ASSETS1_7" localSheetId="5">#REF!</definedName>
    <definedName name="ASSETS1_7">#REF!</definedName>
    <definedName name="ASSETS1_8" localSheetId="5">#REF!</definedName>
    <definedName name="ASSETS1_8">#REF!</definedName>
    <definedName name="ASST2_4" localSheetId="5">#REF!</definedName>
    <definedName name="ASST2_4">#REF!</definedName>
    <definedName name="ASST2_5" localSheetId="5">#REF!</definedName>
    <definedName name="ASST2_5">#REF!</definedName>
    <definedName name="ASST2_6" localSheetId="5">#REF!</definedName>
    <definedName name="ASST2_6">#REF!</definedName>
    <definedName name="ASST2_7" localSheetId="5">#REF!</definedName>
    <definedName name="ASST2_7">#REF!</definedName>
    <definedName name="ASST2_8" localSheetId="5">#REF!</definedName>
    <definedName name="ASST2_8">#REF!</definedName>
    <definedName name="AUTO_FINANCE" localSheetId="21">#REF!</definedName>
    <definedName name="AUTO_FINANCE" localSheetId="20">#REF!</definedName>
    <definedName name="AUTO_FINANCE" localSheetId="18">#REF!</definedName>
    <definedName name="AUTO_FINANCE">#REF!</definedName>
    <definedName name="AUTO_P_M" localSheetId="21">#REF!</definedName>
    <definedName name="AUTO_P_M" localSheetId="20">#REF!</definedName>
    <definedName name="AUTO_P_M" localSheetId="18">#REF!</definedName>
    <definedName name="AUTO_P_M">#REF!</definedName>
    <definedName name="AUTO_P_Q" localSheetId="21">#REF!</definedName>
    <definedName name="AUTO_P_Q" localSheetId="20">#REF!</definedName>
    <definedName name="AUTO_P_Q" localSheetId="18">#REF!</definedName>
    <definedName name="AUTO_P_Q">#REF!</definedName>
    <definedName name="AUTO_P2_M" localSheetId="21">#REF!</definedName>
    <definedName name="AUTO_P2_M" localSheetId="20">#REF!</definedName>
    <definedName name="AUTO_P2_M" localSheetId="18">#REF!</definedName>
    <definedName name="AUTO_P2_M">#REF!</definedName>
    <definedName name="AUTO_P2_Q" localSheetId="21">#REF!</definedName>
    <definedName name="AUTO_P2_Q" localSheetId="20">#REF!</definedName>
    <definedName name="AUTO_P2_Q" localSheetId="18">#REF!</definedName>
    <definedName name="AUTO_P2_Q">#REF!</definedName>
    <definedName name="AUTO_PX_M" localSheetId="21">#REF!</definedName>
    <definedName name="AUTO_PX_M" localSheetId="20">#REF!</definedName>
    <definedName name="AUTO_PX_M" localSheetId="18">#REF!</definedName>
    <definedName name="AUTO_PX_M">#REF!</definedName>
    <definedName name="AUTO_PX_Q" localSheetId="21">#REF!</definedName>
    <definedName name="AUTO_PX_Q" localSheetId="20">#REF!</definedName>
    <definedName name="AUTO_PX_Q" localSheetId="18">#REF!</definedName>
    <definedName name="AUTO_PX_Q">#REF!</definedName>
    <definedName name="AUTO_PX2_M" localSheetId="21">#REF!</definedName>
    <definedName name="AUTO_PX2_M" localSheetId="20">#REF!</definedName>
    <definedName name="AUTO_PX2_M" localSheetId="18">#REF!</definedName>
    <definedName name="AUTO_PX2_M">#REF!</definedName>
    <definedName name="AUTO_PX2_Q" localSheetId="21">#REF!</definedName>
    <definedName name="AUTO_PX2_Q" localSheetId="20">#REF!</definedName>
    <definedName name="AUTO_PX2_Q" localSheetId="18">#REF!</definedName>
    <definedName name="AUTO_PX2_Q">#REF!</definedName>
    <definedName name="AUTO_PY_M" localSheetId="21">#REF!</definedName>
    <definedName name="AUTO_PY_M" localSheetId="20">#REF!</definedName>
    <definedName name="AUTO_PY_M" localSheetId="18">#REF!</definedName>
    <definedName name="AUTO_PY_M">#REF!</definedName>
    <definedName name="AUTO_PY_Q" localSheetId="21">#REF!</definedName>
    <definedName name="AUTO_PY_Q" localSheetId="20">#REF!</definedName>
    <definedName name="AUTO_PY_Q" localSheetId="18">#REF!</definedName>
    <definedName name="AUTO_PY_Q">#REF!</definedName>
    <definedName name="AUTO_PY2_M" localSheetId="21">#REF!</definedName>
    <definedName name="AUTO_PY2_M" localSheetId="20">#REF!</definedName>
    <definedName name="AUTO_PY2_M" localSheetId="18">#REF!</definedName>
    <definedName name="AUTO_PY2_M">#REF!</definedName>
    <definedName name="AUTO_PY2_Q" localSheetId="21">#REF!</definedName>
    <definedName name="AUTO_PY2_Q" localSheetId="20">#REF!</definedName>
    <definedName name="AUTO_PY2_Q" localSheetId="18">#REF!</definedName>
    <definedName name="AUTO_PY2_Q">#REF!</definedName>
    <definedName name="AUTO_R_M" localSheetId="21">#REF!</definedName>
    <definedName name="AUTO_R_M" localSheetId="20">#REF!</definedName>
    <definedName name="AUTO_R_M" localSheetId="18">#REF!</definedName>
    <definedName name="AUTO_R_M">#REF!</definedName>
    <definedName name="AUTO_R_Q" localSheetId="21">#REF!</definedName>
    <definedName name="AUTO_R_Q" localSheetId="20">#REF!</definedName>
    <definedName name="AUTO_R_Q" localSheetId="18">#REF!</definedName>
    <definedName name="AUTO_R_Q">#REF!</definedName>
    <definedName name="AUTO_R2_M" localSheetId="21">#REF!</definedName>
    <definedName name="AUTO_R2_M" localSheetId="20">#REF!</definedName>
    <definedName name="AUTO_R2_M" localSheetId="18">#REF!</definedName>
    <definedName name="AUTO_R2_M">#REF!</definedName>
    <definedName name="AUTO_R2_Q" localSheetId="21">#REF!</definedName>
    <definedName name="AUTO_R2_Q" localSheetId="20">#REF!</definedName>
    <definedName name="AUTO_R2_Q" localSheetId="18">#REF!</definedName>
    <definedName name="AUTO_R2_Q">#REF!</definedName>
    <definedName name="AUTO_RX_M" localSheetId="21">#REF!</definedName>
    <definedName name="AUTO_RX_M" localSheetId="20">#REF!</definedName>
    <definedName name="AUTO_RX_M" localSheetId="18">#REF!</definedName>
    <definedName name="AUTO_RX_M">#REF!</definedName>
    <definedName name="AUTO_RX_Q" localSheetId="21">#REF!</definedName>
    <definedName name="AUTO_RX_Q" localSheetId="20">#REF!</definedName>
    <definedName name="AUTO_RX_Q" localSheetId="18">#REF!</definedName>
    <definedName name="AUTO_RX_Q">#REF!</definedName>
    <definedName name="AUTO_RX2_M" localSheetId="21">#REF!</definedName>
    <definedName name="AUTO_RX2_M" localSheetId="20">#REF!</definedName>
    <definedName name="AUTO_RX2_M" localSheetId="18">#REF!</definedName>
    <definedName name="AUTO_RX2_M">#REF!</definedName>
    <definedName name="AUTO_RX2_Q" localSheetId="21">#REF!</definedName>
    <definedName name="AUTO_RX2_Q" localSheetId="20">#REF!</definedName>
    <definedName name="AUTO_RX2_Q" localSheetId="18">#REF!</definedName>
    <definedName name="AUTO_RX2_Q">#REF!</definedName>
    <definedName name="AUTO_RY_M" localSheetId="21">#REF!</definedName>
    <definedName name="AUTO_RY_M" localSheetId="20">#REF!</definedName>
    <definedName name="AUTO_RY_M" localSheetId="18">#REF!</definedName>
    <definedName name="AUTO_RY_M">#REF!</definedName>
    <definedName name="AUTO_RY_Q" localSheetId="21">#REF!</definedName>
    <definedName name="AUTO_RY_Q" localSheetId="20">#REF!</definedName>
    <definedName name="AUTO_RY_Q" localSheetId="18">#REF!</definedName>
    <definedName name="AUTO_RY_Q">#REF!</definedName>
    <definedName name="AUTO_RY2_M" localSheetId="21">#REF!</definedName>
    <definedName name="AUTO_RY2_M" localSheetId="20">#REF!</definedName>
    <definedName name="AUTO_RY2_M" localSheetId="18">#REF!</definedName>
    <definedName name="AUTO_RY2_M">#REF!</definedName>
    <definedName name="AUTO_RY2_Q" localSheetId="21">#REF!</definedName>
    <definedName name="AUTO_RY2_Q" localSheetId="20">#REF!</definedName>
    <definedName name="AUTO_RY2_Q" localSheetId="18">#REF!</definedName>
    <definedName name="AUTO_RY2_Q">#REF!</definedName>
    <definedName name="b">NA()</definedName>
    <definedName name="B2各種ﾃﾞｰﾀｰ統合" localSheetId="21">#REF!</definedName>
    <definedName name="B2各種ﾃﾞｰﾀｰ統合" localSheetId="20">#REF!</definedName>
    <definedName name="B2各種ﾃﾞｰﾀｰ統合" localSheetId="18">#REF!</definedName>
    <definedName name="B2各種ﾃﾞｰﾀｰ統合">#REF!</definedName>
    <definedName name="BADWE" hidden="1">{#N/A,#N/A,FALSE,"mpph1";#N/A,#N/A,FALSE,"mpmseb";#N/A,#N/A,FALSE,"mpph2"}</definedName>
    <definedName name="BAL" localSheetId="21">#REF!</definedName>
    <definedName name="BAL" localSheetId="20">#REF!</definedName>
    <definedName name="BAL" localSheetId="18">#REF!</definedName>
    <definedName name="BAL">#REF!</definedName>
    <definedName name="bc" hidden="1">{#N/A,#N/A,FALSE,"One Pager";#N/A,#N/A,FALSE,"Technical"}</definedName>
    <definedName name="bd" localSheetId="21">#REF!</definedName>
    <definedName name="bd" localSheetId="20">#REF!</definedName>
    <definedName name="bd" localSheetId="18">#REF!</definedName>
    <definedName name="bd">#REF!</definedName>
    <definedName name="beattle" hidden="1">{"Full Sheet",#N/A,FALSE,"Expense Comparison"}</definedName>
    <definedName name="BEP_4" localSheetId="5">#REF!</definedName>
    <definedName name="BEP_4">#REF!</definedName>
    <definedName name="BEP_5" localSheetId="5">#REF!</definedName>
    <definedName name="BEP_5">#REF!</definedName>
    <definedName name="BEP_6" localSheetId="5">#REF!</definedName>
    <definedName name="BEP_6">#REF!</definedName>
    <definedName name="BEP_7" localSheetId="5">#REF!</definedName>
    <definedName name="BEP_7">#REF!</definedName>
    <definedName name="BEP_8" localSheetId="5">#REF!</definedName>
    <definedName name="BEP_8">#REF!</definedName>
    <definedName name="bf" localSheetId="21">#REF!</definedName>
    <definedName name="bf" localSheetId="20">#REF!</definedName>
    <definedName name="bf" localSheetId="18">#REF!</definedName>
    <definedName name="bf">#REF!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LOCKCOM">'[6]BLOCK COM'!$A$1</definedName>
    <definedName name="BOD" localSheetId="21">#REF!</definedName>
    <definedName name="BOD" localSheetId="20">#REF!</definedName>
    <definedName name="BOD" localSheetId="18">#REF!</definedName>
    <definedName name="BOD">#REF!</definedName>
    <definedName name="BONreco" localSheetId="21">#REF!</definedName>
    <definedName name="BONreco" localSheetId="20">#REF!</definedName>
    <definedName name="BONreco" localSheetId="18">#REF!</definedName>
    <definedName name="BONreco">#REF!</definedName>
    <definedName name="BRIEF" localSheetId="21">#REF!</definedName>
    <definedName name="BRIEF" localSheetId="20">#REF!</definedName>
    <definedName name="BRIEF" localSheetId="18">#REF!</definedName>
    <definedName name="BRIEF">#REF!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" localSheetId="21">#REF!</definedName>
    <definedName name="BS" localSheetId="20">#REF!</definedName>
    <definedName name="BS" localSheetId="18">#REF!</definedName>
    <definedName name="BS">#REF!</definedName>
    <definedName name="BSBB99" localSheetId="21">#REF!</definedName>
    <definedName name="BSBB99" localSheetId="20">#REF!</definedName>
    <definedName name="BSBB99" localSheetId="18">#REF!</definedName>
    <definedName name="BSBB99">#REF!</definedName>
    <definedName name="BSGRU" localSheetId="21">#REF!</definedName>
    <definedName name="BSGRU" localSheetId="20">#REF!</definedName>
    <definedName name="BSGRU" localSheetId="18">#REF!</definedName>
    <definedName name="BSGRU">#REF!</definedName>
    <definedName name="BSGRUT" localSheetId="21">#REF!</definedName>
    <definedName name="BSGRUT" localSheetId="20">#REF!</definedName>
    <definedName name="BSGRUT" localSheetId="18">#REF!</definedName>
    <definedName name="BSGRUT">#REF!</definedName>
    <definedName name="BSOS" localSheetId="21">#REF!</definedName>
    <definedName name="BSOS" localSheetId="20">#REF!</definedName>
    <definedName name="BSOS" localSheetId="18">#REF!</definedName>
    <definedName name="BSOS">#REF!</definedName>
    <definedName name="BUDREC" localSheetId="21">#REF!</definedName>
    <definedName name="BUDREC" localSheetId="20">#REF!</definedName>
    <definedName name="BUDREC" localSheetId="18">#REF!</definedName>
    <definedName name="BUDREC">#REF!</definedName>
    <definedName name="BuiltIn_Consolidate_Area___0">NA()</definedName>
    <definedName name="BuiltIn_Print_Area" localSheetId="21">#REF!</definedName>
    <definedName name="BuiltIn_Print_Area" localSheetId="20">#REF!</definedName>
    <definedName name="BuiltIn_Print_Area" localSheetId="18">#REF!</definedName>
    <definedName name="BuiltIn_Print_Area">#REF!</definedName>
    <definedName name="BuiltIn_Print_Area___0___0" localSheetId="21">#REF!</definedName>
    <definedName name="BuiltIn_Print_Area___0___0" localSheetId="20">#REF!</definedName>
    <definedName name="BuiltIn_Print_Area___0___0" localSheetId="18">#REF!</definedName>
    <definedName name="BuiltIn_Print_Area___0___0">#REF!</definedName>
    <definedName name="BuiltIn_Print_Area___0___0___0" localSheetId="21">#REF!</definedName>
    <definedName name="BuiltIn_Print_Area___0___0___0" localSheetId="20">#REF!</definedName>
    <definedName name="BuiltIn_Print_Area___0___0___0" localSheetId="18">#REF!</definedName>
    <definedName name="BuiltIn_Print_Area___0___0___0">#REF!</definedName>
    <definedName name="BuiltIn_Print_Titles" localSheetId="21">#REF!</definedName>
    <definedName name="BuiltIn_Print_Titles" localSheetId="20">#REF!</definedName>
    <definedName name="BuiltIn_Print_Titles" localSheetId="18">#REF!</definedName>
    <definedName name="BuiltIn_Print_Titles">#REF!</definedName>
    <definedName name="BuiltIn_Print_Titles___0" localSheetId="21">#REF!</definedName>
    <definedName name="BuiltIn_Print_Titles___0" localSheetId="20">#REF!</definedName>
    <definedName name="BuiltIn_Print_Titles___0" localSheetId="18">#REF!</definedName>
    <definedName name="BuiltIn_Print_Titles___0">#REF!</definedName>
    <definedName name="BuiltIn_Print_Titles___0___0" localSheetId="21">#REF!</definedName>
    <definedName name="BuiltIn_Print_Titles___0___0" localSheetId="20">#REF!</definedName>
    <definedName name="BuiltIn_Print_Titles___0___0" localSheetId="18">#REF!</definedName>
    <definedName name="BuiltIn_Print_Titles___0___0">#REF!</definedName>
    <definedName name="BuiltIn_Print_Titles___0___0___0" localSheetId="21">#REF!</definedName>
    <definedName name="BuiltIn_Print_Titles___0___0___0" localSheetId="20">#REF!</definedName>
    <definedName name="BuiltIn_Print_Titles___0___0___0" localSheetId="18">#REF!</definedName>
    <definedName name="BuiltIn_Print_Titles___0___0___0">#REF!</definedName>
    <definedName name="BuiltIn_Print_Titles___0___0___0___0" localSheetId="21">#REF!</definedName>
    <definedName name="BuiltIn_Print_Titles___0___0___0___0" localSheetId="20">#REF!</definedName>
    <definedName name="BuiltIn_Print_Titles___0___0___0___0" localSheetId="18">#REF!</definedName>
    <definedName name="BuiltIn_Print_Titles___0___0___0___0">#REF!</definedName>
    <definedName name="C.R" localSheetId="21">#REF!</definedName>
    <definedName name="C.R" localSheetId="20">#REF!</definedName>
    <definedName name="C.R" localSheetId="18">#REF!</definedName>
    <definedName name="C.R">#REF!</definedName>
    <definedName name="C_" localSheetId="21">#REF!</definedName>
    <definedName name="C_" localSheetId="20">#REF!</definedName>
    <definedName name="C_" localSheetId="18">#REF!</definedName>
    <definedName name="C_">#REF!</definedName>
    <definedName name="CAP" localSheetId="21">#REF!</definedName>
    <definedName name="CAP" localSheetId="20">#REF!</definedName>
    <definedName name="CAP" localSheetId="18">#REF!</definedName>
    <definedName name="CAP">#REF!</definedName>
    <definedName name="CAPGAIN" localSheetId="21">#REF!</definedName>
    <definedName name="CAPGAIN" localSheetId="20">#REF!</definedName>
    <definedName name="CAPGAIN" localSheetId="18">#REF!</definedName>
    <definedName name="CAPGAIN">#REF!</definedName>
    <definedName name="CAR" localSheetId="21">#REF!</definedName>
    <definedName name="CAR" localSheetId="20">#REF!</definedName>
    <definedName name="CAR" localSheetId="18">#REF!</definedName>
    <definedName name="CAR">#REF!</definedName>
    <definedName name="CAS" localSheetId="21">#REF!</definedName>
    <definedName name="CAS" localSheetId="20">#REF!</definedName>
    <definedName name="CAS" localSheetId="18">#REF!</definedName>
    <definedName name="CAS">#REF!</definedName>
    <definedName name="Cash" localSheetId="21">#REF!</definedName>
    <definedName name="Cash" localSheetId="20">#REF!</definedName>
    <definedName name="Cash" localSheetId="18">#REF!</definedName>
    <definedName name="Cash">#REF!</definedName>
    <definedName name="Cash_Minimum">#REF!</definedName>
    <definedName name="CAT" localSheetId="21">#REF!</definedName>
    <definedName name="CAT" localSheetId="20">#REF!</definedName>
    <definedName name="CAT" localSheetId="18">#REF!</definedName>
    <definedName name="CAT">#REF!</definedName>
    <definedName name="ccc" localSheetId="21">#REF!</definedName>
    <definedName name="ccc" localSheetId="20">#REF!</definedName>
    <definedName name="ccc" localSheetId="18">#REF!</definedName>
    <definedName name="ccc">#REF!</definedName>
    <definedName name="ccccc" hidden="1">{#N/A,#N/A,FALSE,"mpph1";#N/A,#N/A,FALSE,"mpmseb";#N/A,#N/A,FALSE,"mpph2"}</definedName>
    <definedName name="CG1_" localSheetId="21">#REF!</definedName>
    <definedName name="CG1_" localSheetId="20">#REF!</definedName>
    <definedName name="CG1_" localSheetId="18">#REF!</definedName>
    <definedName name="CG1_">#REF!</definedName>
    <definedName name="CG2_" localSheetId="21">#REF!</definedName>
    <definedName name="CG2_" localSheetId="20">#REF!</definedName>
    <definedName name="CG2_" localSheetId="18">#REF!</definedName>
    <definedName name="CG2_">#REF!</definedName>
    <definedName name="CG3_" localSheetId="21">#REF!</definedName>
    <definedName name="CG3_" localSheetId="20">#REF!</definedName>
    <definedName name="CG3_" localSheetId="18">#REF!</definedName>
    <definedName name="CG3_">#REF!</definedName>
    <definedName name="CG4_" localSheetId="21">#REF!</definedName>
    <definedName name="CG4_" localSheetId="20">#REF!</definedName>
    <definedName name="CG4_" localSheetId="18">#REF!</definedName>
    <definedName name="CG4_">#REF!</definedName>
    <definedName name="CG5_" localSheetId="21">#REF!</definedName>
    <definedName name="CG5_" localSheetId="20">#REF!</definedName>
    <definedName name="CG5_" localSheetId="18">#REF!</definedName>
    <definedName name="CG5_">#REF!</definedName>
    <definedName name="CG6_" localSheetId="21">#REF!</definedName>
    <definedName name="CG6_" localSheetId="20">#REF!</definedName>
    <definedName name="CG6_" localSheetId="18">#REF!</definedName>
    <definedName name="CG6_">#REF!</definedName>
    <definedName name="CH" localSheetId="21">#REF!</definedName>
    <definedName name="CH" localSheetId="20">#REF!</definedName>
    <definedName name="CH" localSheetId="18">#REF!</definedName>
    <definedName name="CH">#REF!</definedName>
    <definedName name="Cha" hidden="1">{#N/A,#N/A,FALSE,"gc (2)"}</definedName>
    <definedName name="Chal" localSheetId="21">#REF!</definedName>
    <definedName name="Chal" localSheetId="20">#REF!</definedName>
    <definedName name="Chal" localSheetId="18">#REF!</definedName>
    <definedName name="Chal">#REF!</definedName>
    <definedName name="Chall" localSheetId="21">#REF!</definedName>
    <definedName name="Chall" localSheetId="20">#REF!</definedName>
    <definedName name="Chall" localSheetId="18">#REF!</definedName>
    <definedName name="Chall">#REF!</definedName>
    <definedName name="checkpoints" localSheetId="5">#REF!</definedName>
    <definedName name="checkpoints">#REF!</definedName>
    <definedName name="CLUB" localSheetId="21">#REF!</definedName>
    <definedName name="CLUB" localSheetId="20">#REF!</definedName>
    <definedName name="CLUB" localSheetId="18">#REF!</definedName>
    <definedName name="CLUB">#REF!</definedName>
    <definedName name="CLUB_P_M" localSheetId="21">#REF!</definedName>
    <definedName name="CLUB_P_M" localSheetId="20">#REF!</definedName>
    <definedName name="CLUB_P_M" localSheetId="18">#REF!</definedName>
    <definedName name="CLUB_P_M">#REF!</definedName>
    <definedName name="CLUB_P_Q" localSheetId="21">#REF!</definedName>
    <definedName name="CLUB_P_Q" localSheetId="20">#REF!</definedName>
    <definedName name="CLUB_P_Q" localSheetId="18">#REF!</definedName>
    <definedName name="CLUB_P_Q">#REF!</definedName>
    <definedName name="CLUB_P2_M" localSheetId="21">#REF!</definedName>
    <definedName name="CLUB_P2_M" localSheetId="20">#REF!</definedName>
    <definedName name="CLUB_P2_M" localSheetId="18">#REF!</definedName>
    <definedName name="CLUB_P2_M">#REF!</definedName>
    <definedName name="CLUB_P2_Q" localSheetId="21">#REF!</definedName>
    <definedName name="CLUB_P2_Q" localSheetId="20">#REF!</definedName>
    <definedName name="CLUB_P2_Q" localSheetId="18">#REF!</definedName>
    <definedName name="CLUB_P2_Q">#REF!</definedName>
    <definedName name="CLUB_PX_M" localSheetId="21">#REF!</definedName>
    <definedName name="CLUB_PX_M" localSheetId="20">#REF!</definedName>
    <definedName name="CLUB_PX_M" localSheetId="18">#REF!</definedName>
    <definedName name="CLUB_PX_M">#REF!</definedName>
    <definedName name="CLUB_PX_Q" localSheetId="21">#REF!</definedName>
    <definedName name="CLUB_PX_Q" localSheetId="20">#REF!</definedName>
    <definedName name="CLUB_PX_Q" localSheetId="18">#REF!</definedName>
    <definedName name="CLUB_PX_Q">#REF!</definedName>
    <definedName name="CLUB_PX2_M" localSheetId="21">#REF!</definedName>
    <definedName name="CLUB_PX2_M" localSheetId="20">#REF!</definedName>
    <definedName name="CLUB_PX2_M" localSheetId="18">#REF!</definedName>
    <definedName name="CLUB_PX2_M">#REF!</definedName>
    <definedName name="CLUB_PX2_Q" localSheetId="21">#REF!</definedName>
    <definedName name="CLUB_PX2_Q" localSheetId="20">#REF!</definedName>
    <definedName name="CLUB_PX2_Q" localSheetId="18">#REF!</definedName>
    <definedName name="CLUB_PX2_Q">#REF!</definedName>
    <definedName name="CLUB_PY_M" localSheetId="21">#REF!</definedName>
    <definedName name="CLUB_PY_M" localSheetId="20">#REF!</definedName>
    <definedName name="CLUB_PY_M" localSheetId="18">#REF!</definedName>
    <definedName name="CLUB_PY_M">#REF!</definedName>
    <definedName name="CLUB_PY_Q" localSheetId="21">#REF!</definedName>
    <definedName name="CLUB_PY_Q" localSheetId="20">#REF!</definedName>
    <definedName name="CLUB_PY_Q" localSheetId="18">#REF!</definedName>
    <definedName name="CLUB_PY_Q">#REF!</definedName>
    <definedName name="CLUB_PY2_M" localSheetId="21">#REF!</definedName>
    <definedName name="CLUB_PY2_M" localSheetId="20">#REF!</definedName>
    <definedName name="CLUB_PY2_M" localSheetId="18">#REF!</definedName>
    <definedName name="CLUB_PY2_M">#REF!</definedName>
    <definedName name="CLUB_PY2_Q" localSheetId="21">#REF!</definedName>
    <definedName name="CLUB_PY2_Q" localSheetId="20">#REF!</definedName>
    <definedName name="CLUB_PY2_Q" localSheetId="18">#REF!</definedName>
    <definedName name="CLUB_PY2_Q">#REF!</definedName>
    <definedName name="CLUB_R_M" localSheetId="21">#REF!</definedName>
    <definedName name="CLUB_R_M" localSheetId="20">#REF!</definedName>
    <definedName name="CLUB_R_M" localSheetId="18">#REF!</definedName>
    <definedName name="CLUB_R_M">#REF!</definedName>
    <definedName name="CLUB_R_Q" localSheetId="21">#REF!</definedName>
    <definedName name="CLUB_R_Q" localSheetId="20">#REF!</definedName>
    <definedName name="CLUB_R_Q" localSheetId="18">#REF!</definedName>
    <definedName name="CLUB_R_Q">#REF!</definedName>
    <definedName name="CLUB_R2_M" localSheetId="21">#REF!</definedName>
    <definedName name="CLUB_R2_M" localSheetId="20">#REF!</definedName>
    <definedName name="CLUB_R2_M" localSheetId="18">#REF!</definedName>
    <definedName name="CLUB_R2_M">#REF!</definedName>
    <definedName name="CLUB_R2_Q" localSheetId="21">#REF!</definedName>
    <definedName name="CLUB_R2_Q" localSheetId="20">#REF!</definedName>
    <definedName name="CLUB_R2_Q" localSheetId="18">#REF!</definedName>
    <definedName name="CLUB_R2_Q">#REF!</definedName>
    <definedName name="CLUB_RX_M" localSheetId="21">#REF!</definedName>
    <definedName name="CLUB_RX_M" localSheetId="20">#REF!</definedName>
    <definedName name="CLUB_RX_M" localSheetId="18">#REF!</definedName>
    <definedName name="CLUB_RX_M">#REF!</definedName>
    <definedName name="CLUB_RX_Q" localSheetId="21">#REF!</definedName>
    <definedName name="CLUB_RX_Q" localSheetId="20">#REF!</definedName>
    <definedName name="CLUB_RX_Q" localSheetId="18">#REF!</definedName>
    <definedName name="CLUB_RX_Q">#REF!</definedName>
    <definedName name="CLUB_RX2_M" localSheetId="21">#REF!</definedName>
    <definedName name="CLUB_RX2_M" localSheetId="20">#REF!</definedName>
    <definedName name="CLUB_RX2_M" localSheetId="18">#REF!</definedName>
    <definedName name="CLUB_RX2_M">#REF!</definedName>
    <definedName name="CLUB_RX2_Q" localSheetId="21">#REF!</definedName>
    <definedName name="CLUB_RX2_Q" localSheetId="20">#REF!</definedName>
    <definedName name="CLUB_RX2_Q" localSheetId="18">#REF!</definedName>
    <definedName name="CLUB_RX2_Q">#REF!</definedName>
    <definedName name="CLUB_RY_M" localSheetId="21">#REF!</definedName>
    <definedName name="CLUB_RY_M" localSheetId="20">#REF!</definedName>
    <definedName name="CLUB_RY_M" localSheetId="18">#REF!</definedName>
    <definedName name="CLUB_RY_M">#REF!</definedName>
    <definedName name="CLUB_RY_Q" localSheetId="21">#REF!</definedName>
    <definedName name="CLUB_RY_Q" localSheetId="20">#REF!</definedName>
    <definedName name="CLUB_RY_Q" localSheetId="18">#REF!</definedName>
    <definedName name="CLUB_RY_Q">#REF!</definedName>
    <definedName name="CLUB_RY2_M" localSheetId="21">#REF!</definedName>
    <definedName name="CLUB_RY2_M" localSheetId="20">#REF!</definedName>
    <definedName name="CLUB_RY2_M" localSheetId="18">#REF!</definedName>
    <definedName name="CLUB_RY2_M">#REF!</definedName>
    <definedName name="CLUB_RY2_Q" localSheetId="21">#REF!</definedName>
    <definedName name="CLUB_RY2_Q" localSheetId="20">#REF!</definedName>
    <definedName name="CLUB_RY2_Q" localSheetId="18">#REF!</definedName>
    <definedName name="CLUB_RY2_Q">#REF!</definedName>
    <definedName name="CMma" localSheetId="21">#REF!</definedName>
    <definedName name="CMma" localSheetId="20">#REF!</definedName>
    <definedName name="CMma" localSheetId="18">#REF!</definedName>
    <definedName name="CMma">#REF!</definedName>
    <definedName name="CO" localSheetId="21">#REF!</definedName>
    <definedName name="CO" localSheetId="20">#REF!</definedName>
    <definedName name="CO" localSheetId="18">#REF!</definedName>
    <definedName name="CO">#REF!</definedName>
    <definedName name="COLC" localSheetId="21">#REF!</definedName>
    <definedName name="COLC" localSheetId="20">#REF!</definedName>
    <definedName name="COLC" localSheetId="18">#REF!</definedName>
    <definedName name="COLC">#REF!</definedName>
    <definedName name="COLF" localSheetId="21">#REF!</definedName>
    <definedName name="COLF" localSheetId="20">#REF!</definedName>
    <definedName name="COLF" localSheetId="18">#REF!</definedName>
    <definedName name="COLF">#REF!</definedName>
    <definedName name="com" hidden="1">{#N/A,#N/A,FALSE,"mpph1";#N/A,#N/A,FALSE,"mpmseb";#N/A,#N/A,FALSE,"mpph2"}</definedName>
    <definedName name="COMBS" localSheetId="21">#REF!</definedName>
    <definedName name="COMBS" localSheetId="20">#REF!</definedName>
    <definedName name="COMBS" localSheetId="18">#REF!</definedName>
    <definedName name="COMBS">#REF!</definedName>
    <definedName name="COMDATA" localSheetId="21">#REF!</definedName>
    <definedName name="COMDATA" localSheetId="20">#REF!</definedName>
    <definedName name="COMDATA" localSheetId="18">#REF!</definedName>
    <definedName name="COMDATA">#REF!</definedName>
    <definedName name="COMMCORP" localSheetId="21">#REF!</definedName>
    <definedName name="COMMCORP" localSheetId="20">#REF!</definedName>
    <definedName name="COMMCORP" localSheetId="18">#REF!</definedName>
    <definedName name="COMMCORP">#REF!</definedName>
    <definedName name="comp1" localSheetId="21">#REF!</definedName>
    <definedName name="comp1" localSheetId="20">#REF!</definedName>
    <definedName name="comp1" localSheetId="18">#REF!</definedName>
    <definedName name="comp1">#REF!</definedName>
    <definedName name="comp2" localSheetId="21">#REF!</definedName>
    <definedName name="comp2" localSheetId="20">#REF!</definedName>
    <definedName name="comp2" localSheetId="18">#REF!</definedName>
    <definedName name="comp2">#REF!</definedName>
    <definedName name="comp3" localSheetId="21">#REF!</definedName>
    <definedName name="comp3" localSheetId="20">#REF!</definedName>
    <definedName name="comp3" localSheetId="18">#REF!</definedName>
    <definedName name="comp3">#REF!</definedName>
    <definedName name="Company_scope" localSheetId="21">#REF!</definedName>
    <definedName name="Company_scope" localSheetId="20">#REF!</definedName>
    <definedName name="Company_scope" localSheetId="18">#REF!</definedName>
    <definedName name="Company_scope">#REF!</definedName>
    <definedName name="CompanyName" localSheetId="21">#REF!</definedName>
    <definedName name="CompanyName" localSheetId="20">#REF!</definedName>
    <definedName name="CompanyName" localSheetId="18">#REF!</definedName>
    <definedName name="CompanyName">#REF!</definedName>
    <definedName name="CompanyNameShort" localSheetId="21">#REF!</definedName>
    <definedName name="CompanyNameShort" localSheetId="20">#REF!</definedName>
    <definedName name="CompanyNameShort" localSheetId="18">#REF!</definedName>
    <definedName name="CompanyNameShort">#REF!</definedName>
    <definedName name="COMPARISON" hidden="1">{#N/A,#N/A,FALSE,"mpph1";#N/A,#N/A,FALSE,"mpmseb";#N/A,#N/A,FALSE,"mpph2"}</definedName>
    <definedName name="coname" localSheetId="21">#REF!</definedName>
    <definedName name="coname" localSheetId="20">#REF!</definedName>
    <definedName name="coname" localSheetId="18">#REF!</definedName>
    <definedName name="coname">#REF!</definedName>
    <definedName name="CONS..1" localSheetId="21">#REF!</definedName>
    <definedName name="CONS..1" localSheetId="20">#REF!</definedName>
    <definedName name="CONS..1" localSheetId="18">#REF!</definedName>
    <definedName name="CONS..1">#REF!</definedName>
    <definedName name="CONS..2" localSheetId="21">#REF!</definedName>
    <definedName name="CONS..2" localSheetId="20">#REF!</definedName>
    <definedName name="CONS..2" localSheetId="18">#REF!</definedName>
    <definedName name="CONS..2">#REF!</definedName>
    <definedName name="CONS..3" localSheetId="21">#REF!</definedName>
    <definedName name="CONS..3" localSheetId="20">#REF!</definedName>
    <definedName name="CONS..3" localSheetId="18">#REF!</definedName>
    <definedName name="CONS..3">#REF!</definedName>
    <definedName name="CONS..4" localSheetId="21">#REF!</definedName>
    <definedName name="CONS..4" localSheetId="20">#REF!</definedName>
    <definedName name="CONS..4" localSheetId="18">#REF!</definedName>
    <definedName name="CONS..4">#REF!</definedName>
    <definedName name="convert">NA()</definedName>
    <definedName name="copy" hidden="1">{"sheet a",#N/A,FALSE,"A";"2 9 casflow",#N/A,FALSE,"B"}</definedName>
    <definedName name="copy2" hidden="1">{"new",#N/A,FALSE,"D";"PROFORMA",#N/A,FALSE,"A";"partial 1",#N/A,FALSE,"B";"partial 2",#N/A,FALSE,"B";"partial 3",#N/A,FALSE,"B";"SMALL CF 1",#N/A,FALSE,"C"}</definedName>
    <definedName name="CR" localSheetId="21">#REF!</definedName>
    <definedName name="CR" localSheetId="20">#REF!</definedName>
    <definedName name="CR" localSheetId="18">#REF!</definedName>
    <definedName name="CR">#REF!</definedName>
    <definedName name="CREDIT_P_M" localSheetId="21">#REF!</definedName>
    <definedName name="CREDIT_P_M" localSheetId="20">#REF!</definedName>
    <definedName name="CREDIT_P_M" localSheetId="18">#REF!</definedName>
    <definedName name="CREDIT_P_M">#REF!</definedName>
    <definedName name="CREDIT_P_Q" localSheetId="21">#REF!</definedName>
    <definedName name="CREDIT_P_Q" localSheetId="20">#REF!</definedName>
    <definedName name="CREDIT_P_Q" localSheetId="18">#REF!</definedName>
    <definedName name="CREDIT_P_Q">#REF!</definedName>
    <definedName name="CREDIT_P2_M" localSheetId="21">#REF!</definedName>
    <definedName name="CREDIT_P2_M" localSheetId="20">#REF!</definedName>
    <definedName name="CREDIT_P2_M" localSheetId="18">#REF!</definedName>
    <definedName name="CREDIT_P2_M">#REF!</definedName>
    <definedName name="CREDIT_P2_Q" localSheetId="21">#REF!</definedName>
    <definedName name="CREDIT_P2_Q" localSheetId="20">#REF!</definedName>
    <definedName name="CREDIT_P2_Q" localSheetId="18">#REF!</definedName>
    <definedName name="CREDIT_P2_Q">#REF!</definedName>
    <definedName name="CREDIT_PX_M" localSheetId="21">#REF!</definedName>
    <definedName name="CREDIT_PX_M" localSheetId="20">#REF!</definedName>
    <definedName name="CREDIT_PX_M" localSheetId="18">#REF!</definedName>
    <definedName name="CREDIT_PX_M">#REF!</definedName>
    <definedName name="CREDIT_PX_Q" localSheetId="21">#REF!</definedName>
    <definedName name="CREDIT_PX_Q" localSheetId="20">#REF!</definedName>
    <definedName name="CREDIT_PX_Q" localSheetId="18">#REF!</definedName>
    <definedName name="CREDIT_PX_Q">#REF!</definedName>
    <definedName name="CREDIT_PX2_M" localSheetId="21">#REF!</definedName>
    <definedName name="CREDIT_PX2_M" localSheetId="20">#REF!</definedName>
    <definedName name="CREDIT_PX2_M" localSheetId="18">#REF!</definedName>
    <definedName name="CREDIT_PX2_M">#REF!</definedName>
    <definedName name="CREDIT_PX2_Q" localSheetId="21">#REF!</definedName>
    <definedName name="CREDIT_PX2_Q" localSheetId="20">#REF!</definedName>
    <definedName name="CREDIT_PX2_Q" localSheetId="18">#REF!</definedName>
    <definedName name="CREDIT_PX2_Q">#REF!</definedName>
    <definedName name="CREDIT_PY_M" localSheetId="21">#REF!</definedName>
    <definedName name="CREDIT_PY_M" localSheetId="20">#REF!</definedName>
    <definedName name="CREDIT_PY_M" localSheetId="18">#REF!</definedName>
    <definedName name="CREDIT_PY_M">#REF!</definedName>
    <definedName name="CREDIT_PY_Q" localSheetId="21">#REF!</definedName>
    <definedName name="CREDIT_PY_Q" localSheetId="20">#REF!</definedName>
    <definedName name="CREDIT_PY_Q" localSheetId="18">#REF!</definedName>
    <definedName name="CREDIT_PY_Q">#REF!</definedName>
    <definedName name="CREDIT_PY2_M" localSheetId="21">#REF!</definedName>
    <definedName name="CREDIT_PY2_M" localSheetId="20">#REF!</definedName>
    <definedName name="CREDIT_PY2_M" localSheetId="18">#REF!</definedName>
    <definedName name="CREDIT_PY2_M">#REF!</definedName>
    <definedName name="CREDIT_PY2_Q" localSheetId="21">#REF!</definedName>
    <definedName name="CREDIT_PY2_Q" localSheetId="20">#REF!</definedName>
    <definedName name="CREDIT_PY2_Q" localSheetId="18">#REF!</definedName>
    <definedName name="CREDIT_PY2_Q">#REF!</definedName>
    <definedName name="CREDIT_R_M" localSheetId="21">#REF!</definedName>
    <definedName name="CREDIT_R_M" localSheetId="20">#REF!</definedName>
    <definedName name="CREDIT_R_M" localSheetId="18">#REF!</definedName>
    <definedName name="CREDIT_R_M">#REF!</definedName>
    <definedName name="CREDIT_R_Q" localSheetId="21">#REF!</definedName>
    <definedName name="CREDIT_R_Q" localSheetId="20">#REF!</definedName>
    <definedName name="CREDIT_R_Q" localSheetId="18">#REF!</definedName>
    <definedName name="CREDIT_R_Q">#REF!</definedName>
    <definedName name="CREDIT_R2_M" localSheetId="21">#REF!</definedName>
    <definedName name="CREDIT_R2_M" localSheetId="20">#REF!</definedName>
    <definedName name="CREDIT_R2_M" localSheetId="18">#REF!</definedName>
    <definedName name="CREDIT_R2_M">#REF!</definedName>
    <definedName name="CREDIT_R2_Q" localSheetId="21">#REF!</definedName>
    <definedName name="CREDIT_R2_Q" localSheetId="20">#REF!</definedName>
    <definedName name="CREDIT_R2_Q" localSheetId="18">#REF!</definedName>
    <definedName name="CREDIT_R2_Q">#REF!</definedName>
    <definedName name="CREDIT_RX_M" localSheetId="21">#REF!</definedName>
    <definedName name="CREDIT_RX_M" localSheetId="20">#REF!</definedName>
    <definedName name="CREDIT_RX_M" localSheetId="18">#REF!</definedName>
    <definedName name="CREDIT_RX_M">#REF!</definedName>
    <definedName name="CREDIT_RX_Q" localSheetId="21">#REF!</definedName>
    <definedName name="CREDIT_RX_Q" localSheetId="20">#REF!</definedName>
    <definedName name="CREDIT_RX_Q" localSheetId="18">#REF!</definedName>
    <definedName name="CREDIT_RX_Q">#REF!</definedName>
    <definedName name="CREDIT_RX2_M" localSheetId="21">#REF!</definedName>
    <definedName name="CREDIT_RX2_M" localSheetId="20">#REF!</definedName>
    <definedName name="CREDIT_RX2_M" localSheetId="18">#REF!</definedName>
    <definedName name="CREDIT_RX2_M">#REF!</definedName>
    <definedName name="CREDIT_RX2_Q" localSheetId="21">#REF!</definedName>
    <definedName name="CREDIT_RX2_Q" localSheetId="20">#REF!</definedName>
    <definedName name="CREDIT_RX2_Q" localSheetId="18">#REF!</definedName>
    <definedName name="CREDIT_RX2_Q">#REF!</definedName>
    <definedName name="CREDIT_RY_M" localSheetId="21">#REF!</definedName>
    <definedName name="CREDIT_RY_M" localSheetId="20">#REF!</definedName>
    <definedName name="CREDIT_RY_M" localSheetId="18">#REF!</definedName>
    <definedName name="CREDIT_RY_M">#REF!</definedName>
    <definedName name="CREDIT_RY_Q" localSheetId="21">#REF!</definedName>
    <definedName name="CREDIT_RY_Q" localSheetId="20">#REF!</definedName>
    <definedName name="CREDIT_RY_Q" localSheetId="18">#REF!</definedName>
    <definedName name="CREDIT_RY_Q">#REF!</definedName>
    <definedName name="CREDIT_RY2_M" localSheetId="21">#REF!</definedName>
    <definedName name="CREDIT_RY2_M" localSheetId="20">#REF!</definedName>
    <definedName name="CREDIT_RY2_M" localSheetId="18">#REF!</definedName>
    <definedName name="CREDIT_RY2_M">#REF!</definedName>
    <definedName name="CREDIT_RY2_Q" localSheetId="21">#REF!</definedName>
    <definedName name="CREDIT_RY2_Q" localSheetId="20">#REF!</definedName>
    <definedName name="CREDIT_RY2_Q" localSheetId="18">#REF!</definedName>
    <definedName name="CREDIT_RY2_Q">#REF!</definedName>
    <definedName name="Criteria_MI" localSheetId="21">#REF!</definedName>
    <definedName name="Criteria_MI" localSheetId="20">#REF!</definedName>
    <definedName name="Criteria_MI" localSheetId="18">#REF!</definedName>
    <definedName name="Criteria_MI">#REF!</definedName>
    <definedName name="CSBU" localSheetId="21">#REF!</definedName>
    <definedName name="CSBU" localSheetId="20">#REF!</definedName>
    <definedName name="CSBU" localSheetId="18">#REF!</definedName>
    <definedName name="CSBU">#REF!</definedName>
    <definedName name="CTL" localSheetId="21">#REF!</definedName>
    <definedName name="CTL" localSheetId="20">#REF!</definedName>
    <definedName name="CTL" localSheetId="18">#REF!</definedName>
    <definedName name="CTL">#REF!</definedName>
    <definedName name="CTNL" localSheetId="21">#REF!</definedName>
    <definedName name="CTNL" localSheetId="20">#REF!</definedName>
    <definedName name="CTNL" localSheetId="18">#REF!</definedName>
    <definedName name="CTNL">#REF!</definedName>
    <definedName name="CTRL" localSheetId="21">#REF!</definedName>
    <definedName name="CTRL" localSheetId="20">#REF!</definedName>
    <definedName name="CTRL" localSheetId="18">#REF!</definedName>
    <definedName name="CTRL">#REF!</definedName>
    <definedName name="CURRENCY" localSheetId="21">#REF!</definedName>
    <definedName name="CURRENCY" localSheetId="20">#REF!</definedName>
    <definedName name="CURRENCY" localSheetId="18">#REF!</definedName>
    <definedName name="CURRENCY">#REF!</definedName>
    <definedName name="CY_lik_Equity" localSheetId="21">#REF!</definedName>
    <definedName name="CY_lik_Equity" localSheetId="20">#REF!</definedName>
    <definedName name="CY_lik_Equity" localSheetId="18">#REF!</definedName>
    <definedName name="CY_lik_Equity">#REF!</definedName>
    <definedName name="CY_lik_Income" localSheetId="21">#REF!</definedName>
    <definedName name="CY_lik_Income" localSheetId="20">#REF!</definedName>
    <definedName name="CY_lik_Income" localSheetId="18">#REF!</definedName>
    <definedName name="CY_lik_Income">#REF!</definedName>
    <definedName name="CY_lik_Liabs" localSheetId="21">#REF!</definedName>
    <definedName name="CY_lik_Liabs" localSheetId="20">#REF!</definedName>
    <definedName name="CY_lik_Liabs" localSheetId="18">#REF!</definedName>
    <definedName name="CY_lik_Liabs">#REF!</definedName>
    <definedName name="CY_lik_RetEarn_bf" localSheetId="21">#REF!</definedName>
    <definedName name="CY_lik_RetEarn_bf" localSheetId="20">#REF!</definedName>
    <definedName name="CY_lik_RetEarn_bf" localSheetId="18">#REF!</definedName>
    <definedName name="CY_lik_RetEarn_bf">#REF!</definedName>
    <definedName name="CY_tx_all_Equity" localSheetId="21">#REF!</definedName>
    <definedName name="CY_tx_all_Equity" localSheetId="20">#REF!</definedName>
    <definedName name="CY_tx_all_Equity" localSheetId="18">#REF!</definedName>
    <definedName name="CY_tx_all_Equity">#REF!</definedName>
    <definedName name="CY_tx_all_Income" localSheetId="21">#REF!</definedName>
    <definedName name="CY_tx_all_Income" localSheetId="20">#REF!</definedName>
    <definedName name="CY_tx_all_Income" localSheetId="18">#REF!</definedName>
    <definedName name="CY_tx_all_Income">#REF!</definedName>
    <definedName name="CY_tx_all_Liabs" localSheetId="21">#REF!</definedName>
    <definedName name="CY_tx_all_Liabs" localSheetId="20">#REF!</definedName>
    <definedName name="CY_tx_all_Liabs" localSheetId="18">#REF!</definedName>
    <definedName name="CY_tx_all_Liabs">#REF!</definedName>
    <definedName name="CY_tx_all_RetEarn_bf" localSheetId="21">#REF!</definedName>
    <definedName name="CY_tx_all_RetEarn_bf" localSheetId="20">#REF!</definedName>
    <definedName name="CY_tx_all_RetEarn_bf" localSheetId="18">#REF!</definedName>
    <definedName name="CY_tx_all_RetEarn_bf">#REF!</definedName>
    <definedName name="CY_tx_knw_Equity" localSheetId="21">#REF!</definedName>
    <definedName name="CY_tx_knw_Equity" localSheetId="20">#REF!</definedName>
    <definedName name="CY_tx_knw_Equity" localSheetId="18">#REF!</definedName>
    <definedName name="CY_tx_knw_Equity">#REF!</definedName>
    <definedName name="CY_tx_knw_Income" localSheetId="21">#REF!</definedName>
    <definedName name="CY_tx_knw_Income" localSheetId="20">#REF!</definedName>
    <definedName name="CY_tx_knw_Income" localSheetId="18">#REF!</definedName>
    <definedName name="CY_tx_knw_Income">#REF!</definedName>
    <definedName name="CY_tx_knw_Liabs" localSheetId="21">#REF!</definedName>
    <definedName name="CY_tx_knw_Liabs" localSheetId="20">#REF!</definedName>
    <definedName name="CY_tx_knw_Liabs" localSheetId="18">#REF!</definedName>
    <definedName name="CY_tx_knw_Liabs">#REF!</definedName>
    <definedName name="CY_tx_knw_RetEarn_bf" localSheetId="21">#REF!</definedName>
    <definedName name="CY_tx_knw_RetEarn_bf" localSheetId="20">#REF!</definedName>
    <definedName name="CY_tx_knw_RetEarn_bf" localSheetId="18">#REF!</definedName>
    <definedName name="CY_tx_knw_RetEarn_bf">#REF!</definedName>
    <definedName name="CY_tx_lik_Equity" localSheetId="21">#REF!</definedName>
    <definedName name="CY_tx_lik_Equity" localSheetId="20">#REF!</definedName>
    <definedName name="CY_tx_lik_Equity" localSheetId="18">#REF!</definedName>
    <definedName name="CY_tx_lik_Equity">#REF!</definedName>
    <definedName name="CY_tx_lik_Income" localSheetId="21">#REF!</definedName>
    <definedName name="CY_tx_lik_Income" localSheetId="20">#REF!</definedName>
    <definedName name="CY_tx_lik_Income" localSheetId="18">#REF!</definedName>
    <definedName name="CY_tx_lik_Income">#REF!</definedName>
    <definedName name="CY_tx_lik_Liabs" localSheetId="21">#REF!</definedName>
    <definedName name="CY_tx_lik_Liabs" localSheetId="20">#REF!</definedName>
    <definedName name="CY_tx_lik_Liabs" localSheetId="18">#REF!</definedName>
    <definedName name="CY_tx_lik_Liabs">#REF!</definedName>
    <definedName name="CY_tx_lik_RetEarn_bf" localSheetId="21">#REF!</definedName>
    <definedName name="CY_tx_lik_RetEarn_bf" localSheetId="20">#REF!</definedName>
    <definedName name="CY_tx_lik_RetEarn_bf" localSheetId="18">#REF!</definedName>
    <definedName name="CY_tx_lik_RetEarn_bf">#REF!</definedName>
    <definedName name="d" localSheetId="21">#REF!</definedName>
    <definedName name="d" localSheetId="20">#REF!</definedName>
    <definedName name="d" localSheetId="18">#REF!</definedName>
    <definedName name="d">#REF!</definedName>
    <definedName name="DAT" localSheetId="21">#REF!</definedName>
    <definedName name="DAT" localSheetId="20">#REF!</definedName>
    <definedName name="DAT" localSheetId="18">#REF!</definedName>
    <definedName name="DAT">#REF!</definedName>
    <definedName name="dat16.1" localSheetId="21">#REF!</definedName>
    <definedName name="dat16.1" localSheetId="20">#REF!</definedName>
    <definedName name="dat16.1" localSheetId="18">#REF!</definedName>
    <definedName name="dat16.1">#REF!</definedName>
    <definedName name="data" localSheetId="21">#REF!</definedName>
    <definedName name="data" localSheetId="20">#REF!</definedName>
    <definedName name="data" localSheetId="18">#REF!</definedName>
    <definedName name="data">#REF!</definedName>
    <definedName name="Data.Dump" hidden="1">OFFSET([7]!Data.Top.Left,1,0)</definedName>
    <definedName name="DATA_08" hidden="1">'[8]Asset depreciation'!#REF!</definedName>
    <definedName name="DATA1" localSheetId="21">#REF!</definedName>
    <definedName name="DATA1" localSheetId="20">#REF!</definedName>
    <definedName name="DATA1" localSheetId="18">#REF!</definedName>
    <definedName name="DATA1">#REF!</definedName>
    <definedName name="DATA10" localSheetId="21">#REF!</definedName>
    <definedName name="DATA10" localSheetId="20">#REF!</definedName>
    <definedName name="DATA10" localSheetId="18">#REF!</definedName>
    <definedName name="DATA10">#REF!</definedName>
    <definedName name="DATA11" localSheetId="21">#REF!</definedName>
    <definedName name="DATA11" localSheetId="20">#REF!</definedName>
    <definedName name="DATA11" localSheetId="18">#REF!</definedName>
    <definedName name="DATA11">#REF!</definedName>
    <definedName name="DATA12" localSheetId="21">#REF!</definedName>
    <definedName name="DATA12" localSheetId="20">#REF!</definedName>
    <definedName name="DATA12" localSheetId="18">#REF!</definedName>
    <definedName name="DATA12">#REF!</definedName>
    <definedName name="DATA13" localSheetId="21">#REF!</definedName>
    <definedName name="DATA13" localSheetId="20">#REF!</definedName>
    <definedName name="DATA13" localSheetId="18">#REF!</definedName>
    <definedName name="DATA13">#REF!</definedName>
    <definedName name="DATA14" localSheetId="21">#REF!</definedName>
    <definedName name="DATA14" localSheetId="20">#REF!</definedName>
    <definedName name="DATA14" localSheetId="18">#REF!</definedName>
    <definedName name="DATA14">#REF!</definedName>
    <definedName name="DATA2" localSheetId="21">#REF!</definedName>
    <definedName name="DATA2" localSheetId="20">#REF!</definedName>
    <definedName name="DATA2" localSheetId="18">#REF!</definedName>
    <definedName name="DATA2">#REF!</definedName>
    <definedName name="DATA3" localSheetId="21">#REF!</definedName>
    <definedName name="DATA3" localSheetId="20">#REF!</definedName>
    <definedName name="DATA3" localSheetId="18">#REF!</definedName>
    <definedName name="DATA3">#REF!</definedName>
    <definedName name="DATA4" localSheetId="21">#REF!</definedName>
    <definedName name="DATA4" localSheetId="20">#REF!</definedName>
    <definedName name="DATA4" localSheetId="18">#REF!</definedName>
    <definedName name="DATA4">#REF!</definedName>
    <definedName name="DATA5" localSheetId="21">#REF!</definedName>
    <definedName name="DATA5" localSheetId="20">#REF!</definedName>
    <definedName name="DATA5" localSheetId="18">#REF!</definedName>
    <definedName name="DATA5">#REF!</definedName>
    <definedName name="DATA6" localSheetId="21">#REF!</definedName>
    <definedName name="DATA6" localSheetId="20">#REF!</definedName>
    <definedName name="DATA6" localSheetId="18">#REF!</definedName>
    <definedName name="DATA6">#REF!</definedName>
    <definedName name="DATA7" localSheetId="21">#REF!</definedName>
    <definedName name="DATA7" localSheetId="20">#REF!</definedName>
    <definedName name="DATA7" localSheetId="18">#REF!</definedName>
    <definedName name="DATA7">#REF!</definedName>
    <definedName name="DATA8" localSheetId="21">#REF!</definedName>
    <definedName name="DATA8" localSheetId="20">#REF!</definedName>
    <definedName name="DATA8" localSheetId="18">#REF!</definedName>
    <definedName name="DATA8">#REF!</definedName>
    <definedName name="DATA9" localSheetId="21">#REF!</definedName>
    <definedName name="DATA9" localSheetId="20">#REF!</definedName>
    <definedName name="DATA9" localSheetId="18">#REF!</definedName>
    <definedName name="DATA9">#REF!</definedName>
    <definedName name="Database.File" hidden="1">#REF!</definedName>
    <definedName name="Days_in_Receivables" localSheetId="21">(#REF!,#REF!)</definedName>
    <definedName name="Days_in_Receivables" localSheetId="20">(#REF!,#REF!)</definedName>
    <definedName name="Days_in_Receivables" localSheetId="18">(#REF!,#REF!)</definedName>
    <definedName name="Days_in_Receivables">(#REF!,#REF!)</definedName>
    <definedName name="dd" hidden="1">{#N/A,"Good",TRUE,"Sheet1";#N/A,"Normal",TRUE,"Sheet1";#N/A,"Bad",TRUE,"Sheet1"}</definedName>
    <definedName name="DEB" localSheetId="21">#REF!</definedName>
    <definedName name="DEB" localSheetId="20">#REF!</definedName>
    <definedName name="DEB" localSheetId="18">#REF!</definedName>
    <definedName name="DEB">#REF!</definedName>
    <definedName name="debenture" localSheetId="21">#REF!</definedName>
    <definedName name="debenture" localSheetId="20">#REF!</definedName>
    <definedName name="debenture" localSheetId="18">#REF!</definedName>
    <definedName name="debenture">#REF!</definedName>
    <definedName name="Debt_Exp_to_Sales" localSheetId="21">(#REF!,#REF!)</definedName>
    <definedName name="Debt_Exp_to_Sales" localSheetId="20">(#REF!,#REF!)</definedName>
    <definedName name="Debt_Exp_to_Sales" localSheetId="18">(#REF!,#REF!)</definedName>
    <definedName name="Debt_Exp_to_Sales">(#REF!,#REF!)</definedName>
    <definedName name="Dec05_CMBS" localSheetId="21">#REF!</definedName>
    <definedName name="Dec05_CMBS" localSheetId="20">#REF!</definedName>
    <definedName name="Dec05_CMBS" localSheetId="18">#REF!</definedName>
    <definedName name="Dec05_CMBS">#REF!</definedName>
    <definedName name="Dec05CMBS" localSheetId="21">#REF!</definedName>
    <definedName name="Dec05CMBS" localSheetId="20">#REF!</definedName>
    <definedName name="Dec05CMBS" localSheetId="18">#REF!</definedName>
    <definedName name="Dec05CMBS">#REF!</definedName>
    <definedName name="decdebt" localSheetId="21">#REF!</definedName>
    <definedName name="decdebt" localSheetId="20">#REF!</definedName>
    <definedName name="decdebt" localSheetId="18">#REF!</definedName>
    <definedName name="decdebt">#REF!</definedName>
    <definedName name="decretal" localSheetId="21">#REF!</definedName>
    <definedName name="decretal" localSheetId="20">#REF!</definedName>
    <definedName name="decretal" localSheetId="18">#REF!</definedName>
    <definedName name="decretal">#REF!</definedName>
    <definedName name="DEFCR" localSheetId="21">#REF!</definedName>
    <definedName name="DEFCR" localSheetId="20">#REF!</definedName>
    <definedName name="DEFCR" localSheetId="18">#REF!</definedName>
    <definedName name="DEFCR">#REF!</definedName>
    <definedName name="deleteme" hidden="1">{"schedule",#N/A,FALSE,"Sum Op's";"input area",#N/A,FALSE,"Sum Op's"}</definedName>
    <definedName name="deleteme1" hidden="1">{"schedule",#N/A,FALSE,"Sum Op's";"input area",#N/A,FALSE,"Sum Op's"}</definedName>
    <definedName name="DEPN_1TOTAL" localSheetId="21">#REF!</definedName>
    <definedName name="DEPN_1TOTAL" localSheetId="20">#REF!</definedName>
    <definedName name="DEPN_1TOTAL" localSheetId="18">#REF!</definedName>
    <definedName name="DEPN_1TOTAL">#REF!</definedName>
    <definedName name="DEPN_2ALLWYN" localSheetId="21">#REF!</definedName>
    <definedName name="DEPN_2ALLWYN" localSheetId="20">#REF!</definedName>
    <definedName name="DEPN_2ALLWYN" localSheetId="18">#REF!</definedName>
    <definedName name="DEPN_2ALLWYN">#REF!</definedName>
    <definedName name="DEPN_3EXCLALLWYN" localSheetId="21">#REF!</definedName>
    <definedName name="DEPN_3EXCLALLWYN" localSheetId="20">#REF!</definedName>
    <definedName name="DEPN_3EXCLALLWYN" localSheetId="18">#REF!</definedName>
    <definedName name="DEPN_3EXCLALLWYN">#REF!</definedName>
    <definedName name="DEPN_ADD1STHALF" localSheetId="21">#REF!</definedName>
    <definedName name="DEPN_ADD1STHALF" localSheetId="20">#REF!</definedName>
    <definedName name="DEPN_ADD1STHALF" localSheetId="18">#REF!</definedName>
    <definedName name="DEPN_ADD1STHALF">#REF!</definedName>
    <definedName name="DEPN_ADD2NDHALF" localSheetId="21">#REF!</definedName>
    <definedName name="DEPN_ADD2NDHALF" localSheetId="20">#REF!</definedName>
    <definedName name="DEPN_ADD2NDHALF" localSheetId="18">#REF!</definedName>
    <definedName name="DEPN_ADD2NDHALF">#REF!</definedName>
    <definedName name="DEPN_SALE" localSheetId="21">#REF!</definedName>
    <definedName name="DEPN_SALE" localSheetId="20">#REF!</definedName>
    <definedName name="DEPN_SALE" localSheetId="18">#REF!</definedName>
    <definedName name="DEPN_SALE">#REF!</definedName>
    <definedName name="DEPR_PARENT_0304_FINAL" localSheetId="21">#REF!</definedName>
    <definedName name="DEPR_PARENT_0304_FINAL" localSheetId="20">#REF!</definedName>
    <definedName name="DEPR_PARENT_0304_FINAL" localSheetId="18">#REF!</definedName>
    <definedName name="DEPR_PARENT_0304_FINAL">#REF!</definedName>
    <definedName name="DepRevShe" localSheetId="21">#REF!</definedName>
    <definedName name="DepRevShe" localSheetId="20">#REF!</definedName>
    <definedName name="DepRevShe" localSheetId="18">#REF!</definedName>
    <definedName name="DepRevShe">#REF!</definedName>
    <definedName name="DFD" localSheetId="21">#REF!</definedName>
    <definedName name="DFD" localSheetId="20">#REF!</definedName>
    <definedName name="DFD" localSheetId="18">#REF!</definedName>
    <definedName name="DFD">#REF!</definedName>
    <definedName name="dfg" hidden="1">{#N/A,#N/A,FALSE,"gc (2)"}</definedName>
    <definedName name="dfgg" hidden="1">{#N/A,#N/A,FALSE,"gc (2)"}</definedName>
    <definedName name="DG" localSheetId="21">#REF!</definedName>
    <definedName name="DG" localSheetId="20">#REF!</definedName>
    <definedName name="DG" localSheetId="18">#REF!</definedName>
    <definedName name="DG">#REF!</definedName>
    <definedName name="Difference" localSheetId="21">#REF!</definedName>
    <definedName name="Difference" localSheetId="20">#REF!</definedName>
    <definedName name="Difference" localSheetId="18">#REF!</definedName>
    <definedName name="Difference">#REF!</definedName>
    <definedName name="Disaggregations" localSheetId="21">#REF!</definedName>
    <definedName name="Disaggregations" localSheetId="20">#REF!</definedName>
    <definedName name="Disaggregations" localSheetId="18">#REF!</definedName>
    <definedName name="Disaggregations">#REF!</definedName>
    <definedName name="DONATION" localSheetId="21">#REF!</definedName>
    <definedName name="DONATION" localSheetId="20">#REF!</definedName>
    <definedName name="DONATION" localSheetId="18">#REF!</definedName>
    <definedName name="DONATION">#REF!</definedName>
    <definedName name="DR43B..2" localSheetId="21">#REF!</definedName>
    <definedName name="DR43B..2" localSheetId="20">#REF!</definedName>
    <definedName name="DR43B..2" localSheetId="18">#REF!</definedName>
    <definedName name="DR43B..2">#REF!</definedName>
    <definedName name="DSCR" localSheetId="5">#REF!</definedName>
    <definedName name="DSCR">#REF!</definedName>
    <definedName name="DSCR_4" localSheetId="5">#REF!</definedName>
    <definedName name="DSCR_4">#REF!</definedName>
    <definedName name="DSCR_5" localSheetId="5">#REF!</definedName>
    <definedName name="DSCR_5">#REF!</definedName>
    <definedName name="DSCR_6" localSheetId="5">#REF!</definedName>
    <definedName name="DSCR_6">#REF!</definedName>
    <definedName name="DSCR_7" localSheetId="5">#REF!</definedName>
    <definedName name="DSCR_7">#REF!</definedName>
    <definedName name="DSCR_8" localSheetId="5">#REF!</definedName>
    <definedName name="DSCR_8">#REF!</definedName>
    <definedName name="dtpl" localSheetId="21">#REF!</definedName>
    <definedName name="dtpl" localSheetId="20">#REF!</definedName>
    <definedName name="dtpl" localSheetId="18">#REF!</definedName>
    <definedName name="dtpl">#REF!</definedName>
    <definedName name="E" localSheetId="21">#REF!</definedName>
    <definedName name="E" localSheetId="20">#REF!</definedName>
    <definedName name="E" localSheetId="18">#REF!</definedName>
    <definedName name="E">#REF!</definedName>
    <definedName name="ELECTRICAL" hidden="1">{#N/A,#N/A,FALSE,"mpph1";#N/A,#N/A,FALSE,"mpmseb";#N/A,#N/A,FALSE,"mpph2"}</definedName>
    <definedName name="ENT" localSheetId="21">#REF!</definedName>
    <definedName name="ENT" localSheetId="20">#REF!</definedName>
    <definedName name="ENT" localSheetId="18">#REF!</definedName>
    <definedName name="ENT">#REF!</definedName>
    <definedName name="ere" hidden="1">{"sheet a",#N/A,FALSE,"A";"2 9 casflow",#N/A,FALSE,"B"}</definedName>
    <definedName name="ert5t6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ESC" localSheetId="21">#REF!</definedName>
    <definedName name="ESC" localSheetId="20">#REF!</definedName>
    <definedName name="ESC" localSheetId="18">#REF!</definedName>
    <definedName name="ESC">#REF!</definedName>
    <definedName name="ESTIMATED" localSheetId="21">#REF!</definedName>
    <definedName name="ESTIMATED" localSheetId="20">#REF!</definedName>
    <definedName name="ESTIMATED" localSheetId="18">#REF!</definedName>
    <definedName name="ESTIMATED">#REF!</definedName>
    <definedName name="EXA" localSheetId="21">#REF!</definedName>
    <definedName name="EXA" localSheetId="20">#REF!</definedName>
    <definedName name="EXA" localSheetId="18">#REF!</definedName>
    <definedName name="EXA">#REF!</definedName>
    <definedName name="Excel_BuiltIn__FilterDatabase_1" localSheetId="21">#REF!</definedName>
    <definedName name="Excel_BuiltIn__FilterDatabase_1" localSheetId="20">#REF!</definedName>
    <definedName name="Excel_BuiltIn__FilterDatabase_1" localSheetId="18">#REF!</definedName>
    <definedName name="Excel_BuiltIn__FilterDatabase_1">#REF!</definedName>
    <definedName name="Excel_BuiltIn__FilterDatabase_12" localSheetId="21">#REF!</definedName>
    <definedName name="Excel_BuiltIn__FilterDatabase_12" localSheetId="20">#REF!</definedName>
    <definedName name="Excel_BuiltIn__FilterDatabase_12" localSheetId="18">#REF!</definedName>
    <definedName name="Excel_BuiltIn__FilterDatabase_12">#REF!</definedName>
    <definedName name="Excel_BuiltIn__FilterDatabase_12_17" localSheetId="21">#REF!</definedName>
    <definedName name="Excel_BuiltIn__FilterDatabase_12_17" localSheetId="20">#REF!</definedName>
    <definedName name="Excel_BuiltIn__FilterDatabase_12_17" localSheetId="18">#REF!</definedName>
    <definedName name="Excel_BuiltIn__FilterDatabase_12_17">#REF!</definedName>
    <definedName name="Excel_BuiltIn__FilterDatabase_14" localSheetId="21">#REF!</definedName>
    <definedName name="Excel_BuiltIn__FilterDatabase_14" localSheetId="20">#REF!</definedName>
    <definedName name="Excel_BuiltIn__FilterDatabase_14" localSheetId="18">#REF!</definedName>
    <definedName name="Excel_BuiltIn__FilterDatabase_14">#REF!</definedName>
    <definedName name="Excel_BuiltIn__FilterDatabase_14_17" localSheetId="21">#REF!</definedName>
    <definedName name="Excel_BuiltIn__FilterDatabase_14_17" localSheetId="20">#REF!</definedName>
    <definedName name="Excel_BuiltIn__FilterDatabase_14_17" localSheetId="18">#REF!</definedName>
    <definedName name="Excel_BuiltIn__FilterDatabase_14_17">#REF!</definedName>
    <definedName name="Excel_BuiltIn__FilterDatabase_2" localSheetId="21">#REF!</definedName>
    <definedName name="Excel_BuiltIn__FilterDatabase_2" localSheetId="20">#REF!</definedName>
    <definedName name="Excel_BuiltIn__FilterDatabase_2" localSheetId="18">#REF!</definedName>
    <definedName name="Excel_BuiltIn__FilterDatabase_2">#REF!</definedName>
    <definedName name="Excel_BuiltIn__FilterDatabase_20" localSheetId="21">#REF!</definedName>
    <definedName name="Excel_BuiltIn__FilterDatabase_20" localSheetId="20">#REF!</definedName>
    <definedName name="Excel_BuiltIn__FilterDatabase_20" localSheetId="18">#REF!</definedName>
    <definedName name="Excel_BuiltIn__FilterDatabase_20">#REF!</definedName>
    <definedName name="Excel_BuiltIn__FilterDatabase_6_1" localSheetId="21">#REF!</definedName>
    <definedName name="Excel_BuiltIn__FilterDatabase_6_1" localSheetId="20">#REF!</definedName>
    <definedName name="Excel_BuiltIn__FilterDatabase_6_1" localSheetId="18">#REF!</definedName>
    <definedName name="Excel_BuiltIn__FilterDatabase_6_1">#REF!</definedName>
    <definedName name="Excel_BuiltIn__FilterDatabase_8" localSheetId="21">#REF!</definedName>
    <definedName name="Excel_BuiltIn__FilterDatabase_8" localSheetId="20">#REF!</definedName>
    <definedName name="Excel_BuiltIn__FilterDatabase_8" localSheetId="18">#REF!</definedName>
    <definedName name="Excel_BuiltIn__FilterDatabase_8">#REF!</definedName>
    <definedName name="Excel_BuiltIn__FilterDatabase_8_1" localSheetId="21">#REF!</definedName>
    <definedName name="Excel_BuiltIn__FilterDatabase_8_1" localSheetId="20">#REF!</definedName>
    <definedName name="Excel_BuiltIn__FilterDatabase_8_1" localSheetId="18">#REF!</definedName>
    <definedName name="Excel_BuiltIn__FilterDatabase_8_1">#REF!</definedName>
    <definedName name="Excel_BuiltIn__FilterDatabase_8_17" localSheetId="21">#REF!</definedName>
    <definedName name="Excel_BuiltIn__FilterDatabase_8_17" localSheetId="20">#REF!</definedName>
    <definedName name="Excel_BuiltIn__FilterDatabase_8_17" localSheetId="18">#REF!</definedName>
    <definedName name="Excel_BuiltIn__FilterDatabase_8_17">#REF!</definedName>
    <definedName name="Excel_BuiltIn_Criteria" localSheetId="21">#REF!</definedName>
    <definedName name="Excel_BuiltIn_Criteria" localSheetId="20">#REF!</definedName>
    <definedName name="Excel_BuiltIn_Criteria" localSheetId="18">#REF!</definedName>
    <definedName name="Excel_BuiltIn_Criteria">#REF!</definedName>
    <definedName name="Excel_BuiltIn_Database" localSheetId="21">#REF!</definedName>
    <definedName name="Excel_BuiltIn_Database" localSheetId="20">#REF!</definedName>
    <definedName name="Excel_BuiltIn_Database" localSheetId="18">#REF!</definedName>
    <definedName name="Excel_BuiltIn_Database">#REF!</definedName>
    <definedName name="Excel_BuiltIn_Print_Area" localSheetId="21">#REF!</definedName>
    <definedName name="Excel_BuiltIn_Print_Area" localSheetId="20">#REF!</definedName>
    <definedName name="Excel_BuiltIn_Print_Area" localSheetId="18">#REF!</definedName>
    <definedName name="Excel_BuiltIn_Print_Area">#REF!</definedName>
    <definedName name="Excel_BuiltIn_Print_Area_1_1" localSheetId="21">#REF!</definedName>
    <definedName name="Excel_BuiltIn_Print_Area_1_1" localSheetId="20">#REF!</definedName>
    <definedName name="Excel_BuiltIn_Print_Area_1_1" localSheetId="18">#REF!</definedName>
    <definedName name="Excel_BuiltIn_Print_Area_1_1">#REF!</definedName>
    <definedName name="Excel_BuiltIn_Print_Area_1_1_1">"$#REF!.$A$1:$H$50"</definedName>
    <definedName name="Excel_BuiltIn_Print_Area_1_1_1_1">"$#REF!.$A$1:$H$50"</definedName>
    <definedName name="Excel_BuiltIn_Print_Area_4_1" localSheetId="21">#REF!</definedName>
    <definedName name="Excel_BuiltIn_Print_Area_4_1" localSheetId="20">#REF!</definedName>
    <definedName name="Excel_BuiltIn_Print_Area_4_1" localSheetId="18">#REF!</definedName>
    <definedName name="Excel_BuiltIn_Print_Area_4_1">#REF!</definedName>
    <definedName name="Excel_BuiltIn_Print_Area_7_1" localSheetId="21">#REF!</definedName>
    <definedName name="Excel_BuiltIn_Print_Area_7_1" localSheetId="20">#REF!</definedName>
    <definedName name="Excel_BuiltIn_Print_Area_7_1" localSheetId="18">#REF!</definedName>
    <definedName name="Excel_BuiltIn_Print_Area_7_1">#REF!</definedName>
    <definedName name="Excel_BuiltIn_Print_Area_9" localSheetId="21">'[9]cash flow'!#REF!</definedName>
    <definedName name="Excel_BuiltIn_Print_Area_9" localSheetId="20">'[9]cash flow'!#REF!</definedName>
    <definedName name="Excel_BuiltIn_Print_Area_9" localSheetId="18">'[9]cash flow'!#REF!</definedName>
    <definedName name="Excel_BuiltIn_Print_Area_9">'[9]cash flow'!#REF!</definedName>
    <definedName name="Excel_BuiltIn_Print_Titles">NA()</definedName>
    <definedName name="Excel_BuiltIn_Print_Titles_1">'[10]SAL SHT'!$A$1:$Z$65532,'[10]SAL SHT'!$A$2:$IV$3</definedName>
    <definedName name="Excel_BuiltIn_Print_Titles_1_1">'[10]SAL SHT'!$A$1:$Z$65532,'[10]SAL SHT'!$A$2:$IT$3</definedName>
    <definedName name="Excel_BuiltIn_Print_Titles_4_1" localSheetId="21">#REF!</definedName>
    <definedName name="Excel_BuiltIn_Print_Titles_4_1" localSheetId="20">#REF!</definedName>
    <definedName name="Excel_BuiltIn_Print_Titles_4_1" localSheetId="18">#REF!</definedName>
    <definedName name="Excel_BuiltIn_Print_Titles_4_1">#REF!</definedName>
    <definedName name="Excel_BuiltIn_Print_Titles_5" localSheetId="21">#REF!</definedName>
    <definedName name="Excel_BuiltIn_Print_Titles_5" localSheetId="20">#REF!</definedName>
    <definedName name="Excel_BuiltIn_Print_Titles_5" localSheetId="18">#REF!</definedName>
    <definedName name="Excel_BuiltIn_Print_Titles_5">#REF!</definedName>
    <definedName name="Excel_BuiltIn_Print_Titles_7_1" localSheetId="21">#REF!</definedName>
    <definedName name="Excel_BuiltIn_Print_Titles_7_1" localSheetId="20">#REF!</definedName>
    <definedName name="Excel_BuiltIn_Print_Titles_7_1" localSheetId="18">#REF!</definedName>
    <definedName name="Excel_BuiltIn_Print_Titles_7_1">#REF!</definedName>
    <definedName name="EXDUTY" localSheetId="21">#REF!</definedName>
    <definedName name="EXDUTY" localSheetId="20">#REF!</definedName>
    <definedName name="EXDUTY" localSheetId="18">#REF!</definedName>
    <definedName name="EXDUTY">#REF!</definedName>
    <definedName name="EXGRATIA" localSheetId="21">#REF!</definedName>
    <definedName name="EXGRATIA" localSheetId="20">#REF!</definedName>
    <definedName name="EXGRATIA" localSheetId="18">#REF!</definedName>
    <definedName name="EXGRATIA">#REF!</definedName>
    <definedName name="Expected_balance" localSheetId="21">#REF!</definedName>
    <definedName name="Expected_balance" localSheetId="20">#REF!</definedName>
    <definedName name="Expected_balance" localSheetId="18">#REF!</definedName>
    <definedName name="Expected_balance">#REF!</definedName>
    <definedName name="Exreco" localSheetId="21">#REF!</definedName>
    <definedName name="Exreco" localSheetId="20">#REF!</definedName>
    <definedName name="Exreco" localSheetId="18">#REF!</definedName>
    <definedName name="Exreco">#REF!</definedName>
    <definedName name="FA" localSheetId="21">#REF!</definedName>
    <definedName name="FA" localSheetId="20">#REF!</definedName>
    <definedName name="FA" localSheetId="18">#REF!</definedName>
    <definedName name="FA">#REF!</definedName>
    <definedName name="FAC" localSheetId="21">#REF!</definedName>
    <definedName name="FAC" localSheetId="20">#REF!</definedName>
    <definedName name="FAC" localSheetId="18">#REF!</definedName>
    <definedName name="FAC">#REF!</definedName>
    <definedName name="FC" hidden="1">{#N/A,#N/A,FALSE,"gc (2)"}</definedName>
    <definedName name="fdf" hidden="1">{"Full Sheet",#N/A,FALSE,"Expense Comparison"}</definedName>
    <definedName name="fdiccapgain" localSheetId="21">#REF!</definedName>
    <definedName name="fdiccapgain" localSheetId="20">#REF!</definedName>
    <definedName name="fdiccapgain" localSheetId="18">#REF!</definedName>
    <definedName name="fdiccapgain">#REF!</definedName>
    <definedName name="ff" hidden="1">{#N/A,#N/A,FALSE,"gc (2)"}</definedName>
    <definedName name="fgh" hidden="1">{"office ltcg",#N/A,FALSE,"gain01";"IT LTCG",#N/A,FALSE,"gain01"}</definedName>
    <definedName name="Fgoods" localSheetId="21">#REF!</definedName>
    <definedName name="Fgoods" localSheetId="20">#REF!</definedName>
    <definedName name="Fgoods" localSheetId="18">#REF!</definedName>
    <definedName name="Fgoods">#REF!</definedName>
    <definedName name="fil" hidden="1">#REF!</definedName>
    <definedName name="File.Type" hidden="1">#REF!</definedName>
    <definedName name="fill" hidden="1">[11]Set!#REF!</definedName>
    <definedName name="fill." hidden="1">[11]Set!#REF!</definedName>
    <definedName name="Fin" localSheetId="21">#REF!</definedName>
    <definedName name="Fin" localSheetId="20">#REF!</definedName>
    <definedName name="Fin" localSheetId="18">#REF!</definedName>
    <definedName name="Fin">#REF!</definedName>
    <definedName name="FLEASES" localSheetId="21">#REF!</definedName>
    <definedName name="FLEASES" localSheetId="20">#REF!</definedName>
    <definedName name="FLEASES" localSheetId="18">#REF!</definedName>
    <definedName name="FLEASES">#REF!</definedName>
    <definedName name="FOMR3CD..10" localSheetId="21">#REF!</definedName>
    <definedName name="FOMR3CD..10" localSheetId="20">#REF!</definedName>
    <definedName name="FOMR3CD..10" localSheetId="18">#REF!</definedName>
    <definedName name="FOMR3CD..10">#REF!</definedName>
    <definedName name="forecast" localSheetId="21">#REF!</definedName>
    <definedName name="forecast" localSheetId="20">#REF!</definedName>
    <definedName name="forecast" localSheetId="18">#REF!</definedName>
    <definedName name="forecast">#REF!</definedName>
    <definedName name="FORM3CD..1" localSheetId="21">#REF!</definedName>
    <definedName name="FORM3CD..1" localSheetId="20">#REF!</definedName>
    <definedName name="FORM3CD..1" localSheetId="18">#REF!</definedName>
    <definedName name="FORM3CD..1">#REF!</definedName>
    <definedName name="FORM3CD..11" localSheetId="21">#REF!</definedName>
    <definedName name="FORM3CD..11" localSheetId="20">#REF!</definedName>
    <definedName name="FORM3CD..11" localSheetId="18">#REF!</definedName>
    <definedName name="FORM3CD..11">#REF!</definedName>
    <definedName name="FORM3CD..2" localSheetId="21">#REF!</definedName>
    <definedName name="FORM3CD..2" localSheetId="20">#REF!</definedName>
    <definedName name="FORM3CD..2" localSheetId="18">#REF!</definedName>
    <definedName name="FORM3CD..2">#REF!</definedName>
    <definedName name="FORM3CD..3" localSheetId="21">#REF!</definedName>
    <definedName name="FORM3CD..3" localSheetId="20">#REF!</definedName>
    <definedName name="FORM3CD..3" localSheetId="18">#REF!</definedName>
    <definedName name="FORM3CD..3">#REF!</definedName>
    <definedName name="FORM3CD..4" localSheetId="21">#REF!</definedName>
    <definedName name="FORM3CD..4" localSheetId="20">#REF!</definedName>
    <definedName name="FORM3CD..4" localSheetId="18">#REF!</definedName>
    <definedName name="FORM3CD..4">#REF!</definedName>
    <definedName name="FORM3CD..5" localSheetId="21">#REF!</definedName>
    <definedName name="FORM3CD..5" localSheetId="20">#REF!</definedName>
    <definedName name="FORM3CD..5" localSheetId="18">#REF!</definedName>
    <definedName name="FORM3CD..5">#REF!</definedName>
    <definedName name="FORM3CD..6" localSheetId="21">#REF!</definedName>
    <definedName name="FORM3CD..6" localSheetId="20">#REF!</definedName>
    <definedName name="FORM3CD..6" localSheetId="18">#REF!</definedName>
    <definedName name="FORM3CD..6">#REF!</definedName>
    <definedName name="FORM3CD..7" localSheetId="21">#REF!</definedName>
    <definedName name="FORM3CD..7" localSheetId="20">#REF!</definedName>
    <definedName name="FORM3CD..7" localSheetId="18">#REF!</definedName>
    <definedName name="FORM3CD..7">#REF!</definedName>
    <definedName name="FORM3CD..8" localSheetId="21">#REF!</definedName>
    <definedName name="FORM3CD..8" localSheetId="20">#REF!</definedName>
    <definedName name="FORM3CD..8" localSheetId="18">#REF!</definedName>
    <definedName name="FORM3CD..8">#REF!</definedName>
    <definedName name="FORM3CD..9" localSheetId="21">#REF!</definedName>
    <definedName name="FORM3CD..9" localSheetId="20">#REF!</definedName>
    <definedName name="FORM3CD..9" localSheetId="18">#REF!</definedName>
    <definedName name="FORM3CD..9">#REF!</definedName>
    <definedName name="Format" localSheetId="21">#REF!</definedName>
    <definedName name="Format" localSheetId="20">#REF!</definedName>
    <definedName name="Format" localSheetId="18">#REF!</definedName>
    <definedName name="Format">#REF!</definedName>
    <definedName name="FT" localSheetId="21">#REF!</definedName>
    <definedName name="FT" localSheetId="20">#REF!</definedName>
    <definedName name="FT" localSheetId="18">#REF!</definedName>
    <definedName name="FT">#REF!</definedName>
    <definedName name="full" localSheetId="21">#REF!</definedName>
    <definedName name="full" localSheetId="20">#REF!</definedName>
    <definedName name="full" localSheetId="18">#REF!</definedName>
    <definedName name="full">#REF!</definedName>
    <definedName name="FUNDFLOW" localSheetId="5">#REF!</definedName>
    <definedName name="FUNDFLOW">#REF!</definedName>
    <definedName name="FUNDFLOW_4" localSheetId="5">#REF!</definedName>
    <definedName name="FUNDFLOW_4">#REF!</definedName>
    <definedName name="FUNDFLOW_5" localSheetId="5">#REF!</definedName>
    <definedName name="FUNDFLOW_5">#REF!</definedName>
    <definedName name="FUNDFLOW_6" localSheetId="5">#REF!</definedName>
    <definedName name="FUNDFLOW_6">#REF!</definedName>
    <definedName name="FUNDFLOW_7" localSheetId="5">#REF!</definedName>
    <definedName name="FUNDFLOW_7">#REF!</definedName>
    <definedName name="FUNDFLOW_8" localSheetId="5">#REF!</definedName>
    <definedName name="FUNDFLOW_8">#REF!</definedName>
    <definedName name="FY" localSheetId="21">#REF!</definedName>
    <definedName name="FY" localSheetId="20">#REF!</definedName>
    <definedName name="FY" localSheetId="18">#REF!</definedName>
    <definedName name="FY">#REF!</definedName>
    <definedName name="g" localSheetId="21">#REF!</definedName>
    <definedName name="g" localSheetId="20">#REF!</definedName>
    <definedName name="g" localSheetId="18">#REF!</definedName>
    <definedName name="g">#REF!</definedName>
    <definedName name="GG6_" localSheetId="21">#REF!</definedName>
    <definedName name="GG6_" localSheetId="20">#REF!</definedName>
    <definedName name="GG6_" localSheetId="18">#REF!</definedName>
    <definedName name="GG6_">#REF!</definedName>
    <definedName name="ghj" hidden="1">{#N/A,#N/A,FALSE,"gc (2)"}</definedName>
    <definedName name="Giftlogo" localSheetId="21">#REF!</definedName>
    <definedName name="Giftlogo" localSheetId="20">#REF!</definedName>
    <definedName name="Giftlogo" localSheetId="18">#REF!</definedName>
    <definedName name="Giftlogo">#REF!</definedName>
    <definedName name="Giftnonlogo1" localSheetId="21">#REF!</definedName>
    <definedName name="Giftnonlogo1" localSheetId="20">#REF!</definedName>
    <definedName name="Giftnonlogo1" localSheetId="18">#REF!</definedName>
    <definedName name="Giftnonlogo1">#REF!</definedName>
    <definedName name="Giftnonlogo2" localSheetId="21">#REF!</definedName>
    <definedName name="Giftnonlogo2" localSheetId="20">#REF!</definedName>
    <definedName name="Giftnonlogo2" localSheetId="18">#REF!</definedName>
    <definedName name="Giftnonlogo2">#REF!</definedName>
    <definedName name="GOODWILL" localSheetId="21">#REF!</definedName>
    <definedName name="GOODWILL" localSheetId="20">#REF!</definedName>
    <definedName name="GOODWILL" localSheetId="18">#REF!</definedName>
    <definedName name="GOODWILL">#REF!</definedName>
    <definedName name="GOODWILL為替" localSheetId="21">#REF!</definedName>
    <definedName name="GOODWILL為替" localSheetId="20">#REF!</definedName>
    <definedName name="GOODWILL為替" localSheetId="18">#REF!</definedName>
    <definedName name="GOODWILL為替">#REF!</definedName>
    <definedName name="gouke" localSheetId="21">#REF!</definedName>
    <definedName name="gouke" localSheetId="20">#REF!</definedName>
    <definedName name="gouke" localSheetId="18">#REF!</definedName>
    <definedName name="gouke">#REF!</definedName>
    <definedName name="GROBAL_RENTAL" localSheetId="21">#REF!</definedName>
    <definedName name="GROBAL_RENTAL" localSheetId="20">#REF!</definedName>
    <definedName name="GROBAL_RENTAL" localSheetId="18">#REF!</definedName>
    <definedName name="GROBAL_RENTAL">#REF!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yoshu1" localSheetId="21">#REF!</definedName>
    <definedName name="Gyoshu1" localSheetId="20">#REF!</definedName>
    <definedName name="Gyoshu1" localSheetId="18">#REF!</definedName>
    <definedName name="Gyoshu1">#REF!</definedName>
    <definedName name="Gyoshu2" localSheetId="21">#REF!</definedName>
    <definedName name="Gyoshu2" localSheetId="20">#REF!</definedName>
    <definedName name="Gyoshu2" localSheetId="18">#REF!</definedName>
    <definedName name="Gyoshu2">#REF!</definedName>
    <definedName name="h" localSheetId="21">#REF!</definedName>
    <definedName name="h" localSheetId="20">#REF!</definedName>
    <definedName name="h" localSheetId="18">#REF!</definedName>
    <definedName name="h">#REF!</definedName>
    <definedName name="Header" localSheetId="21">#REF!</definedName>
    <definedName name="Header" localSheetId="20">#REF!</definedName>
    <definedName name="Header" localSheetId="18">#REF!</definedName>
    <definedName name="Header">#REF!</definedName>
    <definedName name="HP1_" localSheetId="21">#REF!</definedName>
    <definedName name="HP1_" localSheetId="20">#REF!</definedName>
    <definedName name="HP1_" localSheetId="18">#REF!</definedName>
    <definedName name="HP1_">#REF!</definedName>
    <definedName name="HPexp" localSheetId="21">#REF!</definedName>
    <definedName name="HPexp" localSheetId="20">#REF!</definedName>
    <definedName name="HPexp" localSheetId="18">#REF!</definedName>
    <definedName name="HPexp">#REF!</definedName>
    <definedName name="HTML_CodePage" hidden="1">1252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" localSheetId="21">#REF!</definedName>
    <definedName name="i" localSheetId="20">#REF!</definedName>
    <definedName name="i" localSheetId="18">#REF!</definedName>
    <definedName name="i">#REF!</definedName>
    <definedName name="IDC_34期A" localSheetId="21">#REF!</definedName>
    <definedName name="IDC_34期A" localSheetId="20">#REF!</definedName>
    <definedName name="IDC_34期A" localSheetId="18">#REF!</definedName>
    <definedName name="IDC_34期A">#REF!</definedName>
    <definedName name="IDC_34期B" localSheetId="21">#REF!</definedName>
    <definedName name="IDC_34期B" localSheetId="20">#REF!</definedName>
    <definedName name="IDC_34期B" localSheetId="18">#REF!</definedName>
    <definedName name="IDC_34期B">#REF!</definedName>
    <definedName name="IDC_35期A" localSheetId="21">#REF!</definedName>
    <definedName name="IDC_35期A" localSheetId="20">#REF!</definedName>
    <definedName name="IDC_35期A" localSheetId="18">#REF!</definedName>
    <definedName name="IDC_35期A">#REF!</definedName>
    <definedName name="IDC_35期B" localSheetId="21">#REF!</definedName>
    <definedName name="IDC_35期B" localSheetId="20">#REF!</definedName>
    <definedName name="IDC_35期B" localSheetId="18">#REF!</definedName>
    <definedName name="IDC_35期B">#REF!</definedName>
    <definedName name="IDC_36期A" localSheetId="21">#REF!</definedName>
    <definedName name="IDC_36期A" localSheetId="20">#REF!</definedName>
    <definedName name="IDC_36期A" localSheetId="18">#REF!</definedName>
    <definedName name="IDC_36期A">#REF!</definedName>
    <definedName name="IDC_36期B" localSheetId="21">#REF!</definedName>
    <definedName name="IDC_36期B" localSheetId="20">#REF!</definedName>
    <definedName name="IDC_36期B" localSheetId="18">#REF!</definedName>
    <definedName name="IDC_36期B">#REF!</definedName>
    <definedName name="idiot" hidden="1">{"dep. full detail",#N/A,FALSE,"annex";"3cd annex",#N/A,FALSE,"annex";"co. dep.",#N/A,FALSE,"annex"}</definedName>
    <definedName name="IHC" localSheetId="21">#REF!</definedName>
    <definedName name="IHC" localSheetId="20">#REF!</definedName>
    <definedName name="IHC" localSheetId="18">#REF!</definedName>
    <definedName name="IHC">#REF!</definedName>
    <definedName name="II" localSheetId="21">#REF!</definedName>
    <definedName name="II" localSheetId="20">#REF!</definedName>
    <definedName name="II" localSheetId="18">#REF!</definedName>
    <definedName name="II">#REF!</definedName>
    <definedName name="il" localSheetId="21">#REF!</definedName>
    <definedName name="il" localSheetId="20">#REF!</definedName>
    <definedName name="il" localSheetId="18">#REF!</definedName>
    <definedName name="il">#REF!</definedName>
    <definedName name="IL___FS" localSheetId="21">#REF!</definedName>
    <definedName name="IL___FS" localSheetId="20">#REF!</definedName>
    <definedName name="IL___FS" localSheetId="18">#REF!</definedName>
    <definedName name="IL___FS">#REF!</definedName>
    <definedName name="In" hidden="1">{#N/A,#N/A,FALSE,"gc (2)"}</definedName>
    <definedName name="IN_BOOK_NAME" localSheetId="21">#REF!</definedName>
    <definedName name="IN_BOOK_NAME" localSheetId="20">#REF!</definedName>
    <definedName name="IN_BOOK_NAME" localSheetId="18">#REF!</definedName>
    <definedName name="IN_BOOK_NAME">#REF!</definedName>
    <definedName name="Incurr" hidden="1">{#N/A,#N/A,FALSE,"gc (2)"}</definedName>
    <definedName name="index" localSheetId="21">#REF!</definedName>
    <definedName name="index" localSheetId="20">#REF!</definedName>
    <definedName name="index" localSheetId="18">#REF!</definedName>
    <definedName name="index">#REF!</definedName>
    <definedName name="INT" localSheetId="21">#REF!</definedName>
    <definedName name="INT" localSheetId="20">#REF!</definedName>
    <definedName name="INT" localSheetId="18">#REF!</definedName>
    <definedName name="INT">#REF!</definedName>
    <definedName name="INTCAP" localSheetId="21">#REF!</definedName>
    <definedName name="INTCAP" localSheetId="20">#REF!</definedName>
    <definedName name="INTCAP" localSheetId="18">#REF!</definedName>
    <definedName name="INTCAP">#REF!</definedName>
    <definedName name="IntroPrintArea" hidden="1">#REF!</definedName>
    <definedName name="invest" localSheetId="21">#REF!</definedName>
    <definedName name="invest" localSheetId="20">#REF!</definedName>
    <definedName name="invest" localSheetId="18">#REF!</definedName>
    <definedName name="invest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BU" localSheetId="21">#REF!</definedName>
    <definedName name="ISBU" localSheetId="20">#REF!</definedName>
    <definedName name="ISBU" localSheetId="18">#REF!</definedName>
    <definedName name="ISBU">#REF!</definedName>
    <definedName name="item210" localSheetId="21">#REF!</definedName>
    <definedName name="item210" localSheetId="20">#REF!</definedName>
    <definedName name="item210" localSheetId="18">#REF!</definedName>
    <definedName name="item210">#REF!</definedName>
    <definedName name="item221" localSheetId="21">#REF!</definedName>
    <definedName name="item221" localSheetId="20">#REF!</definedName>
    <definedName name="item221" localSheetId="18">#REF!</definedName>
    <definedName name="item221">#REF!</definedName>
    <definedName name="Item223" localSheetId="21">#REF!</definedName>
    <definedName name="Item223" localSheetId="20">#REF!</definedName>
    <definedName name="Item223" localSheetId="18">#REF!</definedName>
    <definedName name="Item223">#REF!</definedName>
    <definedName name="item224" localSheetId="21">#REF!</definedName>
    <definedName name="item224" localSheetId="20">#REF!</definedName>
    <definedName name="item224" localSheetId="18">#REF!</definedName>
    <definedName name="item224">#REF!</definedName>
    <definedName name="Item226" localSheetId="21">#REF!</definedName>
    <definedName name="Item226" localSheetId="20">#REF!</definedName>
    <definedName name="Item226" localSheetId="18">#REF!</definedName>
    <definedName name="Item226">#REF!</definedName>
    <definedName name="item252" localSheetId="21">#REF!</definedName>
    <definedName name="item252" localSheetId="20">#REF!</definedName>
    <definedName name="item252" localSheetId="18">#REF!</definedName>
    <definedName name="item252">#REF!</definedName>
    <definedName name="j" localSheetId="21">#REF!</definedName>
    <definedName name="j" localSheetId="20">#REF!</definedName>
    <definedName name="j" localSheetId="18">#REF!</definedName>
    <definedName name="j">#REF!</definedName>
    <definedName name="Jay" hidden="1">{#N/A,#N/A,FALSE,"gc (2)"}</definedName>
    <definedName name="jj" hidden="1">{#N/A,#N/A,FALSE,"One Pager";#N/A,#N/A,FALSE,"Technical"}</definedName>
    <definedName name="k" localSheetId="21">#REF!</definedName>
    <definedName name="k" localSheetId="20">#REF!</definedName>
    <definedName name="k" localSheetId="18">#REF!</definedName>
    <definedName name="k">#REF!</definedName>
    <definedName name="kalpesh" localSheetId="21">#REF!</definedName>
    <definedName name="kalpesh" localSheetId="20">#REF!</definedName>
    <definedName name="kalpesh" localSheetId="18">#REF!</definedName>
    <definedName name="kalpesh">#REF!</definedName>
    <definedName name="Kap" localSheetId="21">#REF!</definedName>
    <definedName name="Kap" localSheetId="20">#REF!</definedName>
    <definedName name="Kap" localSheetId="18">#REF!</definedName>
    <definedName name="Kap">#REF!</definedName>
    <definedName name="KDLC" localSheetId="21">#REF!</definedName>
    <definedName name="KDLC" localSheetId="20">#REF!</definedName>
    <definedName name="KDLC" localSheetId="18">#REF!</definedName>
    <definedName name="KDLC">#REF!</definedName>
    <definedName name="KEIKAKU" localSheetId="21">#REF!</definedName>
    <definedName name="KEIKAKU" localSheetId="20">#REF!</definedName>
    <definedName name="KEIKAKU" localSheetId="18">#REF!</definedName>
    <definedName name="KEIKAKU">#REF!</definedName>
    <definedName name="kew" localSheetId="21">#REF!</definedName>
    <definedName name="kew" localSheetId="20">#REF!</definedName>
    <definedName name="kew" localSheetId="18">#REF!</definedName>
    <definedName name="kew">#REF!</definedName>
    <definedName name="KEY_INDICATORS_4" localSheetId="5">#REF!</definedName>
    <definedName name="KEY_INDICATORS_4">#REF!</definedName>
    <definedName name="KEY_INDICATORS_5" localSheetId="5">#REF!</definedName>
    <definedName name="KEY_INDICATORS_5">#REF!</definedName>
    <definedName name="KEY_INDICATORS_6" localSheetId="5">#REF!</definedName>
    <definedName name="KEY_INDICATORS_6">#REF!</definedName>
    <definedName name="KEY_INDICATORS_7" localSheetId="5">#REF!</definedName>
    <definedName name="KEY_INDICATORS_7">#REF!</definedName>
    <definedName name="KEY_INDICATORS_8" localSheetId="5">#REF!</definedName>
    <definedName name="KEY_INDICATORS_8">#REF!</definedName>
    <definedName name="KIIKN" localSheetId="21">#REF!</definedName>
    <definedName name="KIIKN" localSheetId="20">#REF!</definedName>
    <definedName name="KIIKN" localSheetId="18">#REF!</definedName>
    <definedName name="KIIKN">#REF!</definedName>
    <definedName name="KOREA_RENTAL" localSheetId="21">#REF!</definedName>
    <definedName name="KOREA_RENTAL" localSheetId="20">#REF!</definedName>
    <definedName name="KOREA_RENTAL" localSheetId="18">#REF!</definedName>
    <definedName name="KOREA_RENTAL">#REF!</definedName>
    <definedName name="KORIX" localSheetId="21">#REF!</definedName>
    <definedName name="KORIX" localSheetId="20">#REF!</definedName>
    <definedName name="KORIX" localSheetId="18">#REF!</definedName>
    <definedName name="KORIX">#REF!</definedName>
    <definedName name="KUALA_SYNERGY" localSheetId="21">#REF!</definedName>
    <definedName name="KUALA_SYNERGY" localSheetId="20">#REF!</definedName>
    <definedName name="KUALA_SYNERGY" localSheetId="18">#REF!</definedName>
    <definedName name="KUALA_SYNERGY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" localSheetId="21">#REF!</definedName>
    <definedName name="l" localSheetId="20">#REF!</definedName>
    <definedName name="l" localSheetId="18">#REF!</definedName>
    <definedName name="l">#REF!</definedName>
    <definedName name="L_Adjust" localSheetId="21">#REF!</definedName>
    <definedName name="L_Adjust" localSheetId="20">#REF!</definedName>
    <definedName name="L_Adjust" localSheetId="18">#REF!</definedName>
    <definedName name="L_Adjust">#REF!</definedName>
    <definedName name="L_AJE_Tot" localSheetId="21">#REF!</definedName>
    <definedName name="L_AJE_Tot" localSheetId="20">#REF!</definedName>
    <definedName name="L_AJE_Tot" localSheetId="18">#REF!</definedName>
    <definedName name="L_AJE_Tot">#REF!</definedName>
    <definedName name="L_CY_Beg" localSheetId="21">#REF!</definedName>
    <definedName name="L_CY_Beg" localSheetId="20">#REF!</definedName>
    <definedName name="L_CY_Beg" localSheetId="18">#REF!</definedName>
    <definedName name="L_CY_Beg">#REF!</definedName>
    <definedName name="L_CY_End" localSheetId="21">#REF!</definedName>
    <definedName name="L_CY_End" localSheetId="20">#REF!</definedName>
    <definedName name="L_CY_End" localSheetId="18">#REF!</definedName>
    <definedName name="L_CY_End">#REF!</definedName>
    <definedName name="L_PY_End" localSheetId="21">#REF!</definedName>
    <definedName name="L_PY_End" localSheetId="20">#REF!</definedName>
    <definedName name="L_PY_End" localSheetId="18">#REF!</definedName>
    <definedName name="L_PY_End">#REF!</definedName>
    <definedName name="L_RJE_Tot" localSheetId="21">#REF!</definedName>
    <definedName name="L_RJE_Tot" localSheetId="20">#REF!</definedName>
    <definedName name="L_RJE_Tot" localSheetId="18">#REF!</definedName>
    <definedName name="L_RJE_Tot">#REF!</definedName>
    <definedName name="LA" localSheetId="21">#REF!</definedName>
    <definedName name="LA" localSheetId="20">#REF!</definedName>
    <definedName name="LA" localSheetId="18">#REF!</definedName>
    <definedName name="LA">#REF!</definedName>
    <definedName name="lads" localSheetId="21">#REF!</definedName>
    <definedName name="lads" localSheetId="20">#REF!</definedName>
    <definedName name="lads" localSheetId="18">#REF!</definedName>
    <definedName name="lads">#REF!</definedName>
    <definedName name="land" localSheetId="21">#REF!</definedName>
    <definedName name="land" localSheetId="20">#REF!</definedName>
    <definedName name="land" localSheetId="18">#REF!</definedName>
    <definedName name="land">#REF!</definedName>
    <definedName name="Language" localSheetId="21">#REF!</definedName>
    <definedName name="Language" localSheetId="20">#REF!</definedName>
    <definedName name="Language" localSheetId="18">#REF!</definedName>
    <definedName name="Language">#REF!</definedName>
    <definedName name="lesmodel" localSheetId="21">#REF!</definedName>
    <definedName name="lesmodel" localSheetId="20">#REF!</definedName>
    <definedName name="lesmodel" localSheetId="18">#REF!</definedName>
    <definedName name="lesmodel">#REF!</definedName>
    <definedName name="LIAB_4" localSheetId="5">#REF!</definedName>
    <definedName name="LIAB_4">#REF!</definedName>
    <definedName name="LIAB_5" localSheetId="5">#REF!</definedName>
    <definedName name="LIAB_5">#REF!</definedName>
    <definedName name="LIAB_6" localSheetId="5">#REF!</definedName>
    <definedName name="LIAB_6">#REF!</definedName>
    <definedName name="LIAB_7" localSheetId="5">#REF!</definedName>
    <definedName name="LIAB_7">#REF!</definedName>
    <definedName name="LIAB_8" localSheetId="5">#REF!</definedName>
    <definedName name="LIAB_8">#REF!</definedName>
    <definedName name="list" localSheetId="21">#REF!</definedName>
    <definedName name="list" localSheetId="20">#REF!</definedName>
    <definedName name="list" localSheetId="18">#REF!</definedName>
    <definedName name="list">#REF!</definedName>
    <definedName name="LOANS" localSheetId="21">#REF!</definedName>
    <definedName name="LOANS" localSheetId="20">#REF!</definedName>
    <definedName name="LOANS" localSheetId="18">#REF!</definedName>
    <definedName name="LOANS">#REF!</definedName>
    <definedName name="LOLC" localSheetId="21">#REF!</definedName>
    <definedName name="LOLC" localSheetId="20">#REF!</definedName>
    <definedName name="LOLC" localSheetId="18">#REF!</definedName>
    <definedName name="LOLC">#REF!</definedName>
    <definedName name="LONG" localSheetId="21">#REF!</definedName>
    <definedName name="LONG" localSheetId="20">#REF!</definedName>
    <definedName name="LONG" localSheetId="18">#REF!</definedName>
    <definedName name="LONG">#REF!</definedName>
    <definedName name="lr" localSheetId="21">#REF!</definedName>
    <definedName name="lr" localSheetId="20">#REF!</definedName>
    <definedName name="lr" localSheetId="18">#REF!</definedName>
    <definedName name="lr">#REF!</definedName>
    <definedName name="m" localSheetId="21">#REF!</definedName>
    <definedName name="m" localSheetId="20">#REF!</definedName>
    <definedName name="m" localSheetId="18">#REF!</definedName>
    <definedName name="m">#REF!</definedName>
    <definedName name="M_04" localSheetId="21">#REF!</definedName>
    <definedName name="M_04" localSheetId="20">#REF!</definedName>
    <definedName name="M_04" localSheetId="18">#REF!</definedName>
    <definedName name="M_04">#REF!</definedName>
    <definedName name="Materiality" localSheetId="21">#REF!</definedName>
    <definedName name="Materiality" localSheetId="20">#REF!</definedName>
    <definedName name="Materiality" localSheetId="18">#REF!</definedName>
    <definedName name="Materiality">#REF!</definedName>
    <definedName name="MCBDB" hidden="1">{#N/A,#N/A,FALSE,"mpph1";#N/A,#N/A,FALSE,"mpmseb";#N/A,#N/A,FALSE,"mpph2"}</definedName>
    <definedName name="mis" localSheetId="21">#REF!</definedName>
    <definedName name="mis" localSheetId="20">#REF!</definedName>
    <definedName name="mis" localSheetId="18">#REF!</definedName>
    <definedName name="mis">#REF!</definedName>
    <definedName name="misc" localSheetId="21">#REF!</definedName>
    <definedName name="misc" localSheetId="20">#REF!</definedName>
    <definedName name="misc" localSheetId="18">#REF!</definedName>
    <definedName name="misc">#REF!</definedName>
    <definedName name="MKTBLE" localSheetId="21">#REF!</definedName>
    <definedName name="MKTBLE" localSheetId="20">#REF!</definedName>
    <definedName name="MKTBLE" localSheetId="18">#REF!</definedName>
    <definedName name="MKTBLE">#REF!</definedName>
    <definedName name="MM" localSheetId="21">#REF!</definedName>
    <definedName name="MM" localSheetId="20">#REF!</definedName>
    <definedName name="MM" localSheetId="18">#REF!</definedName>
    <definedName name="MM">#REF!</definedName>
    <definedName name="mn" localSheetId="21">#REF!</definedName>
    <definedName name="mn" localSheetId="20">#REF!</definedName>
    <definedName name="mn" localSheetId="18">#REF!</definedName>
    <definedName name="mn">#REF!</definedName>
    <definedName name="Monetary_Precision" localSheetId="21">#REF!</definedName>
    <definedName name="Monetary_Precision" localSheetId="20">#REF!</definedName>
    <definedName name="Monetary_Precision" localSheetId="18">#REF!</definedName>
    <definedName name="Monetary_Precision">#REF!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hidden="1">{#N/A,#N/A,TRUE,"Financials";#N/A,#N/A,TRUE,"Operating Statistics";#N/A,#N/A,TRUE,"Capex &amp; Depreciation";#N/A,#N/A,TRUE,"Debt"}</definedName>
    <definedName name="MSEB" localSheetId="21">#REF!</definedName>
    <definedName name="MSEB" localSheetId="20">#REF!</definedName>
    <definedName name="MSEB" localSheetId="18">#REF!</definedName>
    <definedName name="MSEB">#REF!</definedName>
    <definedName name="mur" localSheetId="21">#REF!</definedName>
    <definedName name="mur" localSheetId="20">#REF!</definedName>
    <definedName name="mur" localSheetId="18">#REF!</definedName>
    <definedName name="mur">#REF!</definedName>
    <definedName name="n" localSheetId="21">#REF!</definedName>
    <definedName name="n" localSheetId="20">#REF!</definedName>
    <definedName name="n" localSheetId="18">#REF!</definedName>
    <definedName name="n">#REF!</definedName>
    <definedName name="NBFC" localSheetId="21">#REF!</definedName>
    <definedName name="NBFC" localSheetId="20">#REF!</definedName>
    <definedName name="NBFC" localSheetId="18">#REF!</definedName>
    <definedName name="NBFC">#REF!</definedName>
    <definedName name="newB" localSheetId="21">#REF!</definedName>
    <definedName name="newB" localSheetId="20">#REF!</definedName>
    <definedName name="newB" localSheetId="18">#REF!</definedName>
    <definedName name="newB">#REF!</definedName>
    <definedName name="NIT">NA()</definedName>
    <definedName name="Nitin" hidden="1">'[12]Sheet3 (2)'!$A$60:$A$76</definedName>
    <definedName name="NKEL" localSheetId="21">#REF!</definedName>
    <definedName name="NKEL" localSheetId="20">#REF!</definedName>
    <definedName name="NKEL" localSheetId="18">#REF!</definedName>
    <definedName name="NKEL">#REF!</definedName>
    <definedName name="npa" localSheetId="21">#REF!</definedName>
    <definedName name="npa" localSheetId="20">#REF!</definedName>
    <definedName name="npa" localSheetId="18">#REF!</definedName>
    <definedName name="npa">#REF!</definedName>
    <definedName name="NSBDEP">'[6]NSB DEP'!$A$1</definedName>
    <definedName name="NSBDEPSC">'[6]NSB DEP SC 99'!$A$1</definedName>
    <definedName name="NTD" localSheetId="21">#REF!</definedName>
    <definedName name="NTD" localSheetId="20">#REF!</definedName>
    <definedName name="NTD" localSheetId="18">#REF!</definedName>
    <definedName name="NTD">#REF!</definedName>
    <definedName name="Number_of_Selections" localSheetId="21">#REF!</definedName>
    <definedName name="Number_of_Selections" localSheetId="20">#REF!</definedName>
    <definedName name="Number_of_Selections" localSheetId="18">#REF!</definedName>
    <definedName name="Number_of_Selections">#REF!</definedName>
    <definedName name="OCR" localSheetId="21">#REF!</definedName>
    <definedName name="OCR" localSheetId="20">#REF!</definedName>
    <definedName name="OCR" localSheetId="18">#REF!</definedName>
    <definedName name="OCR">#REF!</definedName>
    <definedName name="OIB" localSheetId="21">#REF!</definedName>
    <definedName name="OIB" localSheetId="20">#REF!</definedName>
    <definedName name="OIB" localSheetId="18">#REF!</definedName>
    <definedName name="OIB">#REF!</definedName>
    <definedName name="OL_PAKI" localSheetId="21">#REF!</definedName>
    <definedName name="OL_PAKI" localSheetId="20">#REF!</definedName>
    <definedName name="OL_PAKI" localSheetId="18">#REF!</definedName>
    <definedName name="OL_PAKI">#REF!</definedName>
    <definedName name="OLS" localSheetId="21">#REF!</definedName>
    <definedName name="OLS" localSheetId="20">#REF!</definedName>
    <definedName name="OLS" localSheetId="18">#REF!</definedName>
    <definedName name="OLS">#REF!</definedName>
    <definedName name="OMS_P_M" localSheetId="21">#REF!</definedName>
    <definedName name="OMS_P_M" localSheetId="20">#REF!</definedName>
    <definedName name="OMS_P_M" localSheetId="18">#REF!</definedName>
    <definedName name="OMS_P_M">#REF!</definedName>
    <definedName name="OMS_P_Q" localSheetId="21">#REF!</definedName>
    <definedName name="OMS_P_Q" localSheetId="20">#REF!</definedName>
    <definedName name="OMS_P_Q" localSheetId="18">#REF!</definedName>
    <definedName name="OMS_P_Q">#REF!</definedName>
    <definedName name="OMS_P2_M" localSheetId="21">#REF!</definedName>
    <definedName name="OMS_P2_M" localSheetId="20">#REF!</definedName>
    <definedName name="OMS_P2_M" localSheetId="18">#REF!</definedName>
    <definedName name="OMS_P2_M">#REF!</definedName>
    <definedName name="OMS_P2_Q" localSheetId="21">#REF!</definedName>
    <definedName name="OMS_P2_Q" localSheetId="20">#REF!</definedName>
    <definedName name="OMS_P2_Q" localSheetId="18">#REF!</definedName>
    <definedName name="OMS_P2_Q">#REF!</definedName>
    <definedName name="OMS_PX_M" localSheetId="21">#REF!</definedName>
    <definedName name="OMS_PX_M" localSheetId="20">#REF!</definedName>
    <definedName name="OMS_PX_M" localSheetId="18">#REF!</definedName>
    <definedName name="OMS_PX_M">#REF!</definedName>
    <definedName name="OMS_PX_Q" localSheetId="21">#REF!</definedName>
    <definedName name="OMS_PX_Q" localSheetId="20">#REF!</definedName>
    <definedName name="OMS_PX_Q" localSheetId="18">#REF!</definedName>
    <definedName name="OMS_PX_Q">#REF!</definedName>
    <definedName name="OMS_PX2_M" localSheetId="21">#REF!</definedName>
    <definedName name="OMS_PX2_M" localSheetId="20">#REF!</definedName>
    <definedName name="OMS_PX2_M" localSheetId="18">#REF!</definedName>
    <definedName name="OMS_PX2_M">#REF!</definedName>
    <definedName name="OMS_PX2_Q" localSheetId="21">#REF!</definedName>
    <definedName name="OMS_PX2_Q" localSheetId="20">#REF!</definedName>
    <definedName name="OMS_PX2_Q" localSheetId="18">#REF!</definedName>
    <definedName name="OMS_PX2_Q">#REF!</definedName>
    <definedName name="OMS_PY_M" localSheetId="21">#REF!</definedName>
    <definedName name="OMS_PY_M" localSheetId="20">#REF!</definedName>
    <definedName name="OMS_PY_M" localSheetId="18">#REF!</definedName>
    <definedName name="OMS_PY_M">#REF!</definedName>
    <definedName name="OMS_PY_Q" localSheetId="21">#REF!</definedName>
    <definedName name="OMS_PY_Q" localSheetId="20">#REF!</definedName>
    <definedName name="OMS_PY_Q" localSheetId="18">#REF!</definedName>
    <definedName name="OMS_PY_Q">#REF!</definedName>
    <definedName name="OMS_PY2_M" localSheetId="21">#REF!</definedName>
    <definedName name="OMS_PY2_M" localSheetId="20">#REF!</definedName>
    <definedName name="OMS_PY2_M" localSheetId="18">#REF!</definedName>
    <definedName name="OMS_PY2_M">#REF!</definedName>
    <definedName name="OMS_PY2_Q" localSheetId="21">#REF!</definedName>
    <definedName name="OMS_PY2_Q" localSheetId="20">#REF!</definedName>
    <definedName name="OMS_PY2_Q" localSheetId="18">#REF!</definedName>
    <definedName name="OMS_PY2_Q">#REF!</definedName>
    <definedName name="OMS_R_M" localSheetId="21">#REF!</definedName>
    <definedName name="OMS_R_M" localSheetId="20">#REF!</definedName>
    <definedName name="OMS_R_M" localSheetId="18">#REF!</definedName>
    <definedName name="OMS_R_M">#REF!</definedName>
    <definedName name="OMS_R_Q" localSheetId="21">#REF!</definedName>
    <definedName name="OMS_R_Q" localSheetId="20">#REF!</definedName>
    <definedName name="OMS_R_Q" localSheetId="18">#REF!</definedName>
    <definedName name="OMS_R_Q">#REF!</definedName>
    <definedName name="OMS_R2_M" localSheetId="21">#REF!</definedName>
    <definedName name="OMS_R2_M" localSheetId="20">#REF!</definedName>
    <definedName name="OMS_R2_M" localSheetId="18">#REF!</definedName>
    <definedName name="OMS_R2_M">#REF!</definedName>
    <definedName name="OMS_R2_Q" localSheetId="21">#REF!</definedName>
    <definedName name="OMS_R2_Q" localSheetId="20">#REF!</definedName>
    <definedName name="OMS_R2_Q" localSheetId="18">#REF!</definedName>
    <definedName name="OMS_R2_Q">#REF!</definedName>
    <definedName name="OMS_RX_M" localSheetId="21">#REF!</definedName>
    <definedName name="OMS_RX_M" localSheetId="20">#REF!</definedName>
    <definedName name="OMS_RX_M" localSheetId="18">#REF!</definedName>
    <definedName name="OMS_RX_M">#REF!</definedName>
    <definedName name="OMS_RX_Q" localSheetId="21">#REF!</definedName>
    <definedName name="OMS_RX_Q" localSheetId="20">#REF!</definedName>
    <definedName name="OMS_RX_Q" localSheetId="18">#REF!</definedName>
    <definedName name="OMS_RX_Q">#REF!</definedName>
    <definedName name="OMS_RX2_M" localSheetId="21">#REF!</definedName>
    <definedName name="OMS_RX2_M" localSheetId="20">#REF!</definedName>
    <definedName name="OMS_RX2_M" localSheetId="18">#REF!</definedName>
    <definedName name="OMS_RX2_M">#REF!</definedName>
    <definedName name="OMS_RX2_Q" localSheetId="21">#REF!</definedName>
    <definedName name="OMS_RX2_Q" localSheetId="20">#REF!</definedName>
    <definedName name="OMS_RX2_Q" localSheetId="18">#REF!</definedName>
    <definedName name="OMS_RX2_Q">#REF!</definedName>
    <definedName name="OMS_RY_M" localSheetId="21">#REF!</definedName>
    <definedName name="OMS_RY_M" localSheetId="20">#REF!</definedName>
    <definedName name="OMS_RY_M" localSheetId="18">#REF!</definedName>
    <definedName name="OMS_RY_M">#REF!</definedName>
    <definedName name="OMS_RY_Q" localSheetId="21">#REF!</definedName>
    <definedName name="OMS_RY_Q" localSheetId="20">#REF!</definedName>
    <definedName name="OMS_RY_Q" localSheetId="18">#REF!</definedName>
    <definedName name="OMS_RY_Q">#REF!</definedName>
    <definedName name="OMS_RY2_M" localSheetId="21">#REF!</definedName>
    <definedName name="OMS_RY2_M" localSheetId="20">#REF!</definedName>
    <definedName name="OMS_RY2_M" localSheetId="18">#REF!</definedName>
    <definedName name="OMS_RY2_M">#REF!</definedName>
    <definedName name="OMS_RY2_Q" localSheetId="21">#REF!</definedName>
    <definedName name="OMS_RY2_Q" localSheetId="20">#REF!</definedName>
    <definedName name="OMS_RY2_Q" localSheetId="18">#REF!</definedName>
    <definedName name="OMS_RY2_Q">#REF!</definedName>
    <definedName name="oooo" localSheetId="21">#REF!</definedName>
    <definedName name="oooo" localSheetId="20">#REF!</definedName>
    <definedName name="oooo" localSheetId="18">#REF!</definedName>
    <definedName name="oooo">#REF!</definedName>
    <definedName name="Oth" localSheetId="21">#REF!</definedName>
    <definedName name="Oth" localSheetId="20">#REF!</definedName>
    <definedName name="Oth" localSheetId="18">#REF!</definedName>
    <definedName name="Oth">#REF!</definedName>
    <definedName name="Ｐ" localSheetId="21">#REF!</definedName>
    <definedName name="Ｐ" localSheetId="20">#REF!</definedName>
    <definedName name="Ｐ" localSheetId="18">#REF!</definedName>
    <definedName name="Ｐ">#REF!</definedName>
    <definedName name="P1_" localSheetId="21">#REF!</definedName>
    <definedName name="P1_" localSheetId="20">#REF!</definedName>
    <definedName name="P1_" localSheetId="18">#REF!</definedName>
    <definedName name="P1_">#REF!</definedName>
    <definedName name="p2_" localSheetId="21">#REF!</definedName>
    <definedName name="p2_" localSheetId="20">#REF!</definedName>
    <definedName name="p2_" localSheetId="18">#REF!</definedName>
    <definedName name="p2_">#REF!</definedName>
    <definedName name="p3_" localSheetId="21">#REF!</definedName>
    <definedName name="p3_" localSheetId="20">#REF!</definedName>
    <definedName name="p3_" localSheetId="18">#REF!</definedName>
    <definedName name="p3_">#REF!</definedName>
    <definedName name="pa" localSheetId="21">#REF!</definedName>
    <definedName name="pa" localSheetId="20">#REF!</definedName>
    <definedName name="pa" localSheetId="18">#REF!</definedName>
    <definedName name="pa">#REF!</definedName>
    <definedName name="page2" localSheetId="21">#REF!</definedName>
    <definedName name="page2" localSheetId="20">#REF!</definedName>
    <definedName name="page2" localSheetId="18">#REF!</definedName>
    <definedName name="page2">#REF!</definedName>
    <definedName name="page3" localSheetId="21">#REF!</definedName>
    <definedName name="page3" localSheetId="20">#REF!</definedName>
    <definedName name="page3" localSheetId="18">#REF!</definedName>
    <definedName name="page3">#REF!</definedName>
    <definedName name="PAP" localSheetId="21">#REF!</definedName>
    <definedName name="PAP" localSheetId="20">#REF!</definedName>
    <definedName name="PAP" localSheetId="18">#REF!</definedName>
    <definedName name="PAP">#REF!</definedName>
    <definedName name="parse" hidden="1">#REF!</definedName>
    <definedName name="PartDesignation" localSheetId="21">#REF!</definedName>
    <definedName name="PartDesignation" localSheetId="20">#REF!</definedName>
    <definedName name="PartDesignation" localSheetId="18">#REF!</definedName>
    <definedName name="PartDesignation">#REF!</definedName>
    <definedName name="PENAL" localSheetId="21">#REF!</definedName>
    <definedName name="PENAL" localSheetId="20">#REF!</definedName>
    <definedName name="PENAL" localSheetId="18">#REF!</definedName>
    <definedName name="PENAL">#REF!</definedName>
    <definedName name="PeriodEnding" localSheetId="21">#REF!</definedName>
    <definedName name="PeriodEnding" localSheetId="20">#REF!</definedName>
    <definedName name="PeriodEnding" localSheetId="18">#REF!</definedName>
    <definedName name="PeriodEnding">#REF!</definedName>
    <definedName name="Perperson" localSheetId="21">#REF!</definedName>
    <definedName name="Perperson" localSheetId="20">#REF!</definedName>
    <definedName name="Perperson" localSheetId="18">#REF!</definedName>
    <definedName name="Perperson">#REF!</definedName>
    <definedName name="pertrip" localSheetId="21">#REF!</definedName>
    <definedName name="pertrip" localSheetId="20">#REF!</definedName>
    <definedName name="pertrip" localSheetId="18">#REF!</definedName>
    <definedName name="pertrip">#REF!</definedName>
    <definedName name="PL" localSheetId="21">#REF!</definedName>
    <definedName name="PL" localSheetId="20">#REF!</definedName>
    <definedName name="PL" localSheetId="18">#REF!</definedName>
    <definedName name="PL">#REF!</definedName>
    <definedName name="PL1_4" localSheetId="5">#REF!</definedName>
    <definedName name="PL1_4">#REF!</definedName>
    <definedName name="PL1_5" localSheetId="5">#REF!</definedName>
    <definedName name="PL1_5">#REF!</definedName>
    <definedName name="PL1_6" localSheetId="5">#REF!</definedName>
    <definedName name="PL1_6">#REF!</definedName>
    <definedName name="PL1_7" localSheetId="5">#REF!</definedName>
    <definedName name="PL1_7">#REF!</definedName>
    <definedName name="PL1_8" localSheetId="5">#REF!</definedName>
    <definedName name="PL1_8">#REF!</definedName>
    <definedName name="PL2_4" localSheetId="5">#REF!</definedName>
    <definedName name="PL2_4">#REF!</definedName>
    <definedName name="PL2_5" localSheetId="5">#REF!</definedName>
    <definedName name="PL2_5">#REF!</definedName>
    <definedName name="PL2_6" localSheetId="5">#REF!</definedName>
    <definedName name="PL2_6">#REF!</definedName>
    <definedName name="PL2_7" localSheetId="5">#REF!</definedName>
    <definedName name="PL2_7">#REF!</definedName>
    <definedName name="PL2_8" localSheetId="5">#REF!</definedName>
    <definedName name="PL2_8">#REF!</definedName>
    <definedName name="PLCOM99" localSheetId="21">#REF!</definedName>
    <definedName name="PLCOM99" localSheetId="20">#REF!</definedName>
    <definedName name="PLCOM99" localSheetId="18">#REF!</definedName>
    <definedName name="PLCOM99">#REF!</definedName>
    <definedName name="plfull_4" localSheetId="5">#REF!</definedName>
    <definedName name="plfull_4">#REF!</definedName>
    <definedName name="plfull_5" localSheetId="5">#REF!</definedName>
    <definedName name="plfull_5">#REF!</definedName>
    <definedName name="plfull_6" localSheetId="5">#REF!</definedName>
    <definedName name="plfull_6">#REF!</definedName>
    <definedName name="plfull_7" localSheetId="5">#REF!</definedName>
    <definedName name="plfull_7">#REF!</definedName>
    <definedName name="plfull_8" localSheetId="5">#REF!</definedName>
    <definedName name="plfull_8">#REF!</definedName>
    <definedName name="PLGRU" localSheetId="21">#REF!</definedName>
    <definedName name="PLGRU" localSheetId="20">#REF!</definedName>
    <definedName name="PLGRU" localSheetId="18">#REF!</definedName>
    <definedName name="PLGRU">#REF!</definedName>
    <definedName name="PLGRU99" localSheetId="21">#REF!</definedName>
    <definedName name="PLGRU99" localSheetId="20">#REF!</definedName>
    <definedName name="PLGRU99" localSheetId="18">#REF!</definedName>
    <definedName name="PLGRU99">#REF!</definedName>
    <definedName name="PLGURU" localSheetId="21">#REF!</definedName>
    <definedName name="PLGURU" localSheetId="20">#REF!</definedName>
    <definedName name="PLGURU" localSheetId="18">#REF!</definedName>
    <definedName name="PLGURU">#REF!</definedName>
    <definedName name="pp" localSheetId="21">#REF!</definedName>
    <definedName name="pp" localSheetId="20">#REF!</definedName>
    <definedName name="pp" localSheetId="18">#REF!</definedName>
    <definedName name="pp">#REF!</definedName>
    <definedName name="ppl" hidden="1">{#N/A,#N/A,FALSE,"gc (2)"}</definedName>
    <definedName name="pppp" localSheetId="21">#REF!</definedName>
    <definedName name="pppp" localSheetId="20">#REF!</definedName>
    <definedName name="pppp" localSheetId="18">#REF!</definedName>
    <definedName name="pppp">#REF!</definedName>
    <definedName name="pq" localSheetId="21">#REF!</definedName>
    <definedName name="pq" localSheetId="20">#REF!</definedName>
    <definedName name="pq" localSheetId="18">#REF!</definedName>
    <definedName name="pq">#REF!</definedName>
    <definedName name="Pre_tax_materiality" localSheetId="21">#REF!</definedName>
    <definedName name="Pre_tax_materiality" localSheetId="20">#REF!</definedName>
    <definedName name="Pre_tax_materiality" localSheetId="18">#REF!</definedName>
    <definedName name="Pre_tax_materiality">#REF!</definedName>
    <definedName name="PRINT" localSheetId="21">#REF!</definedName>
    <definedName name="PRINT" localSheetId="20">#REF!</definedName>
    <definedName name="PRINT" localSheetId="18">#REF!</definedName>
    <definedName name="PRINT">#REF!</definedName>
    <definedName name="_xlnm.Print_Area" localSheetId="24">'Sales Milestone ok'!$B$2:$P$29</definedName>
    <definedName name="Print_Area_MI" localSheetId="21">#REF!</definedName>
    <definedName name="Print_Area_MI" localSheetId="20">#REF!</definedName>
    <definedName name="Print_Area_MI" localSheetId="18">#REF!</definedName>
    <definedName name="Print_Area_MI">#REF!</definedName>
    <definedName name="Print_Area_MI_8" localSheetId="21">[9]BS!#REF!</definedName>
    <definedName name="Print_Area_MI_8" localSheetId="20">[9]BS!#REF!</definedName>
    <definedName name="Print_Area_MI_8" localSheetId="18">[9]BS!#REF!</definedName>
    <definedName name="Print_Area_MI_8">[9]BS!#REF!</definedName>
    <definedName name="PRINT1" localSheetId="21">#REF!</definedName>
    <definedName name="PRINT1" localSheetId="20">#REF!</definedName>
    <definedName name="PRINT1" localSheetId="18">#REF!</definedName>
    <definedName name="PRINT1">#REF!</definedName>
    <definedName name="PRINT10" localSheetId="21">#REF!</definedName>
    <definedName name="PRINT10" localSheetId="20">#REF!</definedName>
    <definedName name="PRINT10" localSheetId="18">#REF!</definedName>
    <definedName name="PRINT10">#REF!</definedName>
    <definedName name="PRINT11" localSheetId="21">#REF!</definedName>
    <definedName name="PRINT11" localSheetId="20">#REF!</definedName>
    <definedName name="PRINT11" localSheetId="18">#REF!</definedName>
    <definedName name="PRINT11">#REF!</definedName>
    <definedName name="PRINT12" localSheetId="21">#REF!</definedName>
    <definedName name="PRINT12" localSheetId="20">#REF!</definedName>
    <definedName name="PRINT12" localSheetId="18">#REF!</definedName>
    <definedName name="PRINT12">#REF!</definedName>
    <definedName name="PRINT13" localSheetId="21">#REF!</definedName>
    <definedName name="PRINT13" localSheetId="20">#REF!</definedName>
    <definedName name="PRINT13" localSheetId="18">#REF!</definedName>
    <definedName name="PRINT13">#REF!</definedName>
    <definedName name="PRINT14" localSheetId="21">#REF!</definedName>
    <definedName name="PRINT14" localSheetId="20">#REF!</definedName>
    <definedName name="PRINT14" localSheetId="18">#REF!</definedName>
    <definedName name="PRINT14">#REF!</definedName>
    <definedName name="PRINT2" localSheetId="21">#REF!</definedName>
    <definedName name="PRINT2" localSheetId="20">#REF!</definedName>
    <definedName name="PRINT2" localSheetId="18">#REF!</definedName>
    <definedName name="PRINT2">#REF!</definedName>
    <definedName name="PRINT3" localSheetId="21">#REF!</definedName>
    <definedName name="PRINT3" localSheetId="20">#REF!</definedName>
    <definedName name="PRINT3" localSheetId="18">#REF!</definedName>
    <definedName name="PRINT3">#REF!</definedName>
    <definedName name="PRINT4" localSheetId="21">#REF!</definedName>
    <definedName name="PRINT4" localSheetId="20">#REF!</definedName>
    <definedName name="PRINT4" localSheetId="18">#REF!</definedName>
    <definedName name="PRINT4">#REF!</definedName>
    <definedName name="PRINT6" localSheetId="21">#REF!</definedName>
    <definedName name="PRINT6" localSheetId="20">#REF!</definedName>
    <definedName name="PRINT6" localSheetId="18">#REF!</definedName>
    <definedName name="PRINT6">#REF!</definedName>
    <definedName name="PRINT7" localSheetId="21">#REF!</definedName>
    <definedName name="PRINT7" localSheetId="20">#REF!</definedName>
    <definedName name="PRINT7" localSheetId="18">#REF!</definedName>
    <definedName name="PRINT7">#REF!</definedName>
    <definedName name="PRINT8" localSheetId="21">#REF!</definedName>
    <definedName name="PRINT8" localSheetId="20">#REF!</definedName>
    <definedName name="PRINT8" localSheetId="18">#REF!</definedName>
    <definedName name="PRINT8">#REF!</definedName>
    <definedName name="PRINTAB" localSheetId="21">#REF!</definedName>
    <definedName name="PRINTAB" localSheetId="20">#REF!</definedName>
    <definedName name="PRINTAB" localSheetId="18">#REF!</definedName>
    <definedName name="PRINTAB">#REF!</definedName>
    <definedName name="PRINTCDEI" localSheetId="21">#REF!</definedName>
    <definedName name="PRINTCDEI" localSheetId="20">#REF!</definedName>
    <definedName name="PRINTCDEI" localSheetId="18">#REF!</definedName>
    <definedName name="PRINTCDEI">#REF!</definedName>
    <definedName name="PRINTCDOE" localSheetId="21">#REF!</definedName>
    <definedName name="PRINTCDOE" localSheetId="20">#REF!</definedName>
    <definedName name="PRINTCDOE" localSheetId="18">#REF!</definedName>
    <definedName name="PRINTCDOE">#REF!</definedName>
    <definedName name="PRINTEFLPM" localSheetId="21">#REF!</definedName>
    <definedName name="PRINTEFLPM" localSheetId="20">#REF!</definedName>
    <definedName name="PRINTEFLPM" localSheetId="18">#REF!</definedName>
    <definedName name="PRINTEFLPM">#REF!</definedName>
    <definedName name="PRINTGLA" localSheetId="21">#REF!</definedName>
    <definedName name="PRINTGLA" localSheetId="20">#REF!</definedName>
    <definedName name="PRINTGLA" localSheetId="18">#REF!</definedName>
    <definedName name="PRINTGLA">#REF!</definedName>
    <definedName name="PRINTHLV" localSheetId="21">#REF!</definedName>
    <definedName name="PRINTHLV" localSheetId="20">#REF!</definedName>
    <definedName name="PRINTHLV" localSheetId="18">#REF!</definedName>
    <definedName name="PRINTHLV">#REF!</definedName>
    <definedName name="PRINTILPM" localSheetId="21">#REF!</definedName>
    <definedName name="PRINTILPM" localSheetId="20">#REF!</definedName>
    <definedName name="PRINTILPM" localSheetId="18">#REF!</definedName>
    <definedName name="PRINTILPM">#REF!</definedName>
    <definedName name="PRINTJKMV" localSheetId="21">#REF!</definedName>
    <definedName name="PRINTJKMV" localSheetId="20">#REF!</definedName>
    <definedName name="PRINTJKMV" localSheetId="18">#REF!</definedName>
    <definedName name="PRINTJKMV">#REF!</definedName>
    <definedName name="PRINTLLV" localSheetId="21">#REF!</definedName>
    <definedName name="PRINTLLV" localSheetId="20">#REF!</definedName>
    <definedName name="PRINTLLV" localSheetId="18">#REF!</definedName>
    <definedName name="PRINTLLV">#REF!</definedName>
    <definedName name="PRINTMRP" localSheetId="21">#REF!</definedName>
    <definedName name="PRINTMRP" localSheetId="20">#REF!</definedName>
    <definedName name="PRINTMRP" localSheetId="18">#REF!</definedName>
    <definedName name="PRINTMRP">#REF!</definedName>
    <definedName name="PRINTNOOP" localSheetId="21">#REF!</definedName>
    <definedName name="PRINTNOOP" localSheetId="20">#REF!</definedName>
    <definedName name="PRINTNOOP" localSheetId="18">#REF!</definedName>
    <definedName name="PRINTNOOP">#REF!</definedName>
    <definedName name="PRINTNOP" localSheetId="21">#REF!</definedName>
    <definedName name="PRINTNOP" localSheetId="20">#REF!</definedName>
    <definedName name="PRINTNOP" localSheetId="18">#REF!</definedName>
    <definedName name="PRINTNOP">#REF!</definedName>
    <definedName name="PRINTPLS" localSheetId="21">#REF!</definedName>
    <definedName name="PRINTPLS" localSheetId="20">#REF!</definedName>
    <definedName name="PRINTPLS" localSheetId="18">#REF!</definedName>
    <definedName name="PRINTPLS">#REF!</definedName>
    <definedName name="PRINTQRC" localSheetId="21">#REF!</definedName>
    <definedName name="PRINTQRC" localSheetId="20">#REF!</definedName>
    <definedName name="PRINTQRC" localSheetId="18">#REF!</definedName>
    <definedName name="PRINTQRC">#REF!</definedName>
    <definedName name="PrintRange" localSheetId="21">#REF!</definedName>
    <definedName name="PrintRange" localSheetId="20">#REF!</definedName>
    <definedName name="PrintRange" localSheetId="18">#REF!</definedName>
    <definedName name="PrintRange">#REF!</definedName>
    <definedName name="PRINTSTLC" localSheetId="21">#REF!</definedName>
    <definedName name="PRINTSTLC" localSheetId="20">#REF!</definedName>
    <definedName name="PRINTSTLC" localSheetId="18">#REF!</definedName>
    <definedName name="PRINTSTLC">#REF!</definedName>
    <definedName name="PROD64" localSheetId="21">[13]PROD64!#REF!</definedName>
    <definedName name="PROD64" localSheetId="20">[13]PROD64!#REF!</definedName>
    <definedName name="PROD64" localSheetId="18">[13]PROD64!#REF!</definedName>
    <definedName name="PROD64">[13]PROD64!#REF!</definedName>
    <definedName name="projects" localSheetId="21">#REF!</definedName>
    <definedName name="projects" localSheetId="20">#REF!</definedName>
    <definedName name="projects" localSheetId="18">#REF!</definedName>
    <definedName name="projects">#REF!</definedName>
    <definedName name="PUB_FileID" hidden="1">"L10003363.xls"</definedName>
    <definedName name="PUB_UserID" hidden="1">"MAYERX"</definedName>
    <definedName name="PY_all_Equity" localSheetId="21">#REF!</definedName>
    <definedName name="PY_all_Equity" localSheetId="20">#REF!</definedName>
    <definedName name="PY_all_Equity" localSheetId="18">#REF!</definedName>
    <definedName name="PY_all_Equity">#REF!</definedName>
    <definedName name="PY_all_Income" localSheetId="21">#REF!</definedName>
    <definedName name="PY_all_Income" localSheetId="20">#REF!</definedName>
    <definedName name="PY_all_Income" localSheetId="18">#REF!</definedName>
    <definedName name="PY_all_Income">#REF!</definedName>
    <definedName name="PY_all_RetEarn" localSheetId="21">#REF!</definedName>
    <definedName name="PY_all_RetEarn" localSheetId="20">#REF!</definedName>
    <definedName name="PY_all_RetEarn" localSheetId="18">#REF!</definedName>
    <definedName name="PY_all_RetEarn">#REF!</definedName>
    <definedName name="PY_knw_Income" localSheetId="21">#REF!</definedName>
    <definedName name="PY_knw_Income" localSheetId="20">#REF!</definedName>
    <definedName name="PY_knw_Income" localSheetId="18">#REF!</definedName>
    <definedName name="PY_knw_Income">#REF!</definedName>
    <definedName name="PY_knw_RetEarn" localSheetId="21">#REF!</definedName>
    <definedName name="PY_knw_RetEarn" localSheetId="20">#REF!</definedName>
    <definedName name="PY_knw_RetEarn" localSheetId="18">#REF!</definedName>
    <definedName name="PY_knw_RetEarn">#REF!</definedName>
    <definedName name="PY_lik_Income" localSheetId="21">#REF!</definedName>
    <definedName name="PY_lik_Income" localSheetId="20">#REF!</definedName>
    <definedName name="PY_lik_Income" localSheetId="18">#REF!</definedName>
    <definedName name="PY_lik_Income">#REF!</definedName>
    <definedName name="PY_lik_RetEarn" localSheetId="21">#REF!</definedName>
    <definedName name="PY_lik_RetEarn" localSheetId="20">#REF!</definedName>
    <definedName name="PY_lik_RetEarn" localSheetId="18">#REF!</definedName>
    <definedName name="PY_lik_RetEarn">#REF!</definedName>
    <definedName name="PY_tot_knw_Xfoot" localSheetId="21">#REF!</definedName>
    <definedName name="PY_tot_knw_Xfoot" localSheetId="20">#REF!</definedName>
    <definedName name="PY_tot_knw_Xfoot" localSheetId="18">#REF!</definedName>
    <definedName name="PY_tot_knw_Xfoot">#REF!</definedName>
    <definedName name="PY_tot_lik_Xfoot" localSheetId="21">#REF!</definedName>
    <definedName name="PY_tot_lik_Xfoot" localSheetId="20">#REF!</definedName>
    <definedName name="PY_tot_lik_Xfoot" localSheetId="18">#REF!</definedName>
    <definedName name="PY_tot_lik_Xfoot">#REF!</definedName>
    <definedName name="PY_tx_all_Income" localSheetId="21">#REF!</definedName>
    <definedName name="PY_tx_all_Income" localSheetId="20">#REF!</definedName>
    <definedName name="PY_tx_all_Income" localSheetId="18">#REF!</definedName>
    <definedName name="PY_tx_all_Income">#REF!</definedName>
    <definedName name="PY_tx_all_RetEarn" localSheetId="21">#REF!</definedName>
    <definedName name="PY_tx_all_RetEarn" localSheetId="20">#REF!</definedName>
    <definedName name="PY_tx_all_RetEarn" localSheetId="18">#REF!</definedName>
    <definedName name="PY_tx_all_RetEarn">#REF!</definedName>
    <definedName name="PY_tx_knw_Income" localSheetId="21">#REF!</definedName>
    <definedName name="PY_tx_knw_Income" localSheetId="20">#REF!</definedName>
    <definedName name="PY_tx_knw_Income" localSheetId="18">#REF!</definedName>
    <definedName name="PY_tx_knw_Income">#REF!</definedName>
    <definedName name="PY_tx_knw_RetEarn" localSheetId="21">#REF!</definedName>
    <definedName name="PY_tx_knw_RetEarn" localSheetId="20">#REF!</definedName>
    <definedName name="PY_tx_knw_RetEarn" localSheetId="18">#REF!</definedName>
    <definedName name="PY_tx_knw_RetEarn">#REF!</definedName>
    <definedName name="PY_tx_lik_Income" localSheetId="21">#REF!</definedName>
    <definedName name="PY_tx_lik_Income" localSheetId="20">#REF!</definedName>
    <definedName name="PY_tx_lik_Income" localSheetId="18">#REF!</definedName>
    <definedName name="PY_tx_lik_Income">#REF!</definedName>
    <definedName name="PY_tx_lik_RetEarn" localSheetId="21">#REF!</definedName>
    <definedName name="PY_tx_lik_RetEarn" localSheetId="20">#REF!</definedName>
    <definedName name="PY_tx_lik_RetEarn" localSheetId="18">#REF!</definedName>
    <definedName name="PY_tx_lik_RetEarn">#REF!</definedName>
    <definedName name="Q" localSheetId="21">#REF!</definedName>
    <definedName name="Q" localSheetId="20">#REF!</definedName>
    <definedName name="Q" localSheetId="18">#REF!</definedName>
    <definedName name="Q">#REF!</definedName>
    <definedName name="qq" localSheetId="21">#REF!</definedName>
    <definedName name="qq" localSheetId="20">#REF!</definedName>
    <definedName name="qq" localSheetId="18">#REF!</definedName>
    <definedName name="qq">#REF!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21">#REF!</definedName>
    <definedName name="qwer" localSheetId="20">#REF!</definedName>
    <definedName name="qwer" localSheetId="18">#REF!</definedName>
    <definedName name="qwer">#REF!</definedName>
    <definedName name="R_Factor" localSheetId="21">#REF!</definedName>
    <definedName name="R_Factor" localSheetId="20">#REF!</definedName>
    <definedName name="R_Factor" localSheetId="18">#REF!</definedName>
    <definedName name="R_Factor">#REF!</definedName>
    <definedName name="ram" hidden="1">{"dep. full detail",#N/A,FALSE,"annex";"3cd annex",#N/A,FALSE,"annex";"co. dep.",#N/A,FALSE,"annex"}</definedName>
    <definedName name="RAT" localSheetId="21">#REF!</definedName>
    <definedName name="RAT" localSheetId="20">#REF!</definedName>
    <definedName name="RAT" localSheetId="18">#REF!</definedName>
    <definedName name="RAT">#REF!</definedName>
    <definedName name="ratios" localSheetId="21">#REF!</definedName>
    <definedName name="ratios" localSheetId="20">#REF!</definedName>
    <definedName name="ratios" localSheetId="18">#REF!</definedName>
    <definedName name="ratios">#REF!</definedName>
    <definedName name="RATIOS_4" localSheetId="5">#REF!</definedName>
    <definedName name="RATIOS_4">#REF!</definedName>
    <definedName name="RATIOS_5" localSheetId="5">#REF!</definedName>
    <definedName name="RATIOS_5">#REF!</definedName>
    <definedName name="RATIOS_6" localSheetId="5">#REF!</definedName>
    <definedName name="RATIOS_6">#REF!</definedName>
    <definedName name="RATIOS_7" localSheetId="5">#REF!</definedName>
    <definedName name="RATIOS_7">#REF!</definedName>
    <definedName name="RATIOS_8" localSheetId="5">#REF!</definedName>
    <definedName name="RATIOS_8">#REF!</definedName>
    <definedName name="Rato" localSheetId="21">#REF!</definedName>
    <definedName name="Rato" localSheetId="20">#REF!</definedName>
    <definedName name="Rato" localSheetId="18">#REF!</definedName>
    <definedName name="Rato">#REF!</definedName>
    <definedName name="RawData" localSheetId="21">#REF!</definedName>
    <definedName name="RawData" localSheetId="20">#REF!</definedName>
    <definedName name="RawData" localSheetId="18">#REF!</definedName>
    <definedName name="RawData">#REF!</definedName>
    <definedName name="RecCnt" localSheetId="21">#REF!</definedName>
    <definedName name="RecCnt" localSheetId="20">#REF!</definedName>
    <definedName name="RecCnt" localSheetId="18">#REF!</definedName>
    <definedName name="RecCnt">#REF!</definedName>
    <definedName name="reco" localSheetId="21">#REF!</definedName>
    <definedName name="reco" localSheetId="20">#REF!</definedName>
    <definedName name="reco" localSheetId="18">#REF!</definedName>
    <definedName name="reco">#REF!</definedName>
    <definedName name="Ref_1" localSheetId="21">#REF!</definedName>
    <definedName name="Ref_1" localSheetId="20">#REF!</definedName>
    <definedName name="Ref_1" localSheetId="18">#REF!</definedName>
    <definedName name="Ref_1">#REF!</definedName>
    <definedName name="Ref_2" localSheetId="21">#REF!</definedName>
    <definedName name="Ref_2" localSheetId="20">#REF!</definedName>
    <definedName name="Ref_2" localSheetId="18">#REF!</definedName>
    <definedName name="Ref_2">#REF!</definedName>
    <definedName name="Ref_3" localSheetId="21">#REF!</definedName>
    <definedName name="Ref_3" localSheetId="20">#REF!</definedName>
    <definedName name="Ref_3" localSheetId="18">#REF!</definedName>
    <definedName name="Ref_3">#REF!</definedName>
    <definedName name="Ref_4" localSheetId="21">#REF!</definedName>
    <definedName name="Ref_4" localSheetId="20">#REF!</definedName>
    <definedName name="Ref_4" localSheetId="18">#REF!</definedName>
    <definedName name="Ref_4">#REF!</definedName>
    <definedName name="RENTEC_P_M" localSheetId="21">#REF!</definedName>
    <definedName name="RENTEC_P_M" localSheetId="20">#REF!</definedName>
    <definedName name="RENTEC_P_M" localSheetId="18">#REF!</definedName>
    <definedName name="RENTEC_P_M">#REF!</definedName>
    <definedName name="RENTEC_P_Q" localSheetId="21">#REF!</definedName>
    <definedName name="RENTEC_P_Q" localSheetId="20">#REF!</definedName>
    <definedName name="RENTEC_P_Q" localSheetId="18">#REF!</definedName>
    <definedName name="RENTEC_P_Q">#REF!</definedName>
    <definedName name="RENTEC_P2_M" localSheetId="21">#REF!</definedName>
    <definedName name="RENTEC_P2_M" localSheetId="20">#REF!</definedName>
    <definedName name="RENTEC_P2_M" localSheetId="18">#REF!</definedName>
    <definedName name="RENTEC_P2_M">#REF!</definedName>
    <definedName name="RENTEC_P2_Q" localSheetId="21">#REF!</definedName>
    <definedName name="RENTEC_P2_Q" localSheetId="20">#REF!</definedName>
    <definedName name="RENTEC_P2_Q" localSheetId="18">#REF!</definedName>
    <definedName name="RENTEC_P2_Q">#REF!</definedName>
    <definedName name="RENTEC_PX_M" localSheetId="21">#REF!</definedName>
    <definedName name="RENTEC_PX_M" localSheetId="20">#REF!</definedName>
    <definedName name="RENTEC_PX_M" localSheetId="18">#REF!</definedName>
    <definedName name="RENTEC_PX_M">#REF!</definedName>
    <definedName name="RENTEC_PX_Q" localSheetId="21">#REF!</definedName>
    <definedName name="RENTEC_PX_Q" localSheetId="20">#REF!</definedName>
    <definedName name="RENTEC_PX_Q" localSheetId="18">#REF!</definedName>
    <definedName name="RENTEC_PX_Q">#REF!</definedName>
    <definedName name="RENTEC_PX2_M" localSheetId="21">#REF!</definedName>
    <definedName name="RENTEC_PX2_M" localSheetId="20">#REF!</definedName>
    <definedName name="RENTEC_PX2_M" localSheetId="18">#REF!</definedName>
    <definedName name="RENTEC_PX2_M">#REF!</definedName>
    <definedName name="RENTEC_PX2_Q" localSheetId="21">#REF!</definedName>
    <definedName name="RENTEC_PX2_Q" localSheetId="20">#REF!</definedName>
    <definedName name="RENTEC_PX2_Q" localSheetId="18">#REF!</definedName>
    <definedName name="RENTEC_PX2_Q">#REF!</definedName>
    <definedName name="RENTEC_PY_M" localSheetId="21">#REF!</definedName>
    <definedName name="RENTEC_PY_M" localSheetId="20">#REF!</definedName>
    <definedName name="RENTEC_PY_M" localSheetId="18">#REF!</definedName>
    <definedName name="RENTEC_PY_M">#REF!</definedName>
    <definedName name="RENTEC_PY_Q" localSheetId="21">#REF!</definedName>
    <definedName name="RENTEC_PY_Q" localSheetId="20">#REF!</definedName>
    <definedName name="RENTEC_PY_Q" localSheetId="18">#REF!</definedName>
    <definedName name="RENTEC_PY_Q">#REF!</definedName>
    <definedName name="RENTEC_PY2_M" localSheetId="21">#REF!</definedName>
    <definedName name="RENTEC_PY2_M" localSheetId="20">#REF!</definedName>
    <definedName name="RENTEC_PY2_M" localSheetId="18">#REF!</definedName>
    <definedName name="RENTEC_PY2_M">#REF!</definedName>
    <definedName name="RENTEC_PY2_Q" localSheetId="21">#REF!</definedName>
    <definedName name="RENTEC_PY2_Q" localSheetId="20">#REF!</definedName>
    <definedName name="RENTEC_PY2_Q" localSheetId="18">#REF!</definedName>
    <definedName name="RENTEC_PY2_Q">#REF!</definedName>
    <definedName name="RENTEC_R_M" localSheetId="21">#REF!</definedName>
    <definedName name="RENTEC_R_M" localSheetId="20">#REF!</definedName>
    <definedName name="RENTEC_R_M" localSheetId="18">#REF!</definedName>
    <definedName name="RENTEC_R_M">#REF!</definedName>
    <definedName name="RENTEC_R_Q" localSheetId="21">#REF!</definedName>
    <definedName name="RENTEC_R_Q" localSheetId="20">#REF!</definedName>
    <definedName name="RENTEC_R_Q" localSheetId="18">#REF!</definedName>
    <definedName name="RENTEC_R_Q">#REF!</definedName>
    <definedName name="RENTEC_R2_M" localSheetId="21">#REF!</definedName>
    <definedName name="RENTEC_R2_M" localSheetId="20">#REF!</definedName>
    <definedName name="RENTEC_R2_M" localSheetId="18">#REF!</definedName>
    <definedName name="RENTEC_R2_M">#REF!</definedName>
    <definedName name="RENTEC_R2_Q" localSheetId="21">#REF!</definedName>
    <definedName name="RENTEC_R2_Q" localSheetId="20">#REF!</definedName>
    <definedName name="RENTEC_R2_Q" localSheetId="18">#REF!</definedName>
    <definedName name="RENTEC_R2_Q">#REF!</definedName>
    <definedName name="RENTEC_RX_M" localSheetId="21">#REF!</definedName>
    <definedName name="RENTEC_RX_M" localSheetId="20">#REF!</definedName>
    <definedName name="RENTEC_RX_M" localSheetId="18">#REF!</definedName>
    <definedName name="RENTEC_RX_M">#REF!</definedName>
    <definedName name="RENTEC_RX_Q" localSheetId="21">#REF!</definedName>
    <definedName name="RENTEC_RX_Q" localSheetId="20">#REF!</definedName>
    <definedName name="RENTEC_RX_Q" localSheetId="18">#REF!</definedName>
    <definedName name="RENTEC_RX_Q">#REF!</definedName>
    <definedName name="RENTEC_RX2_M" localSheetId="21">#REF!</definedName>
    <definedName name="RENTEC_RX2_M" localSheetId="20">#REF!</definedName>
    <definedName name="RENTEC_RX2_M" localSheetId="18">#REF!</definedName>
    <definedName name="RENTEC_RX2_M">#REF!</definedName>
    <definedName name="RENTEC_RX2_Q" localSheetId="21">#REF!</definedName>
    <definedName name="RENTEC_RX2_Q" localSheetId="20">#REF!</definedName>
    <definedName name="RENTEC_RX2_Q" localSheetId="18">#REF!</definedName>
    <definedName name="RENTEC_RX2_Q">#REF!</definedName>
    <definedName name="RENTEC_RY_M" localSheetId="21">#REF!</definedName>
    <definedName name="RENTEC_RY_M" localSheetId="20">#REF!</definedName>
    <definedName name="RENTEC_RY_M" localSheetId="18">#REF!</definedName>
    <definedName name="RENTEC_RY_M">#REF!</definedName>
    <definedName name="RENTEC_RY_Q" localSheetId="21">#REF!</definedName>
    <definedName name="RENTEC_RY_Q" localSheetId="20">#REF!</definedName>
    <definedName name="RENTEC_RY_Q" localSheetId="18">#REF!</definedName>
    <definedName name="RENTEC_RY_Q">#REF!</definedName>
    <definedName name="RENTEC_RY2_M" localSheetId="21">#REF!</definedName>
    <definedName name="RENTEC_RY2_M" localSheetId="20">#REF!</definedName>
    <definedName name="RENTEC_RY2_M" localSheetId="18">#REF!</definedName>
    <definedName name="RENTEC_RY2_M">#REF!</definedName>
    <definedName name="RENTEC_RY2_Q" localSheetId="21">#REF!</definedName>
    <definedName name="RENTEC_RY2_Q" localSheetId="20">#REF!</definedName>
    <definedName name="RENTEC_RY2_Q" localSheetId="18">#REF!</definedName>
    <definedName name="RENTEC_RY2_Q">#REF!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SI_PREM" localSheetId="21">#REF!</definedName>
    <definedName name="RESI_PREM" localSheetId="20">#REF!</definedName>
    <definedName name="RESI_PREM" localSheetId="18">#REF!</definedName>
    <definedName name="RESI_PREM">#REF!</definedName>
    <definedName name="Residual_difference" localSheetId="21">#REF!</definedName>
    <definedName name="Residual_difference" localSheetId="20">#REF!</definedName>
    <definedName name="Residual_difference" localSheetId="18">#REF!</definedName>
    <definedName name="Residual_difference">#REF!</definedName>
    <definedName name="reu" hidden="1">{#N/A,#N/A,FALSE,"gc (2)"}</definedName>
    <definedName name="reya" hidden="1">{"office ltcg",#N/A,FALSE,"gain01";"IT LTCG",#N/A,FALSE,"gain01"}</definedName>
    <definedName name="ripal" hidden="1">{#N/A,#N/A,FALSE,"gc (2)"}</definedName>
    <definedName name="RMSTOCK" localSheetId="21">#REF!</definedName>
    <definedName name="RMSTOCK" localSheetId="20">#REF!</definedName>
    <definedName name="RMSTOCK" localSheetId="18">#REF!</definedName>
    <definedName name="RMSTOCK">#REF!</definedName>
    <definedName name="RMsummary" localSheetId="21">#REF!</definedName>
    <definedName name="RMsummary" localSheetId="20">#REF!</definedName>
    <definedName name="RMsummary" localSheetId="18">#REF!</definedName>
    <definedName name="RMsummary">#REF!</definedName>
    <definedName name="rOHAN" localSheetId="21">#REF!</definedName>
    <definedName name="rOHAN" localSheetId="20">#REF!</definedName>
    <definedName name="rOHAN" localSheetId="18">#REF!</definedName>
    <definedName name="rOHAN">#REF!</definedName>
    <definedName name="rohit" localSheetId="21">#REF!</definedName>
    <definedName name="rohit" localSheetId="20">#REF!</definedName>
    <definedName name="rohit" localSheetId="18">#REF!</definedName>
    <definedName name="rohit">#REF!</definedName>
    <definedName name="RP" localSheetId="21">#REF!</definedName>
    <definedName name="RP" localSheetId="20">#REF!</definedName>
    <definedName name="RP" localSheetId="18">#REF!</definedName>
    <definedName name="RP">#REF!</definedName>
    <definedName name="rtrt" hidden="1">{"sheet a",#N/A,FALSE,"A";"sheet b 1",#N/A,FALSE,"B";"sheet b 2",#N/A,FALSE,"B"}</definedName>
    <definedName name="Rupees" localSheetId="21">#REF!</definedName>
    <definedName name="Rupees" localSheetId="20">#REF!</definedName>
    <definedName name="Rupees" localSheetId="18">#REF!</definedName>
    <definedName name="Rupees">#REF!</definedName>
    <definedName name="S" localSheetId="21">#REF!</definedName>
    <definedName name="S" localSheetId="20">#REF!</definedName>
    <definedName name="S" localSheetId="18">#REF!</definedName>
    <definedName name="S">#REF!</definedName>
    <definedName name="S_AcctDes" localSheetId="21">#REF!</definedName>
    <definedName name="S_AcctDes" localSheetId="20">#REF!</definedName>
    <definedName name="S_AcctDes" localSheetId="18">#REF!</definedName>
    <definedName name="S_AcctDes">#REF!</definedName>
    <definedName name="S_Adjust" localSheetId="21">#REF!</definedName>
    <definedName name="S_Adjust" localSheetId="20">#REF!</definedName>
    <definedName name="S_Adjust" localSheetId="18">#REF!</definedName>
    <definedName name="S_Adjust">#REF!</definedName>
    <definedName name="S_Adjust_Data" localSheetId="21">#REF!</definedName>
    <definedName name="S_Adjust_Data" localSheetId="20">#REF!</definedName>
    <definedName name="S_Adjust_Data" localSheetId="18">#REF!</definedName>
    <definedName name="S_Adjust_Data">#REF!</definedName>
    <definedName name="S_Adjust_GT" localSheetId="21">#REF!</definedName>
    <definedName name="S_Adjust_GT" localSheetId="20">#REF!</definedName>
    <definedName name="S_Adjust_GT" localSheetId="18">#REF!</definedName>
    <definedName name="S_Adjust_GT">#REF!</definedName>
    <definedName name="S_AJE_Tot" localSheetId="21">#REF!</definedName>
    <definedName name="S_AJE_Tot" localSheetId="20">#REF!</definedName>
    <definedName name="S_AJE_Tot" localSheetId="18">#REF!</definedName>
    <definedName name="S_AJE_Tot">#REF!</definedName>
    <definedName name="S_AJE_Tot_Data" localSheetId="21">#REF!</definedName>
    <definedName name="S_AJE_Tot_Data" localSheetId="20">#REF!</definedName>
    <definedName name="S_AJE_Tot_Data" localSheetId="18">#REF!</definedName>
    <definedName name="S_AJE_Tot_Data">#REF!</definedName>
    <definedName name="S_AJE_Tot_GT" localSheetId="21">#REF!</definedName>
    <definedName name="S_AJE_Tot_GT" localSheetId="20">#REF!</definedName>
    <definedName name="S_AJE_Tot_GT" localSheetId="18">#REF!</definedName>
    <definedName name="S_AJE_Tot_GT">#REF!</definedName>
    <definedName name="S_CompNum" localSheetId="21">#REF!</definedName>
    <definedName name="S_CompNum" localSheetId="20">#REF!</definedName>
    <definedName name="S_CompNum" localSheetId="18">#REF!</definedName>
    <definedName name="S_CompNum">#REF!</definedName>
    <definedName name="S_CY_Beg" localSheetId="21">#REF!</definedName>
    <definedName name="S_CY_Beg" localSheetId="20">#REF!</definedName>
    <definedName name="S_CY_Beg" localSheetId="18">#REF!</definedName>
    <definedName name="S_CY_Beg">#REF!</definedName>
    <definedName name="S_CY_Beg_Data" localSheetId="21">#REF!</definedName>
    <definedName name="S_CY_Beg_Data" localSheetId="20">#REF!</definedName>
    <definedName name="S_CY_Beg_Data" localSheetId="18">#REF!</definedName>
    <definedName name="S_CY_Beg_Data">#REF!</definedName>
    <definedName name="S_CY_Beg_GT" localSheetId="21">#REF!</definedName>
    <definedName name="S_CY_Beg_GT" localSheetId="20">#REF!</definedName>
    <definedName name="S_CY_Beg_GT" localSheetId="18">#REF!</definedName>
    <definedName name="S_CY_Beg_GT">#REF!</definedName>
    <definedName name="S_CY_End" localSheetId="21">#REF!</definedName>
    <definedName name="S_CY_End" localSheetId="20">#REF!</definedName>
    <definedName name="S_CY_End" localSheetId="18">#REF!</definedName>
    <definedName name="S_CY_End">#REF!</definedName>
    <definedName name="S_CY_End_Data" localSheetId="21">#REF!</definedName>
    <definedName name="S_CY_End_Data" localSheetId="20">#REF!</definedName>
    <definedName name="S_CY_End_Data" localSheetId="18">#REF!</definedName>
    <definedName name="S_CY_End_Data">#REF!</definedName>
    <definedName name="S_CY_End_GT" localSheetId="21">#REF!</definedName>
    <definedName name="S_CY_End_GT" localSheetId="20">#REF!</definedName>
    <definedName name="S_CY_End_GT" localSheetId="18">#REF!</definedName>
    <definedName name="S_CY_End_GT">#REF!</definedName>
    <definedName name="S_Diff_Amt" localSheetId="21">#REF!</definedName>
    <definedName name="S_Diff_Amt" localSheetId="20">#REF!</definedName>
    <definedName name="S_Diff_Amt" localSheetId="18">#REF!</definedName>
    <definedName name="S_Diff_Amt">#REF!</definedName>
    <definedName name="S_Diff_Pct" localSheetId="21">#REF!</definedName>
    <definedName name="S_Diff_Pct" localSheetId="20">#REF!</definedName>
    <definedName name="S_Diff_Pct" localSheetId="18">#REF!</definedName>
    <definedName name="S_Diff_Pct">#REF!</definedName>
    <definedName name="S_GrpNum" localSheetId="21">#REF!</definedName>
    <definedName name="S_GrpNum" localSheetId="20">#REF!</definedName>
    <definedName name="S_GrpNum" localSheetId="18">#REF!</definedName>
    <definedName name="S_GrpNum">#REF!</definedName>
    <definedName name="S_Headings" localSheetId="21">#REF!</definedName>
    <definedName name="S_Headings" localSheetId="20">#REF!</definedName>
    <definedName name="S_Headings" localSheetId="18">#REF!</definedName>
    <definedName name="S_Headings">#REF!</definedName>
    <definedName name="S_KeyValue" localSheetId="21">#REF!</definedName>
    <definedName name="S_KeyValue" localSheetId="20">#REF!</definedName>
    <definedName name="S_KeyValue" localSheetId="18">#REF!</definedName>
    <definedName name="S_KeyValue">#REF!</definedName>
    <definedName name="S_PY_End" localSheetId="21">#REF!</definedName>
    <definedName name="S_PY_End" localSheetId="20">#REF!</definedName>
    <definedName name="S_PY_End" localSheetId="18">#REF!</definedName>
    <definedName name="S_PY_End">#REF!</definedName>
    <definedName name="S_PY_End_Data" localSheetId="21">#REF!</definedName>
    <definedName name="S_PY_End_Data" localSheetId="20">#REF!</definedName>
    <definedName name="S_PY_End_Data" localSheetId="18">#REF!</definedName>
    <definedName name="S_PY_End_Data">#REF!</definedName>
    <definedName name="S_PY_End_GT" localSheetId="21">#REF!</definedName>
    <definedName name="S_PY_End_GT" localSheetId="20">#REF!</definedName>
    <definedName name="S_PY_End_GT" localSheetId="18">#REF!</definedName>
    <definedName name="S_PY_End_GT">#REF!</definedName>
    <definedName name="S_RJE_Tot" localSheetId="21">#REF!</definedName>
    <definedName name="S_RJE_Tot" localSheetId="20">#REF!</definedName>
    <definedName name="S_RJE_Tot" localSheetId="18">#REF!</definedName>
    <definedName name="S_RJE_Tot">#REF!</definedName>
    <definedName name="S_RJE_Tot_Data" localSheetId="21">#REF!</definedName>
    <definedName name="S_RJE_Tot_Data" localSheetId="20">#REF!</definedName>
    <definedName name="S_RJE_Tot_Data" localSheetId="18">#REF!</definedName>
    <definedName name="S_RJE_Tot_Data">#REF!</definedName>
    <definedName name="S_RJE_Tot_GT" localSheetId="21">#REF!</definedName>
    <definedName name="S_RJE_Tot_GT" localSheetId="20">#REF!</definedName>
    <definedName name="S_RJE_Tot_GT" localSheetId="18">#REF!</definedName>
    <definedName name="S_RJE_Tot_GT">#REF!</definedName>
    <definedName name="S_RowNum" localSheetId="21">#REF!</definedName>
    <definedName name="S_RowNum" localSheetId="20">#REF!</definedName>
    <definedName name="S_RowNum" localSheetId="18">#REF!</definedName>
    <definedName name="S_RowNum">#REF!</definedName>
    <definedName name="S192..1" localSheetId="21">#REF!</definedName>
    <definedName name="S192..1" localSheetId="20">#REF!</definedName>
    <definedName name="S192..1" localSheetId="18">#REF!</definedName>
    <definedName name="S192..1">#REF!</definedName>
    <definedName name="S192..2" localSheetId="21">#REF!</definedName>
    <definedName name="S192..2" localSheetId="20">#REF!</definedName>
    <definedName name="S192..2" localSheetId="18">#REF!</definedName>
    <definedName name="S192..2">#REF!</definedName>
    <definedName name="S194..3" localSheetId="21">#REF!</definedName>
    <definedName name="S194..3" localSheetId="20">#REF!</definedName>
    <definedName name="S194..3" localSheetId="18">#REF!</definedName>
    <definedName name="S194..3">#REF!</definedName>
    <definedName name="S194C..2" localSheetId="21">#REF!</definedName>
    <definedName name="S194C..2" localSheetId="20">#REF!</definedName>
    <definedName name="S194C..2" localSheetId="18">#REF!</definedName>
    <definedName name="S194C..2">#REF!</definedName>
    <definedName name="S194C..4" localSheetId="21">#REF!</definedName>
    <definedName name="S194C..4" localSheetId="20">#REF!</definedName>
    <definedName name="S194C..4" localSheetId="18">#REF!</definedName>
    <definedName name="S194C..4">#REF!</definedName>
    <definedName name="S194C..5" localSheetId="21">#REF!</definedName>
    <definedName name="S194C..5" localSheetId="20">#REF!</definedName>
    <definedName name="S194C..5" localSheetId="18">#REF!</definedName>
    <definedName name="S194C..5">#REF!</definedName>
    <definedName name="S194C..6" localSheetId="21">#REF!</definedName>
    <definedName name="S194C..6" localSheetId="20">#REF!</definedName>
    <definedName name="S194C..6" localSheetId="18">#REF!</definedName>
    <definedName name="S194C..6">#REF!</definedName>
    <definedName name="SA" localSheetId="21">#REF!</definedName>
    <definedName name="SA" localSheetId="20">#REF!</definedName>
    <definedName name="SA" localSheetId="18">#REF!</definedName>
    <definedName name="SA">#REF!</definedName>
    <definedName name="sadasdas" localSheetId="21">#REF!</definedName>
    <definedName name="sadasdas" localSheetId="20">#REF!</definedName>
    <definedName name="sadasdas" localSheetId="18">#REF!</definedName>
    <definedName name="sadasdas">#REF!</definedName>
    <definedName name="SALE" localSheetId="21">#REF!</definedName>
    <definedName name="SALE" localSheetId="20">#REF!</definedName>
    <definedName name="SALE" localSheetId="18">#REF!</definedName>
    <definedName name="SALE">#REF!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arvecapg" localSheetId="21">#REF!</definedName>
    <definedName name="Sarvecapg" localSheetId="20">#REF!</definedName>
    <definedName name="Sarvecapg" localSheetId="18">#REF!</definedName>
    <definedName name="Sarvecapg">#REF!</definedName>
    <definedName name="SCHBCOM">'[6]SCH 5'!$A$1</definedName>
    <definedName name="sda" localSheetId="21">#REF!</definedName>
    <definedName name="sda" localSheetId="20">#REF!</definedName>
    <definedName name="sda" localSheetId="18">#REF!</definedName>
    <definedName name="sda">#REF!</definedName>
    <definedName name="SDF" localSheetId="21">#REF!</definedName>
    <definedName name="SDF" localSheetId="20">#REF!</definedName>
    <definedName name="SDF" localSheetId="18">#REF!</definedName>
    <definedName name="SDF">#REF!</definedName>
    <definedName name="SEC43B" localSheetId="21">#REF!</definedName>
    <definedName name="SEC43B" localSheetId="20">#REF!</definedName>
    <definedName name="SEC43B" localSheetId="18">#REF!</definedName>
    <definedName name="SEC43B">#REF!</definedName>
    <definedName name="Security_4" localSheetId="5">#REF!</definedName>
    <definedName name="Security_4">#REF!</definedName>
    <definedName name="SECURITY_5" localSheetId="5">#REF!</definedName>
    <definedName name="SECURITY_5">#REF!</definedName>
    <definedName name="SECURITY_6" localSheetId="5">#REF!</definedName>
    <definedName name="SECURITY_6">#REF!</definedName>
    <definedName name="SECURITY_7" localSheetId="5">#REF!</definedName>
    <definedName name="SECURITY_7">#REF!</definedName>
    <definedName name="SECURITY_8" localSheetId="5">#REF!</definedName>
    <definedName name="SECURITY_8">#REF!</definedName>
    <definedName name="segpbt" localSheetId="21">#REF!</definedName>
    <definedName name="segpbt" localSheetId="20">#REF!</definedName>
    <definedName name="segpbt" localSheetId="18">#REF!</definedName>
    <definedName name="segpbt">#REF!</definedName>
    <definedName name="SFAS131_9803__Export_List" localSheetId="21">#REF!</definedName>
    <definedName name="SFAS131_9803__Export_List" localSheetId="20">#REF!</definedName>
    <definedName name="SFAS131_9803__Export_List" localSheetId="18">#REF!</definedName>
    <definedName name="SFAS131_9803__Export_List">#REF!</definedName>
    <definedName name="sHEET" localSheetId="21">#REF!</definedName>
    <definedName name="sHEET" localSheetId="20">#REF!</definedName>
    <definedName name="sHEET" localSheetId="18">#REF!</definedName>
    <definedName name="sHEET">#REF!</definedName>
    <definedName name="SHORT" localSheetId="21">#REF!</definedName>
    <definedName name="SHORT" localSheetId="20">#REF!</definedName>
    <definedName name="SHORT" localSheetId="18">#REF!</definedName>
    <definedName name="SHORT">#REF!</definedName>
    <definedName name="Show.Acct.Update.Warning" hidden="1">#REF!</definedName>
    <definedName name="Show.MDB.Update.Warning" hidden="1">#REF!</definedName>
    <definedName name="SIGHT" localSheetId="21">#REF!</definedName>
    <definedName name="SIGHT" localSheetId="20">#REF!</definedName>
    <definedName name="SIGHT" localSheetId="18">#REF!</definedName>
    <definedName name="SIGHT">#REF!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YMARK" localSheetId="21">#REF!</definedName>
    <definedName name="SKYMARK" localSheetId="20">#REF!</definedName>
    <definedName name="SKYMARK" localSheetId="18">#REF!</definedName>
    <definedName name="SKYMARK">#REF!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nota" localSheetId="21">#REF!</definedName>
    <definedName name="Sonota" localSheetId="20">#REF!</definedName>
    <definedName name="Sonota" localSheetId="18">#REF!</definedName>
    <definedName name="Sonota">#REF!</definedName>
    <definedName name="sort" localSheetId="21">#REF!</definedName>
    <definedName name="sort" localSheetId="20">#REF!</definedName>
    <definedName name="sort" localSheetId="18">#REF!</definedName>
    <definedName name="sort">#REF!</definedName>
    <definedName name="sot" localSheetId="21">#REF!</definedName>
    <definedName name="sot" localSheetId="20">#REF!</definedName>
    <definedName name="sot" localSheetId="18">#REF!</definedName>
    <definedName name="sot">#REF!</definedName>
    <definedName name="spectfdi" hidden="1">{"schedule",#N/A,FALSE,"Sum Op's";"input area",#N/A,FALSE,"Sum Op's"}</definedName>
    <definedName name="spr" localSheetId="21">#REF!</definedName>
    <definedName name="spr" localSheetId="20">#REF!</definedName>
    <definedName name="spr" localSheetId="18">#REF!</definedName>
    <definedName name="spr">#REF!</definedName>
    <definedName name="SS" localSheetId="21">#REF!</definedName>
    <definedName name="SS" localSheetId="20">#REF!</definedName>
    <definedName name="SS" localSheetId="18">#REF!</definedName>
    <definedName name="SS">#REF!</definedName>
    <definedName name="ST43B" localSheetId="21">#REF!</definedName>
    <definedName name="ST43B" localSheetId="20">#REF!</definedName>
    <definedName name="ST43B" localSheetId="18">#REF!</definedName>
    <definedName name="ST43B">#REF!</definedName>
    <definedName name="Start_Date">#REF!</definedName>
    <definedName name="STD" localSheetId="21">#REF!</definedName>
    <definedName name="STD" localSheetId="20">#REF!</definedName>
    <definedName name="STD" localSheetId="18">#REF!</definedName>
    <definedName name="STD">#REF!</definedName>
    <definedName name="STDDATE" localSheetId="21">#REF!</definedName>
    <definedName name="STDDATE" localSheetId="20">#REF!</definedName>
    <definedName name="STDDATE" localSheetId="18">#REF!</definedName>
    <definedName name="STDDATE">#REF!</definedName>
    <definedName name="STL" localSheetId="21">#REF!</definedName>
    <definedName name="STL" localSheetId="20">#REF!</definedName>
    <definedName name="STL" localSheetId="18">#REF!</definedName>
    <definedName name="STL">#REF!</definedName>
    <definedName name="stock02" hidden="1">{#N/A,#N/A,FALSE,"gc (2)"}</definedName>
    <definedName name="subsidiary" localSheetId="21">#REF!</definedName>
    <definedName name="subsidiary" localSheetId="20">#REF!</definedName>
    <definedName name="subsidiary" localSheetId="18">#REF!</definedName>
    <definedName name="subsidiary">#REF!</definedName>
    <definedName name="SUM">NA()</definedName>
    <definedName name="sv" hidden="1">#REF!</definedName>
    <definedName name="SWAPS" localSheetId="21">#REF!</definedName>
    <definedName name="SWAPS" localSheetId="20">#REF!</definedName>
    <definedName name="SWAPS" localSheetId="18">#REF!</definedName>
    <definedName name="SWAPS">#REF!</definedName>
    <definedName name="TA" localSheetId="21">#REF!</definedName>
    <definedName name="TA" localSheetId="20">#REF!</definedName>
    <definedName name="TA" localSheetId="18">#REF!</definedName>
    <definedName name="TA">#REF!</definedName>
    <definedName name="TA3Q" localSheetId="21">#REF!</definedName>
    <definedName name="TA3Q" localSheetId="20">#REF!</definedName>
    <definedName name="TA3Q" localSheetId="18">#REF!</definedName>
    <definedName name="TA3Q">#REF!</definedName>
    <definedName name="Tables" hidden="1">{"sales",#N/A,FALSE,"Sales";"sales existing",#N/A,FALSE,"Sales";"sales rd1",#N/A,FALSE,"Sales";"sales rd2",#N/A,FALSE,"Sales"}</definedName>
    <definedName name="Tax_Effect_Income" localSheetId="21">#REF!</definedName>
    <definedName name="Tax_Effect_Income" localSheetId="20">#REF!</definedName>
    <definedName name="Tax_Effect_Income" localSheetId="18">#REF!</definedName>
    <definedName name="Tax_Effect_Income">#REF!</definedName>
    <definedName name="Tax_Effect_Liabs" localSheetId="21">#REF!</definedName>
    <definedName name="Tax_Effect_Liabs" localSheetId="20">#REF!</definedName>
    <definedName name="Tax_Effect_Liabs" localSheetId="18">#REF!</definedName>
    <definedName name="Tax_Effect_Liabs">#REF!</definedName>
    <definedName name="Tax_Effect_RetEarn" localSheetId="21">#REF!</definedName>
    <definedName name="Tax_Effect_RetEarn" localSheetId="20">#REF!</definedName>
    <definedName name="Tax_Effect_RetEarn" localSheetId="18">#REF!</definedName>
    <definedName name="Tax_Effect_RetEarn">#REF!</definedName>
    <definedName name="Tax_Rate" localSheetId="21">#REF!</definedName>
    <definedName name="Tax_Rate" localSheetId="20">#REF!</definedName>
    <definedName name="Tax_Rate" localSheetId="18">#REF!</definedName>
    <definedName name="Tax_Rate">#REF!</definedName>
    <definedName name="TaxTV">10%</definedName>
    <definedName name="taxworking" localSheetId="21">#REF!</definedName>
    <definedName name="taxworking" localSheetId="20">#REF!</definedName>
    <definedName name="taxworking" localSheetId="18">#REF!</definedName>
    <definedName name="taxworking">#REF!</definedName>
    <definedName name="TaxXL">5%</definedName>
    <definedName name="TB" hidden="1">{#N/A,#N/A,FALSE,"One Pager";#N/A,#N/A,FALSE,"Technical"}</definedName>
    <definedName name="TB転記後ﾏｸﾛ名PRINT実行" localSheetId="21">#REF!</definedName>
    <definedName name="TB転記後ﾏｸﾛ名PRINT実行" localSheetId="20">#REF!</definedName>
    <definedName name="TB転記後ﾏｸﾛ名PRINT実行" localSheetId="18">#REF!</definedName>
    <definedName name="TB転記後ﾏｸﾛ名PRINT実行">#REF!</definedName>
    <definedName name="Tdg_Fin" localSheetId="21">#REF!</definedName>
    <definedName name="Tdg_Fin" localSheetId="20">#REF!</definedName>
    <definedName name="Tdg_Fin" localSheetId="18">#REF!</definedName>
    <definedName name="Tdg_Fin">#REF!</definedName>
    <definedName name="TECH1" localSheetId="21">#REF!</definedName>
    <definedName name="TECH1" localSheetId="20">#REF!</definedName>
    <definedName name="TECH1" localSheetId="18">#REF!</definedName>
    <definedName name="TECH1">#REF!</definedName>
    <definedName name="TECH2" localSheetId="21">#REF!</definedName>
    <definedName name="TECH2" localSheetId="20">#REF!</definedName>
    <definedName name="TECH2" localSheetId="18">#REF!</definedName>
    <definedName name="TECH2">#REF!</definedName>
    <definedName name="TECH3" localSheetId="21">#REF!</definedName>
    <definedName name="TECH3" localSheetId="20">#REF!</definedName>
    <definedName name="TECH3" localSheetId="18">#REF!</definedName>
    <definedName name="TECH3">#REF!</definedName>
    <definedName name="TECH4" localSheetId="21">#REF!</definedName>
    <definedName name="TECH4" localSheetId="20">#REF!</definedName>
    <definedName name="TECH4" localSheetId="18">#REF!</definedName>
    <definedName name="TECH4">#REF!</definedName>
    <definedName name="TECH5" localSheetId="21">#REF!</definedName>
    <definedName name="TECH5" localSheetId="20">#REF!</definedName>
    <definedName name="TECH5" localSheetId="18">#REF!</definedName>
    <definedName name="TECH5">#REF!</definedName>
    <definedName name="TEST0" localSheetId="21">#REF!</definedName>
    <definedName name="TEST0" localSheetId="20">#REF!</definedName>
    <definedName name="TEST0" localSheetId="18">#REF!</definedName>
    <definedName name="TEST0">#REF!</definedName>
    <definedName name="TEST1" localSheetId="21">#REF!</definedName>
    <definedName name="TEST1" localSheetId="20">#REF!</definedName>
    <definedName name="TEST1" localSheetId="18">#REF!</definedName>
    <definedName name="TEST1">#REF!</definedName>
    <definedName name="TEST10" localSheetId="21">#REF!</definedName>
    <definedName name="TEST10" localSheetId="20">#REF!</definedName>
    <definedName name="TEST10" localSheetId="18">#REF!</definedName>
    <definedName name="TEST10">#REF!</definedName>
    <definedName name="TEST11" localSheetId="21">#REF!</definedName>
    <definedName name="TEST11" localSheetId="20">#REF!</definedName>
    <definedName name="TEST11" localSheetId="18">#REF!</definedName>
    <definedName name="TEST11">#REF!</definedName>
    <definedName name="TEST12" localSheetId="21">#REF!</definedName>
    <definedName name="TEST12" localSheetId="20">#REF!</definedName>
    <definedName name="TEST12" localSheetId="18">#REF!</definedName>
    <definedName name="TEST12">#REF!</definedName>
    <definedName name="TEST2" localSheetId="21">#REF!</definedName>
    <definedName name="TEST2" localSheetId="20">#REF!</definedName>
    <definedName name="TEST2" localSheetId="18">#REF!</definedName>
    <definedName name="TEST2">#REF!</definedName>
    <definedName name="TEST3" localSheetId="21">#REF!</definedName>
    <definedName name="TEST3" localSheetId="20">#REF!</definedName>
    <definedName name="TEST3" localSheetId="18">#REF!</definedName>
    <definedName name="TEST3">#REF!</definedName>
    <definedName name="TEST4" localSheetId="21">#REF!</definedName>
    <definedName name="TEST4" localSheetId="20">#REF!</definedName>
    <definedName name="TEST4" localSheetId="18">#REF!</definedName>
    <definedName name="TEST4">#REF!</definedName>
    <definedName name="TEST5" localSheetId="21">#REF!</definedName>
    <definedName name="TEST5" localSheetId="20">#REF!</definedName>
    <definedName name="TEST5" localSheetId="18">#REF!</definedName>
    <definedName name="TEST5">#REF!</definedName>
    <definedName name="TEST6" localSheetId="21">#REF!</definedName>
    <definedName name="TEST6" localSheetId="20">#REF!</definedName>
    <definedName name="TEST6" localSheetId="18">#REF!</definedName>
    <definedName name="TEST6">#REF!</definedName>
    <definedName name="TEST7" localSheetId="21">#REF!</definedName>
    <definedName name="TEST7" localSheetId="20">#REF!</definedName>
    <definedName name="TEST7" localSheetId="18">#REF!</definedName>
    <definedName name="TEST7">#REF!</definedName>
    <definedName name="TEST8" localSheetId="21">#REF!</definedName>
    <definedName name="TEST8" localSheetId="20">#REF!</definedName>
    <definedName name="TEST8" localSheetId="18">#REF!</definedName>
    <definedName name="TEST8">#REF!</definedName>
    <definedName name="TEST9" localSheetId="21">#REF!</definedName>
    <definedName name="TEST9" localSheetId="20">#REF!</definedName>
    <definedName name="TEST9" localSheetId="18">#REF!</definedName>
    <definedName name="TEST9">#REF!</definedName>
    <definedName name="TESTHKEY" localSheetId="21">#REF!</definedName>
    <definedName name="TESTHKEY" localSheetId="20">#REF!</definedName>
    <definedName name="TESTHKEY" localSheetId="18">#REF!</definedName>
    <definedName name="TESTHKEY">#REF!</definedName>
    <definedName name="TESTKEYS" localSheetId="21">#REF!</definedName>
    <definedName name="TESTKEYS" localSheetId="20">#REF!</definedName>
    <definedName name="TESTKEYS" localSheetId="18">#REF!</definedName>
    <definedName name="TESTKEYS">#REF!</definedName>
    <definedName name="TESTVKEY" localSheetId="21">#REF!</definedName>
    <definedName name="TESTVKEY" localSheetId="20">#REF!</definedName>
    <definedName name="TESTVKEY" localSheetId="18">#REF!</definedName>
    <definedName name="TESTVKEY">#REF!</definedName>
    <definedName name="Text" localSheetId="21">#REF!</definedName>
    <definedName name="Text" localSheetId="20">#REF!</definedName>
    <definedName name="Text" localSheetId="18">#REF!</definedName>
    <definedName name="Text">#REF!</definedName>
    <definedName name="TextRef" localSheetId="21">#REF!</definedName>
    <definedName name="TextRef" localSheetId="20">#REF!</definedName>
    <definedName name="TextRef" localSheetId="18">#REF!</definedName>
    <definedName name="TextRef">#REF!</definedName>
    <definedName name="TextRefCopy1" localSheetId="21">#REF!</definedName>
    <definedName name="TextRefCopy1" localSheetId="20">#REF!</definedName>
    <definedName name="TextRefCopy1" localSheetId="18">#REF!</definedName>
    <definedName name="TextRefCopy1">#REF!</definedName>
    <definedName name="TextRefCopy10" localSheetId="21">#REF!</definedName>
    <definedName name="TextRefCopy10" localSheetId="20">#REF!</definedName>
    <definedName name="TextRefCopy10" localSheetId="18">#REF!</definedName>
    <definedName name="TextRefCopy10">#REF!</definedName>
    <definedName name="TextRefCopy100" localSheetId="21">#REF!</definedName>
    <definedName name="TextRefCopy100" localSheetId="20">#REF!</definedName>
    <definedName name="TextRefCopy100" localSheetId="18">#REF!</definedName>
    <definedName name="TextRefCopy100">#REF!</definedName>
    <definedName name="TextRefCopy101" localSheetId="21">#REF!</definedName>
    <definedName name="TextRefCopy101" localSheetId="20">#REF!</definedName>
    <definedName name="TextRefCopy101" localSheetId="18">#REF!</definedName>
    <definedName name="TextRefCopy101">#REF!</definedName>
    <definedName name="TextRefCopy102" localSheetId="21">#REF!</definedName>
    <definedName name="TextRefCopy102" localSheetId="20">#REF!</definedName>
    <definedName name="TextRefCopy102" localSheetId="18">#REF!</definedName>
    <definedName name="TextRefCopy102">#REF!</definedName>
    <definedName name="TextRefCopy103" localSheetId="21">#REF!</definedName>
    <definedName name="TextRefCopy103" localSheetId="20">#REF!</definedName>
    <definedName name="TextRefCopy103" localSheetId="18">#REF!</definedName>
    <definedName name="TextRefCopy103">#REF!</definedName>
    <definedName name="TextRefCopy104" localSheetId="21">#REF!</definedName>
    <definedName name="TextRefCopy104" localSheetId="20">#REF!</definedName>
    <definedName name="TextRefCopy104" localSheetId="18">#REF!</definedName>
    <definedName name="TextRefCopy104">#REF!</definedName>
    <definedName name="TextRefCopy105">NA()</definedName>
    <definedName name="TextRefCopy106">NA()</definedName>
    <definedName name="TextRefCopy108" localSheetId="21">#REF!</definedName>
    <definedName name="TextRefCopy108" localSheetId="20">#REF!</definedName>
    <definedName name="TextRefCopy108" localSheetId="18">#REF!</definedName>
    <definedName name="TextRefCopy108">#REF!</definedName>
    <definedName name="TextRefCopy11" localSheetId="21">#REF!</definedName>
    <definedName name="TextRefCopy11" localSheetId="20">#REF!</definedName>
    <definedName name="TextRefCopy11" localSheetId="18">#REF!</definedName>
    <definedName name="TextRefCopy11">#REF!</definedName>
    <definedName name="TextRefCopy110" localSheetId="21">#REF!</definedName>
    <definedName name="TextRefCopy110" localSheetId="20">#REF!</definedName>
    <definedName name="TextRefCopy110" localSheetId="18">#REF!</definedName>
    <definedName name="TextRefCopy110">#REF!</definedName>
    <definedName name="TextRefCopy111" localSheetId="21">#REF!</definedName>
    <definedName name="TextRefCopy111" localSheetId="20">#REF!</definedName>
    <definedName name="TextRefCopy111" localSheetId="18">#REF!</definedName>
    <definedName name="TextRefCopy111">#REF!</definedName>
    <definedName name="TextRefCopy112" localSheetId="21">#REF!</definedName>
    <definedName name="TextRefCopy112" localSheetId="20">#REF!</definedName>
    <definedName name="TextRefCopy112" localSheetId="18">#REF!</definedName>
    <definedName name="TextRefCopy112">#REF!</definedName>
    <definedName name="TextRefCopy113" localSheetId="21">#REF!</definedName>
    <definedName name="TextRefCopy113" localSheetId="20">#REF!</definedName>
    <definedName name="TextRefCopy113" localSheetId="18">#REF!</definedName>
    <definedName name="TextRefCopy113">#REF!</definedName>
    <definedName name="TextRefCopy116" localSheetId="21">#REF!</definedName>
    <definedName name="TextRefCopy116" localSheetId="20">#REF!</definedName>
    <definedName name="TextRefCopy116" localSheetId="18">#REF!</definedName>
    <definedName name="TextRefCopy116">#REF!</definedName>
    <definedName name="TextRefCopy117" localSheetId="21">#REF!</definedName>
    <definedName name="TextRefCopy117" localSheetId="20">#REF!</definedName>
    <definedName name="TextRefCopy117" localSheetId="18">#REF!</definedName>
    <definedName name="TextRefCopy117">#REF!</definedName>
    <definedName name="TextRefCopy118" localSheetId="21">#REF!</definedName>
    <definedName name="TextRefCopy118" localSheetId="20">#REF!</definedName>
    <definedName name="TextRefCopy118" localSheetId="18">#REF!</definedName>
    <definedName name="TextRefCopy118">#REF!</definedName>
    <definedName name="TextRefCopy119" localSheetId="21">#REF!</definedName>
    <definedName name="TextRefCopy119" localSheetId="20">#REF!</definedName>
    <definedName name="TextRefCopy119" localSheetId="18">#REF!</definedName>
    <definedName name="TextRefCopy119">#REF!</definedName>
    <definedName name="TextRefCopy12" localSheetId="21">#REF!</definedName>
    <definedName name="TextRefCopy12" localSheetId="20">#REF!</definedName>
    <definedName name="TextRefCopy12" localSheetId="18">#REF!</definedName>
    <definedName name="TextRefCopy12">#REF!</definedName>
    <definedName name="TextRefCopy120" localSheetId="21">#REF!</definedName>
    <definedName name="TextRefCopy120" localSheetId="20">#REF!</definedName>
    <definedName name="TextRefCopy120" localSheetId="18">#REF!</definedName>
    <definedName name="TextRefCopy120">#REF!</definedName>
    <definedName name="TextRefCopy121" localSheetId="21">#REF!</definedName>
    <definedName name="TextRefCopy121" localSheetId="20">#REF!</definedName>
    <definedName name="TextRefCopy121" localSheetId="18">#REF!</definedName>
    <definedName name="TextRefCopy121">#REF!</definedName>
    <definedName name="TextRefCopy122" localSheetId="21">#REF!</definedName>
    <definedName name="TextRefCopy122" localSheetId="20">#REF!</definedName>
    <definedName name="TextRefCopy122" localSheetId="18">#REF!</definedName>
    <definedName name="TextRefCopy122">#REF!</definedName>
    <definedName name="TextRefCopy126" localSheetId="21">#REF!</definedName>
    <definedName name="TextRefCopy126" localSheetId="20">#REF!</definedName>
    <definedName name="TextRefCopy126" localSheetId="18">#REF!</definedName>
    <definedName name="TextRefCopy126">#REF!</definedName>
    <definedName name="TextRefCopy128" localSheetId="21">#REF!</definedName>
    <definedName name="TextRefCopy128" localSheetId="20">#REF!</definedName>
    <definedName name="TextRefCopy128" localSheetId="18">#REF!</definedName>
    <definedName name="TextRefCopy128">#REF!</definedName>
    <definedName name="TextRefCopy129">NA()</definedName>
    <definedName name="TextRefCopy13" localSheetId="21">#REF!</definedName>
    <definedName name="TextRefCopy13" localSheetId="20">#REF!</definedName>
    <definedName name="TextRefCopy13" localSheetId="18">#REF!</definedName>
    <definedName name="TextRefCopy13">#REF!</definedName>
    <definedName name="TextRefCopy130">NA()</definedName>
    <definedName name="TextRefCopy141">NA()</definedName>
    <definedName name="TextRefCopy142">NA()</definedName>
    <definedName name="TextRefCopy147" localSheetId="21">#REF!</definedName>
    <definedName name="TextRefCopy147" localSheetId="20">#REF!</definedName>
    <definedName name="TextRefCopy147" localSheetId="18">#REF!</definedName>
    <definedName name="TextRefCopy147">#REF!</definedName>
    <definedName name="TextRefCopy15" localSheetId="21">#REF!</definedName>
    <definedName name="TextRefCopy15" localSheetId="20">#REF!</definedName>
    <definedName name="TextRefCopy15" localSheetId="18">#REF!</definedName>
    <definedName name="TextRefCopy15">#REF!</definedName>
    <definedName name="TextRefCopy150">NA()</definedName>
    <definedName name="TextRefCopy151">NA()</definedName>
    <definedName name="TextRefCopy152">NA()</definedName>
    <definedName name="TextRefCopy153">NA()</definedName>
    <definedName name="TextRefCopy154">NA()</definedName>
    <definedName name="TextRefCopy155">NA()</definedName>
    <definedName name="TextRefCopy156">NA()</definedName>
    <definedName name="TextRefCopy157">NA()</definedName>
    <definedName name="TextRefCopy17" localSheetId="21">#REF!</definedName>
    <definedName name="TextRefCopy17" localSheetId="20">#REF!</definedName>
    <definedName name="TextRefCopy17" localSheetId="18">#REF!</definedName>
    <definedName name="TextRefCopy17">#REF!</definedName>
    <definedName name="TextRefCopy19" localSheetId="21">#REF!</definedName>
    <definedName name="TextRefCopy19" localSheetId="20">#REF!</definedName>
    <definedName name="TextRefCopy19" localSheetId="18">#REF!</definedName>
    <definedName name="TextRefCopy19">#REF!</definedName>
    <definedName name="TextRefCopy191" localSheetId="21">#REF!</definedName>
    <definedName name="TextRefCopy191" localSheetId="20">#REF!</definedName>
    <definedName name="TextRefCopy191" localSheetId="18">#REF!</definedName>
    <definedName name="TextRefCopy191">#REF!</definedName>
    <definedName name="TextRefCopy198" localSheetId="21">#REF!</definedName>
    <definedName name="TextRefCopy198" localSheetId="20">#REF!</definedName>
    <definedName name="TextRefCopy198" localSheetId="18">#REF!</definedName>
    <definedName name="TextRefCopy198">#REF!</definedName>
    <definedName name="TextRefCopy2" localSheetId="21">#REF!</definedName>
    <definedName name="TextRefCopy2" localSheetId="20">#REF!</definedName>
    <definedName name="TextRefCopy2" localSheetId="18">#REF!</definedName>
    <definedName name="TextRefCopy2">#REF!</definedName>
    <definedName name="TextRefCopy20" localSheetId="21">#REF!</definedName>
    <definedName name="TextRefCopy20" localSheetId="20">#REF!</definedName>
    <definedName name="TextRefCopy20" localSheetId="18">#REF!</definedName>
    <definedName name="TextRefCopy20">#REF!</definedName>
    <definedName name="TextRefCopy21" localSheetId="21">#REF!</definedName>
    <definedName name="TextRefCopy21" localSheetId="20">#REF!</definedName>
    <definedName name="TextRefCopy21" localSheetId="18">#REF!</definedName>
    <definedName name="TextRefCopy21">#REF!</definedName>
    <definedName name="TextRefCopy23" localSheetId="21">#REF!</definedName>
    <definedName name="TextRefCopy23" localSheetId="20">#REF!</definedName>
    <definedName name="TextRefCopy23" localSheetId="18">#REF!</definedName>
    <definedName name="TextRefCopy23">#REF!</definedName>
    <definedName name="TextRefCopy24" localSheetId="21">#REF!</definedName>
    <definedName name="TextRefCopy24" localSheetId="20">#REF!</definedName>
    <definedName name="TextRefCopy24" localSheetId="18">#REF!</definedName>
    <definedName name="TextRefCopy24">#REF!</definedName>
    <definedName name="TextRefCopy25" localSheetId="21">#REF!</definedName>
    <definedName name="TextRefCopy25" localSheetId="20">#REF!</definedName>
    <definedName name="TextRefCopy25" localSheetId="18">#REF!</definedName>
    <definedName name="TextRefCopy25">#REF!</definedName>
    <definedName name="TextRefCopy26" localSheetId="21">#REF!</definedName>
    <definedName name="TextRefCopy26" localSheetId="20">#REF!</definedName>
    <definedName name="TextRefCopy26" localSheetId="18">#REF!</definedName>
    <definedName name="TextRefCopy26">#REF!</definedName>
    <definedName name="TextRefCopy27" localSheetId="21">#REF!</definedName>
    <definedName name="TextRefCopy27" localSheetId="20">#REF!</definedName>
    <definedName name="TextRefCopy27" localSheetId="18">#REF!</definedName>
    <definedName name="TextRefCopy27">#REF!</definedName>
    <definedName name="TextRefCopy28" localSheetId="21">#REF!</definedName>
    <definedName name="TextRefCopy28" localSheetId="20">#REF!</definedName>
    <definedName name="TextRefCopy28" localSheetId="18">#REF!</definedName>
    <definedName name="TextRefCopy28">#REF!</definedName>
    <definedName name="TextRefCopy29" localSheetId="21">#REF!</definedName>
    <definedName name="TextRefCopy29" localSheetId="20">#REF!</definedName>
    <definedName name="TextRefCopy29" localSheetId="18">#REF!</definedName>
    <definedName name="TextRefCopy29">#REF!</definedName>
    <definedName name="TextRefCopy3">NA()</definedName>
    <definedName name="TextRefCopy30" localSheetId="21">#REF!</definedName>
    <definedName name="TextRefCopy30" localSheetId="20">#REF!</definedName>
    <definedName name="TextRefCopy30" localSheetId="18">#REF!</definedName>
    <definedName name="TextRefCopy30">#REF!</definedName>
    <definedName name="TextRefCopy31" localSheetId="21">#REF!</definedName>
    <definedName name="TextRefCopy31" localSheetId="20">#REF!</definedName>
    <definedName name="TextRefCopy31" localSheetId="18">#REF!</definedName>
    <definedName name="TextRefCopy31">#REF!</definedName>
    <definedName name="TextRefCopy32" localSheetId="21">#REF!</definedName>
    <definedName name="TextRefCopy32" localSheetId="20">#REF!</definedName>
    <definedName name="TextRefCopy32" localSheetId="18">#REF!</definedName>
    <definedName name="TextRefCopy32">#REF!</definedName>
    <definedName name="TextRefCopy33" localSheetId="21">#REF!</definedName>
    <definedName name="TextRefCopy33" localSheetId="20">#REF!</definedName>
    <definedName name="TextRefCopy33" localSheetId="18">#REF!</definedName>
    <definedName name="TextRefCopy33">#REF!</definedName>
    <definedName name="TextRefCopy34" localSheetId="21">#REF!</definedName>
    <definedName name="TextRefCopy34" localSheetId="20">#REF!</definedName>
    <definedName name="TextRefCopy34" localSheetId="18">#REF!</definedName>
    <definedName name="TextRefCopy34">#REF!</definedName>
    <definedName name="TextRefCopy35" localSheetId="21">#REF!</definedName>
    <definedName name="TextRefCopy35" localSheetId="20">#REF!</definedName>
    <definedName name="TextRefCopy35" localSheetId="18">#REF!</definedName>
    <definedName name="TextRefCopy35">#REF!</definedName>
    <definedName name="TextRefCopy36" localSheetId="21">#REF!</definedName>
    <definedName name="TextRefCopy36" localSheetId="20">#REF!</definedName>
    <definedName name="TextRefCopy36" localSheetId="18">#REF!</definedName>
    <definedName name="TextRefCopy36">#REF!</definedName>
    <definedName name="TextRefCopy37" localSheetId="21">#REF!</definedName>
    <definedName name="TextRefCopy37" localSheetId="20">#REF!</definedName>
    <definedName name="TextRefCopy37" localSheetId="18">#REF!</definedName>
    <definedName name="TextRefCopy37">#REF!</definedName>
    <definedName name="TextRefCopy38" localSheetId="21">#REF!</definedName>
    <definedName name="TextRefCopy38" localSheetId="20">#REF!</definedName>
    <definedName name="TextRefCopy38" localSheetId="18">#REF!</definedName>
    <definedName name="TextRefCopy38">#REF!</definedName>
    <definedName name="TextRefCopy39" localSheetId="21">#REF!</definedName>
    <definedName name="TextRefCopy39" localSheetId="20">#REF!</definedName>
    <definedName name="TextRefCopy39" localSheetId="18">#REF!</definedName>
    <definedName name="TextRefCopy39">#REF!</definedName>
    <definedName name="TextRefCopy4">NA()</definedName>
    <definedName name="TextRefCopy40" localSheetId="21">#REF!</definedName>
    <definedName name="TextRefCopy40" localSheetId="20">#REF!</definedName>
    <definedName name="TextRefCopy40" localSheetId="18">#REF!</definedName>
    <definedName name="TextRefCopy40">#REF!</definedName>
    <definedName name="TextRefCopy41" localSheetId="21">#REF!</definedName>
    <definedName name="TextRefCopy41" localSheetId="20">#REF!</definedName>
    <definedName name="TextRefCopy41" localSheetId="18">#REF!</definedName>
    <definedName name="TextRefCopy41">#REF!</definedName>
    <definedName name="TextRefCopy42" localSheetId="21">#REF!</definedName>
    <definedName name="TextRefCopy42" localSheetId="20">#REF!</definedName>
    <definedName name="TextRefCopy42" localSheetId="18">#REF!</definedName>
    <definedName name="TextRefCopy42">#REF!</definedName>
    <definedName name="TextRefCopy43" localSheetId="21">#REF!</definedName>
    <definedName name="TextRefCopy43" localSheetId="20">#REF!</definedName>
    <definedName name="TextRefCopy43" localSheetId="18">#REF!</definedName>
    <definedName name="TextRefCopy43">#REF!</definedName>
    <definedName name="TextRefCopy44" localSheetId="21">#REF!</definedName>
    <definedName name="TextRefCopy44" localSheetId="20">#REF!</definedName>
    <definedName name="TextRefCopy44" localSheetId="18">#REF!</definedName>
    <definedName name="TextRefCopy44">#REF!</definedName>
    <definedName name="TextRefCopy45" localSheetId="21">#REF!</definedName>
    <definedName name="TextRefCopy45" localSheetId="20">#REF!</definedName>
    <definedName name="TextRefCopy45" localSheetId="18">#REF!</definedName>
    <definedName name="TextRefCopy45">#REF!</definedName>
    <definedName name="TextRefCopy46" localSheetId="21">#REF!</definedName>
    <definedName name="TextRefCopy46" localSheetId="20">#REF!</definedName>
    <definedName name="TextRefCopy46" localSheetId="18">#REF!</definedName>
    <definedName name="TextRefCopy46">#REF!</definedName>
    <definedName name="TextRefCopy47">NA()</definedName>
    <definedName name="TextRefCopy48" localSheetId="21">#REF!</definedName>
    <definedName name="TextRefCopy48" localSheetId="20">#REF!</definedName>
    <definedName name="TextRefCopy48" localSheetId="18">#REF!</definedName>
    <definedName name="TextRefCopy48">#REF!</definedName>
    <definedName name="TextRefCopy49" localSheetId="21">#REF!</definedName>
    <definedName name="TextRefCopy49" localSheetId="20">#REF!</definedName>
    <definedName name="TextRefCopy49" localSheetId="18">#REF!</definedName>
    <definedName name="TextRefCopy49">#REF!</definedName>
    <definedName name="TextRefCopy5" localSheetId="21">#REF!</definedName>
    <definedName name="TextRefCopy5" localSheetId="20">#REF!</definedName>
    <definedName name="TextRefCopy5" localSheetId="18">#REF!</definedName>
    <definedName name="TextRefCopy5">#REF!</definedName>
    <definedName name="TextRefCopy50" localSheetId="21">#REF!</definedName>
    <definedName name="TextRefCopy50" localSheetId="20">#REF!</definedName>
    <definedName name="TextRefCopy50" localSheetId="18">#REF!</definedName>
    <definedName name="TextRefCopy50">#REF!</definedName>
    <definedName name="TextRefCopy51" localSheetId="21">#REF!</definedName>
    <definedName name="TextRefCopy51" localSheetId="20">#REF!</definedName>
    <definedName name="TextRefCopy51" localSheetId="18">#REF!</definedName>
    <definedName name="TextRefCopy51">#REF!</definedName>
    <definedName name="TextRefCopy52" localSheetId="21">#REF!</definedName>
    <definedName name="TextRefCopy52" localSheetId="20">#REF!</definedName>
    <definedName name="TextRefCopy52" localSheetId="18">#REF!</definedName>
    <definedName name="TextRefCopy52">#REF!</definedName>
    <definedName name="TextRefCopy54" localSheetId="21">#REF!</definedName>
    <definedName name="TextRefCopy54" localSheetId="20">#REF!</definedName>
    <definedName name="TextRefCopy54" localSheetId="18">#REF!</definedName>
    <definedName name="TextRefCopy54">#REF!</definedName>
    <definedName name="TextRefCopy55" localSheetId="21">#REF!</definedName>
    <definedName name="TextRefCopy55" localSheetId="20">#REF!</definedName>
    <definedName name="TextRefCopy55" localSheetId="18">#REF!</definedName>
    <definedName name="TextRefCopy55">#REF!</definedName>
    <definedName name="TextRefCopy56" localSheetId="21">#REF!</definedName>
    <definedName name="TextRefCopy56" localSheetId="20">#REF!</definedName>
    <definedName name="TextRefCopy56" localSheetId="18">#REF!</definedName>
    <definedName name="TextRefCopy56">#REF!</definedName>
    <definedName name="TextRefCopy57" localSheetId="21">#REF!</definedName>
    <definedName name="TextRefCopy57" localSheetId="20">#REF!</definedName>
    <definedName name="TextRefCopy57" localSheetId="18">#REF!</definedName>
    <definedName name="TextRefCopy57">#REF!</definedName>
    <definedName name="TextRefCopy58" localSheetId="21">#REF!</definedName>
    <definedName name="TextRefCopy58" localSheetId="20">#REF!</definedName>
    <definedName name="TextRefCopy58" localSheetId="18">#REF!</definedName>
    <definedName name="TextRefCopy58">#REF!</definedName>
    <definedName name="TextRefCopy59" localSheetId="21">#REF!</definedName>
    <definedName name="TextRefCopy59" localSheetId="20">#REF!</definedName>
    <definedName name="TextRefCopy59" localSheetId="18">#REF!</definedName>
    <definedName name="TextRefCopy59">#REF!</definedName>
    <definedName name="TextRefCopy6" localSheetId="21">#REF!</definedName>
    <definedName name="TextRefCopy6" localSheetId="20">#REF!</definedName>
    <definedName name="TextRefCopy6" localSheetId="18">#REF!</definedName>
    <definedName name="TextRefCopy6">#REF!</definedName>
    <definedName name="TextRefCopy60" localSheetId="21">#REF!</definedName>
    <definedName name="TextRefCopy60" localSheetId="20">#REF!</definedName>
    <definedName name="TextRefCopy60" localSheetId="18">#REF!</definedName>
    <definedName name="TextRefCopy60">#REF!</definedName>
    <definedName name="TextRefCopy61" localSheetId="21">#REF!</definedName>
    <definedName name="TextRefCopy61" localSheetId="20">#REF!</definedName>
    <definedName name="TextRefCopy61" localSheetId="18">#REF!</definedName>
    <definedName name="TextRefCopy61">#REF!</definedName>
    <definedName name="TextRefCopy62" localSheetId="21">#REF!</definedName>
    <definedName name="TextRefCopy62" localSheetId="20">#REF!</definedName>
    <definedName name="TextRefCopy62" localSheetId="18">#REF!</definedName>
    <definedName name="TextRefCopy62">#REF!</definedName>
    <definedName name="TextRefCopy63" localSheetId="21">#REF!</definedName>
    <definedName name="TextRefCopy63" localSheetId="20">#REF!</definedName>
    <definedName name="TextRefCopy63" localSheetId="18">#REF!</definedName>
    <definedName name="TextRefCopy63">#REF!</definedName>
    <definedName name="TextRefCopy64" localSheetId="21">#REF!</definedName>
    <definedName name="TextRefCopy64" localSheetId="20">#REF!</definedName>
    <definedName name="TextRefCopy64" localSheetId="18">#REF!</definedName>
    <definedName name="TextRefCopy64">#REF!</definedName>
    <definedName name="TextRefCopy65" localSheetId="21">#REF!</definedName>
    <definedName name="TextRefCopy65" localSheetId="20">#REF!</definedName>
    <definedName name="TextRefCopy65" localSheetId="18">#REF!</definedName>
    <definedName name="TextRefCopy65">#REF!</definedName>
    <definedName name="TextRefCopy66" localSheetId="21">#REF!</definedName>
    <definedName name="TextRefCopy66" localSheetId="20">#REF!</definedName>
    <definedName name="TextRefCopy66" localSheetId="18">#REF!</definedName>
    <definedName name="TextRefCopy66">#REF!</definedName>
    <definedName name="TextRefCopy67" localSheetId="21">#REF!</definedName>
    <definedName name="TextRefCopy67" localSheetId="20">#REF!</definedName>
    <definedName name="TextRefCopy67" localSheetId="18">#REF!</definedName>
    <definedName name="TextRefCopy67">#REF!</definedName>
    <definedName name="TextRefCopy68" localSheetId="21">#REF!</definedName>
    <definedName name="TextRefCopy68" localSheetId="20">#REF!</definedName>
    <definedName name="TextRefCopy68" localSheetId="18">#REF!</definedName>
    <definedName name="TextRefCopy68">#REF!</definedName>
    <definedName name="TextRefCopy69" localSheetId="21">#REF!</definedName>
    <definedName name="TextRefCopy69" localSheetId="20">#REF!</definedName>
    <definedName name="TextRefCopy69" localSheetId="18">#REF!</definedName>
    <definedName name="TextRefCopy69">#REF!</definedName>
    <definedName name="TextRefCopy7" localSheetId="21">#REF!</definedName>
    <definedName name="TextRefCopy7" localSheetId="20">#REF!</definedName>
    <definedName name="TextRefCopy7" localSheetId="18">#REF!</definedName>
    <definedName name="TextRefCopy7">#REF!</definedName>
    <definedName name="TextRefCopy70" localSheetId="21">#REF!</definedName>
    <definedName name="TextRefCopy70" localSheetId="20">#REF!</definedName>
    <definedName name="TextRefCopy70" localSheetId="18">#REF!</definedName>
    <definedName name="TextRefCopy70">#REF!</definedName>
    <definedName name="TextRefCopy71" localSheetId="21">#REF!</definedName>
    <definedName name="TextRefCopy71" localSheetId="20">#REF!</definedName>
    <definedName name="TextRefCopy71" localSheetId="18">#REF!</definedName>
    <definedName name="TextRefCopy71">#REF!</definedName>
    <definedName name="TextRefCopy72" localSheetId="21">#REF!</definedName>
    <definedName name="TextRefCopy72" localSheetId="20">#REF!</definedName>
    <definedName name="TextRefCopy72" localSheetId="18">#REF!</definedName>
    <definedName name="TextRefCopy72">#REF!</definedName>
    <definedName name="TextRefCopy73" localSheetId="21">#REF!</definedName>
    <definedName name="TextRefCopy73" localSheetId="20">#REF!</definedName>
    <definedName name="TextRefCopy73" localSheetId="18">#REF!</definedName>
    <definedName name="TextRefCopy73">#REF!</definedName>
    <definedName name="TextRefCopy74" localSheetId="21">#REF!</definedName>
    <definedName name="TextRefCopy74" localSheetId="20">#REF!</definedName>
    <definedName name="TextRefCopy74" localSheetId="18">#REF!</definedName>
    <definedName name="TextRefCopy74">#REF!</definedName>
    <definedName name="TextRefCopy75" localSheetId="21">#REF!</definedName>
    <definedName name="TextRefCopy75" localSheetId="20">#REF!</definedName>
    <definedName name="TextRefCopy75" localSheetId="18">#REF!</definedName>
    <definedName name="TextRefCopy75">#REF!</definedName>
    <definedName name="TextRefCopy76">NA()</definedName>
    <definedName name="TextRefCopy78" localSheetId="21">#REF!</definedName>
    <definedName name="TextRefCopy78" localSheetId="20">#REF!</definedName>
    <definedName name="TextRefCopy78" localSheetId="18">#REF!</definedName>
    <definedName name="TextRefCopy78">#REF!</definedName>
    <definedName name="TextRefCopy8" localSheetId="21">#REF!</definedName>
    <definedName name="TextRefCopy8" localSheetId="20">#REF!</definedName>
    <definedName name="TextRefCopy8" localSheetId="18">#REF!</definedName>
    <definedName name="TextRefCopy8">#REF!</definedName>
    <definedName name="TextRefCopy80" localSheetId="21">#REF!</definedName>
    <definedName name="TextRefCopy80" localSheetId="20">#REF!</definedName>
    <definedName name="TextRefCopy80" localSheetId="18">#REF!</definedName>
    <definedName name="TextRefCopy80">#REF!</definedName>
    <definedName name="TextRefCopy83" localSheetId="21">#REF!</definedName>
    <definedName name="TextRefCopy83" localSheetId="20">#REF!</definedName>
    <definedName name="TextRefCopy83" localSheetId="18">#REF!</definedName>
    <definedName name="TextRefCopy83">#REF!</definedName>
    <definedName name="TextRefCopy84" localSheetId="21">#REF!</definedName>
    <definedName name="TextRefCopy84" localSheetId="20">#REF!</definedName>
    <definedName name="TextRefCopy84" localSheetId="18">#REF!</definedName>
    <definedName name="TextRefCopy84">#REF!</definedName>
    <definedName name="TextRefCopy85" localSheetId="21">#REF!</definedName>
    <definedName name="TextRefCopy85" localSheetId="20">#REF!</definedName>
    <definedName name="TextRefCopy85" localSheetId="18">#REF!</definedName>
    <definedName name="TextRefCopy85">#REF!</definedName>
    <definedName name="TextRefCopy86" localSheetId="21">#REF!</definedName>
    <definedName name="TextRefCopy86" localSheetId="20">#REF!</definedName>
    <definedName name="TextRefCopy86" localSheetId="18">#REF!</definedName>
    <definedName name="TextRefCopy86">#REF!</definedName>
    <definedName name="TextRefCopy9" localSheetId="21">#REF!</definedName>
    <definedName name="TextRefCopy9" localSheetId="20">#REF!</definedName>
    <definedName name="TextRefCopy9" localSheetId="18">#REF!</definedName>
    <definedName name="TextRefCopy9">#REF!</definedName>
    <definedName name="TextRefCopy95" localSheetId="21">#REF!</definedName>
    <definedName name="TextRefCopy95" localSheetId="20">#REF!</definedName>
    <definedName name="TextRefCopy95" localSheetId="18">#REF!</definedName>
    <definedName name="TextRefCopy95">#REF!</definedName>
    <definedName name="TextRefCopy96" localSheetId="21">#REF!</definedName>
    <definedName name="TextRefCopy96" localSheetId="20">#REF!</definedName>
    <definedName name="TextRefCopy96" localSheetId="18">#REF!</definedName>
    <definedName name="TextRefCopy96">#REF!</definedName>
    <definedName name="TextRefCopy98" localSheetId="21">#REF!</definedName>
    <definedName name="TextRefCopy98" localSheetId="20">#REF!</definedName>
    <definedName name="TextRefCopy98" localSheetId="18">#REF!</definedName>
    <definedName name="TextRefCopy98">#REF!</definedName>
    <definedName name="TextRefCopy99" localSheetId="21">#REF!</definedName>
    <definedName name="TextRefCopy99" localSheetId="20">#REF!</definedName>
    <definedName name="TextRefCopy99" localSheetId="18">#REF!</definedName>
    <definedName name="TextRefCopy99">#REF!</definedName>
    <definedName name="the" hidden="1">{#N/A,#N/A,FALSE,"gc (2)"}</definedName>
    <definedName name="Threshold" localSheetId="21">#REF!</definedName>
    <definedName name="Threshold" localSheetId="20">#REF!</definedName>
    <definedName name="Threshold" localSheetId="18">#REF!</definedName>
    <definedName name="Threshold">#REF!</definedName>
    <definedName name="TL" localSheetId="21">#REF!</definedName>
    <definedName name="TL" localSheetId="20">#REF!</definedName>
    <definedName name="TL" localSheetId="18">#REF!</definedName>
    <definedName name="TL">#REF!</definedName>
    <definedName name="tlpandm" localSheetId="21">#REF!</definedName>
    <definedName name="tlpandm" localSheetId="20">#REF!</definedName>
    <definedName name="tlpandm" localSheetId="18">#REF!</definedName>
    <definedName name="tlpandm">#REF!</definedName>
    <definedName name="tlplantmach" localSheetId="21">#REF!</definedName>
    <definedName name="tlplantmach" localSheetId="20">#REF!</definedName>
    <definedName name="tlplantmach" localSheetId="18">#REF!</definedName>
    <definedName name="tlplantmach">#REF!</definedName>
    <definedName name="TNW_4" localSheetId="5">#REF!</definedName>
    <definedName name="TNW_4">#REF!</definedName>
    <definedName name="TNW_5" localSheetId="5">#REF!</definedName>
    <definedName name="TNW_5">#REF!</definedName>
    <definedName name="TNW_6" localSheetId="5">#REF!</definedName>
    <definedName name="TNW_6">#REF!</definedName>
    <definedName name="TNW_7" localSheetId="5">#REF!</definedName>
    <definedName name="TNW_7">#REF!</definedName>
    <definedName name="TNW_8" localSheetId="5">#REF!</definedName>
    <definedName name="TNW_8">#REF!</definedName>
    <definedName name="TOLC" localSheetId="21">#REF!</definedName>
    <definedName name="TOLC" localSheetId="20">#REF!</definedName>
    <definedName name="TOLC" localSheetId="18">#REF!</definedName>
    <definedName name="TOLC">#REF!</definedName>
    <definedName name="Tot_knw_Xfoot" localSheetId="21">#REF!</definedName>
    <definedName name="Tot_knw_Xfoot" localSheetId="20">#REF!</definedName>
    <definedName name="Tot_knw_Xfoot" localSheetId="18">#REF!</definedName>
    <definedName name="Tot_knw_Xfoot">#REF!</definedName>
    <definedName name="Tot_lik_Xfoot" localSheetId="21">#REF!</definedName>
    <definedName name="Tot_lik_Xfoot" localSheetId="20">#REF!</definedName>
    <definedName name="Tot_lik_Xfoot" localSheetId="18">#REF!</definedName>
    <definedName name="Tot_lik_Xfoot">#REF!</definedName>
    <definedName name="Total_Amount" localSheetId="21">#REF!</definedName>
    <definedName name="Total_Amount" localSheetId="20">#REF!</definedName>
    <definedName name="Total_Amount" localSheetId="18">#REF!</definedName>
    <definedName name="Total_Amount">#REF!</definedName>
    <definedName name="TOTALCOST">'[14]Cost-Dist'!$K$16</definedName>
    <definedName name="TOTALINCOME" localSheetId="21">#REF!</definedName>
    <definedName name="TOTALINCOME" localSheetId="20">#REF!</definedName>
    <definedName name="TOTALINCOME" localSheetId="18">#REF!</definedName>
    <definedName name="TOTALINCOME">#REF!</definedName>
    <definedName name="TT" hidden="1">{#N/A,#N/A,TRUE,"Financials";#N/A,#N/A,TRUE,"Operating Statistics";#N/A,#N/A,TRUE,"Capex &amp; Depreciation";#N/A,#N/A,TRUE,"Debt"}</definedName>
    <definedName name="ttt" localSheetId="21">#REF!</definedName>
    <definedName name="ttt" localSheetId="20">#REF!</definedName>
    <definedName name="ttt" localSheetId="18">#REF!</definedName>
    <definedName name="ttt">#REF!</definedName>
    <definedName name="TZEN" localSheetId="21">#REF!</definedName>
    <definedName name="TZEN" localSheetId="20">#REF!</definedName>
    <definedName name="TZEN" localSheetId="18">#REF!</definedName>
    <definedName name="TZEN">#REF!</definedName>
    <definedName name="Unit" localSheetId="21">#REF!</definedName>
    <definedName name="Unit" localSheetId="20">#REF!</definedName>
    <definedName name="Unit" localSheetId="18">#REF!</definedName>
    <definedName name="Unit">#REF!</definedName>
    <definedName name="unnamed" localSheetId="21">#REF!</definedName>
    <definedName name="unnamed" localSheetId="20">#REF!</definedName>
    <definedName name="unnamed" localSheetId="18">#REF!</definedName>
    <definedName name="unnamed">#REF!</definedName>
    <definedName name="UOL" localSheetId="21">#REF!</definedName>
    <definedName name="UOL" localSheetId="20">#REF!</definedName>
    <definedName name="UOL" localSheetId="18">#REF!</definedName>
    <definedName name="UOL">#REF!</definedName>
    <definedName name="uu" hidden="1">{#N/A,#N/A,FALSE,"gc (2)"}</definedName>
    <definedName name="V" localSheetId="21">#REF!</definedName>
    <definedName name="V" localSheetId="20">#REF!</definedName>
    <definedName name="V" localSheetId="18">#REF!</definedName>
    <definedName name="V">#REF!</definedName>
    <definedName name="vandita" localSheetId="21">#REF!</definedName>
    <definedName name="vandita" localSheetId="20">#REF!</definedName>
    <definedName name="vandita" localSheetId="18">#REF!</definedName>
    <definedName name="vandita">#REF!</definedName>
    <definedName name="VB" localSheetId="21">#REF!</definedName>
    <definedName name="VB" localSheetId="20">#REF!</definedName>
    <definedName name="VB" localSheetId="18">#REF!</definedName>
    <definedName name="VB">#REF!</definedName>
    <definedName name="vg" hidden="1">{#N/A,#N/A,FALSE,"One Pager";#N/A,#N/A,FALSE,"Technical"}</definedName>
    <definedName name="vishnu" hidden="1">{#N/A,#N/A,FALSE,"One Pager";#N/A,#N/A,FALSE,"Technical"}</definedName>
    <definedName name="vk" hidden="1">{#N/A,#N/A,FALSE,"One Pager";#N/A,#N/A,FALSE,"Technical"}</definedName>
    <definedName name="WC" localSheetId="5">#REF!</definedName>
    <definedName name="WC">#REF!</definedName>
    <definedName name="WC_4" localSheetId="5">#REF!</definedName>
    <definedName name="WC_4">#REF!</definedName>
    <definedName name="WC_5" localSheetId="5">#REF!</definedName>
    <definedName name="WC_5">#REF!</definedName>
    <definedName name="WC_6" localSheetId="5">#REF!</definedName>
    <definedName name="WC_6">#REF!</definedName>
    <definedName name="WC_7" localSheetId="5">#REF!</definedName>
    <definedName name="WC_7">#REF!</definedName>
    <definedName name="WC_8" localSheetId="5">#REF!</definedName>
    <definedName name="WC_8">#REF!</definedName>
    <definedName name="wrn.1995._.Analysis." hidden="1">{#N/A,#N/A,FALSE,"1995 Rev &amp; Exp"}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hidden="1">{#N/A,#N/A,FALSE,"R&amp;E SUM";#N/A,#N/A,FALSE,"R&amp;E MONTH";#N/A,#N/A,FALSE,"R&amp;E YEAR";#N/A,#N/A,FALSE,"OREV (1)";#N/A,#N/A,FALSE,"OREV (2)"}</definedName>
    <definedName name="wrn.2706all." hidden="1">{#N/A,#N/A,FALSE,"R&amp;E SUM";#N/A,#N/A,FALSE,"R&amp;E MONTH";#N/A,#N/A,FALSE,"R&amp;E YEAR";#N/A,#N/A,FALSE,"SREV (1)";#N/A,#N/A,FALSE,"OREV (1)"}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hidden="1">{#N/A,#N/A,FALSE,"R&amp;E SUM";#N/A,#N/A,FALSE,"R&amp;E MONTH";#N/A,#N/A,FALSE,"R&amp;E YEAR";#N/A,#N/A,FALSE,"OREV (1)";#N/A,#N/A,FALSE,"OREV (2)"}</definedName>
    <definedName name="wrn.AkrutiCMA." hidden="1">{#N/A,#N/A,FALSE,"OPSTATE";#N/A,#N/A,FALSE,"BSLIABILITY";#N/A,#N/A,FALSE,"BSASSETS";#N/A,#N/A,FALSE,"Sheet1"}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hidden="1">{#N/A,#N/A,FALSE,"APPRAISAL";#N/A,#N/A,FALSE,"APPRAISAL 2";#N/A,#N/A,FALSE,"APPRAISAL 3"}</definedName>
    <definedName name="wrn.Asset._.Management." hidden="1">{#N/A,#N/A,FALSE,"ASSET MGMT."}</definedName>
    <definedName name="wrn.Assumption._.Book." hidden="1">{#N/A,#N/A,FALSE,"Model Assumptions"}</definedName>
    <definedName name="wrn.AVEX._.NCL._.Tower." hidden="1">{#N/A,#N/A,FALSE,"North Central Life";#N/A,#N/A,FALSE,"Town Square";#N/A,#N/A,FALSE,"Summary"}</definedName>
    <definedName name="wrn.backup." hidden="1">{"financials",#N/A,FALSE,"BASIC";"interest",#N/A,FALSE,"BASIC";"leasing and financing",#N/A,FALSE,"BASIC";"returns back up",#N/A,FALSE,"BASIC"}</definedName>
    <definedName name="wrn.bank._.model." hidden="1">{"banks",#N/A,FALSE,"BASIC"}</definedName>
    <definedName name="wrn.BaseYearDemand." hidden="1">{"Base Year Demand",#N/A,FALSE,"Demand-Base Year"}</definedName>
    <definedName name="wrn.BIGGER." hidden="1">{"PROFORMA",#N/A,FALSE,"A";"BIGGER 1",#N/A,FALSE,"B";"BIGGER 2",#N/A,FALSE,"B";"BIGGER 3",#N/A,FALSE,"B";"SMALL CF 1",#N/A,FALSE,"C"}</definedName>
    <definedName name="wrn.Birdie." hidden="1">{#N/A,#N/A,FALSE,"Trans Summary";#N/A,#N/A,FALSE,"Proforma Five Yr";#N/A,#N/A,FALSE,"Occ and Rate"}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hidden="1">{#N/A,#N/A,FALSE}</definedName>
    <definedName name="wrn.book." hidden="1">{"page1",#N/A,FALSE,"net investor returns";"page2",#N/A,FALSE,"net investor returns"}</definedName>
    <definedName name="wrn.Both._.Outputs." hidden="1">{"LTV Output",#N/A,FALSE,"Output";"DCR Output",#N/A,FALSE,"Output"}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hidden="1">{"CF",#N/A,FALSE,"Cash Flow";"RET",#N/A,FALSE,"Returns";"NPV",#N/A,FALSE,"Values";"ASMPT",#N/A,FALSE,"Assumptions"}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hidden="1">{#N/A,#N/A,FALSE,"CONTROL"}</definedName>
    <definedName name="wrn.Credit._.Summary." hidden="1">{#N/A,#N/A,FALSE,"CREDIT"}</definedName>
    <definedName name="wrn.data." hidden="1">{"data",#N/A,FALSE,"INPUT"}</definedName>
    <definedName name="wrn.DCR._.Output." hidden="1">{"DCR Output",#N/A,FALSE,"Output"}</definedName>
    <definedName name="wrn.Demand._.Calcs." hidden="1">{#N/A,#N/A,FALSE,"Demand Calcs"}</definedName>
    <definedName name="wrn.Demand._.Inputs." hidden="1">{#N/A,#N/A,FALSE,"Demand Inputs"}</definedName>
    <definedName name="wrn.dep." hidden="1">{"dep. full detail",#N/A,FALSE,"annex";"3cd annex",#N/A,FALSE,"annex";"co. dep.",#N/A,FALSE,"annex"}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hidden="1">{"Build1",#N/A,FALSE,"Buildup";"Build2",#N/A,FALSE,"Buildup";"Build3",#N/A,FALSE,"Buildup"}</definedName>
    <definedName name="wrn.Engineering." hidden="1">{#N/A,#N/A,FALSE,"ENGINEERING"}</definedName>
    <definedName name="wrn.Environmental." hidden="1">{#N/A,#N/A,FALSE,"ENVIRONMENTAL"}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hidden="1">{#N/A,#N/A,FALSE,"Fair Share"}</definedName>
    <definedName name="wrn.Feb98." hidden="1">{"sheet a",#N/A,FALSE,"A";"2 9 casflow",#N/A,FALSE,"B"}</definedName>
    <definedName name="wrn.Final._.Output." hidden="1">{#N/A,#N/A,FALSE,"Final Output"}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hidden="1">{"Full Sheet",#N/A,FALSE,"Expense Comparison"}</definedName>
    <definedName name="wrn.Full._.Financials." hidden="1">{#N/A,#N/A,TRUE,"Financials";#N/A,#N/A,TRUE,"Operating Statistics";#N/A,#N/A,TRUE,"Capex &amp; Depreciation";#N/A,#N/A,TRUE,"Debt"}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hidden="1">{#N/A,#N/A,TRUE,"Financials";#N/A,#N/A,TRUE,"Operating Statistics";#N/A,#N/A,TRUE,"Capex &amp; Depreciation";#N/A,#N/A,TRUE,"Debt"}</definedName>
    <definedName name="wrn.G.C.P.L.." hidden="1">{#N/A,#N/A,FALSE,"gc (2)"}</definedName>
    <definedName name="wrn.GSA._.PRINT." hidden="1">{#N/A,#N/A,FALSE,"DEV COSTS";#N/A,#N/A,FALSE,"10-YR C. F."}</definedName>
    <definedName name="wrn.Historical._.Analysis." hidden="1">{#N/A,#N/A,FALSE,"HISTORICAL REV &amp; EXP"}</definedName>
    <definedName name="wrn.Hotel._.and._.Conf._.Center._.Owner._.Returns." hidden="1">{#N/A,#N/A,FALSE,"Combined Returns";#N/A,#N/A,FALSE,"Tax Returns";#N/A,#N/A,FALSE,"Cash Returns"}</definedName>
    <definedName name="wrn.Hotel._.Financials." hidden="1">{#N/A,#N/A,FALSE,"Pro Forma";#N/A,#N/A,FALSE,"Project Summary";#N/A,#N/A,FALSE,"Detail Estimate";#N/A,#N/A,FALSE,"Cashflow Schedule"}</definedName>
    <definedName name="wrn.Index." hidden="1">{#N/A,#N/A,FALSE,"INDEX"}</definedName>
    <definedName name="wrn.Inputs." hidden="1">{"Inflation-BaseYear",#N/A,FALSE,"Inputs"}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hidden="1">{"Preferred Equity IRR",#N/A,FALSE,"PROFORMA";"GP Cash Flow and IRR",#N/A,FALSE,"PROFORMA"}</definedName>
    <definedName name="wrn.jan._.98." hidden="1">{"sheet a",#N/A,FALSE,"A";"sheet b 1",#N/A,FALSE,"B";"sheet b 2",#N/A,FALSE,"B"}</definedName>
    <definedName name="wrn.Latent._.Demand._.Inputs." hidden="1">{#N/A,#N/A,FALSE,"Latent"}</definedName>
    <definedName name="wrn.Leases." hidden="1">{#N/A,#N/A,FALSE,"Leases"}</definedName>
    <definedName name="wrn.Loan._.Pricing._.Analysis." hidden="1">{#N/A,#N/A,FALSE,"LOAN ANALYSIS"}</definedName>
    <definedName name="wrn.LTCG." hidden="1">{"office ltcg",#N/A,FALSE,"gain01";"IT LTCG",#N/A,FALSE,"gain01"}</definedName>
    <definedName name="wrn.LTV._.Output." hidden="1">{"LTV Output",#N/A,FALSE,"Output"}</definedName>
    <definedName name="wrn.Master._.Developer._.Cash._.Flow." hidden="1">{#N/A,#N/A,FALSE,"Assumptions";#N/A,#N/A,FALSE,"Master Dev P&amp;L"}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hidden="1">{"Month SumOps",#N/A,FALSE,"SumOps";"Month SumGP",#N/A,FALSE,"SumGP";"Month SumExp",#N/A,FALSE,"SumExp";"Month ExpDept",#N/A,FALSE,"ExpDept"}</definedName>
    <definedName name="wrn.Monthly._.Detail._.Reports." hidden="1">{"Detail Project Cash Flow",#N/A,TRUE,"Cash Flow Grid";"Financing Calculation",#N/A,TRUE,"Cash Flow Grid"}</definedName>
    <definedName name="wrn.NCL._.Tower._.Five._.Year._.Hold." hidden="1">{#N/A,#N/A,FALSE,"North Central Life";#N/A,#N/A,FALSE,"Town Square";#N/A,#N/A,FALSE,"Summary"}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hidden="1">{#N/A,#N/A,FALSE,"Occ. Calcs"}</definedName>
    <definedName name="wrn.One._.Pager._.plus._.Technicals." hidden="1">{#N/A,#N/A,FALSE,"One Pager";#N/A,#N/A,FALSE,"Technical"}</definedName>
    <definedName name="wrn.Operations._.Review." hidden="1">{#N/A,#N/A,FALSE,"Proforma Five Yr";#N/A,#N/A,FALSE,"Occ and Rate";#N/A,#N/A,FALSE,"PF Input";#N/A,#N/A,FALSE,"Hotcomps"}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RTIAL." hidden="1">{"new",#N/A,FALSE,"D";"PROFORMA",#N/A,FALSE,"A";"partial 1",#N/A,FALSE,"B";"partial 2",#N/A,FALSE,"B";"partial 3",#N/A,FALSE,"B";"SMALL CF 1",#N/A,FALSE,"C"}</definedName>
    <definedName name="wrn.Penetration." hidden="1">{#N/A,#N/A,FALSE,"Mkt Pen"}</definedName>
    <definedName name="wrn.Phase._.I." hidden="1">{#N/A,#N/A,FALSE,"Transaction Summary-DTW";#N/A,#N/A,FALSE,"Proforma Five Yr";#N/A,#N/A,FALSE,"Occ and Rate"}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hidden="1">{#N/A,#N/A,FALSE,"Primary"}</definedName>
    <definedName name="wrn.print." hidden="1">{"page1",#N/A,FALSE,"Investor Cash Flow";"page2",#N/A,FALSE,"Investor Cash Flow";"page3",#N/A,FALSE,"Investor Cash Flow"}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hidden="1">{"PA1",#N/A,FALSE,"BORDMW";"pa2",#N/A,FALSE,"BORDMW";"PA3",#N/A,FALSE,"BORDMW";"PA4",#N/A,FALSE,"BORDMW"}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hidden="1">{#N/A,"Good",TRUE,"Sheet1";#N/A,"Normal",TRUE,"Sheet1";#N/A,"Bad",TRUE,"Sheet1"}</definedName>
    <definedName name="wrn.Proforma._.Review." hidden="1">{#N/A,#N/A,FALSE,"Occ and Rate";#N/A,#N/A,FALSE,"PF Input";#N/A,#N/A,FALSE,"Proforma Five Yr";#N/A,#N/A,FALSE,"Hotcomps"}</definedName>
    <definedName name="wrn.Program._.Compliance." hidden="1">{#N/A,#N/A,FALSE,"COMPLIANCE"}</definedName>
    <definedName name="wrn.Property._.Description." hidden="1">{#N/A,#N/A,FALSE,"PROP. DESCRIPTION"}</definedName>
    <definedName name="wrn.qtr." hidden="1">{"byqtr",#N/A,FALSE,"Worksheet"}</definedName>
    <definedName name="wrn.Report." hidden="1">{#N/A,#N/A,FALSE,"Loan Summary";#N/A,#N/A,FALSE,"NOI";"RR and Expir",#N/A,FALSE,"Rental";"Sales History",#N/A,FALSE,"Rental";#N/A,#N/A,FALSE,"Reserves"}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hidden="1">{"RRSUMMARY",#N/A,FALSE,"RA_SL"}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hidden="1">{"sales",#N/A,FALSE,"Sales";"sales existing",#N/A,FALSE,"Sales";"sales rd1",#N/A,FALSE,"Sales";"sales rd2",#N/A,FALSE,"Sales"}</definedName>
    <definedName name="wrn.Secondary._.Competition." hidden="1">{#N/A,#N/A,FALSE,"Secondary"}</definedName>
    <definedName name="wrn.SHORT." hidden="1">{"CREDIT STATISTICS",#N/A,FALSE,"STATS";"CF_AND_IS",#N/A,FALSE,"PLAN";"BALSHEET",#N/A,FALSE,"BALANCE SHEET"}</definedName>
    <definedName name="wrn.stages." hidden="1">{#N/A,#N/A,FALSE,"rev-stg format";#N/A,#N/A,FALSE,"conf-uncnf";#N/A,#N/A,FALSE,"stg-plot";#N/A,#N/A,FALSE,"stg-days"}</definedName>
    <definedName name="wrn.sum._.ops." hidden="1">{"schedule",#N/A,FALSE,"Sum Op's";"input area",#N/A,FALSE,"Sum Op's"}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hidden="1">{#N/A,#N/A,FALSE,"OVERVIEW"}</definedName>
    <definedName name="wrn.SUN1." hidden="1">{#N/A,#N/A,FALSE,"Assumptions";#N/A,#N/A,FALSE,"office";#N/A,#N/A,FALSE,"monthly"}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hidden="1">{#N/A,#N/A,FALSE,"Supply Addn"}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hidden="1">{#N/A,#N/A,FALSE,"Expense Comparison"}</definedName>
    <definedName name="wrn.Tenants." hidden="1">{#N/A,#N/A,FALSE,"TENANTS"}</definedName>
    <definedName name="wrn.test." hidden="1">{"ADR Analysis",#N/A,FALSE,"Comp.&amp; Market Penet.";"Penetration Analysis",#N/A,FALSE,"Comp.&amp; Market Penet."}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hidden="1">{#N/A,#N/A,FALSE,"DEV COSTS";#N/A,#N/A,FALSE,"10-YR C. F."}</definedName>
    <definedName name="wrn.trial." hidden="1">{#N/A,#N/A,FALSE,"mpph1";#N/A,#N/A,FALSE,"mpmseb";#N/A,#N/A,FALSE,"mpph2"}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hidden="1">{#N/A,#N/A,FALSE,"Graph-B";"Month SumOps",#N/A,FALSE,"SumOps";"Month SumExp",#N/A,FALSE,"SumExp";"Month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hidden="1">{#N/A,#N/A,FALSE,"Working List"}</definedName>
    <definedName name="wrn.Yuma." hidden="1">{#N/A,#N/A,FALSE,"Project Summary";#N/A,#N/A,FALSE,"Detail Estimate";#N/A,#N/A,FALSE,"Cashflow Schedule";#N/A,#N/A,FALSE,"Pro Forma"}</definedName>
    <definedName name="XCtblkcntbdl" localSheetId="21">#REF!</definedName>
    <definedName name="XCtblkcntbdl" localSheetId="20">#REF!</definedName>
    <definedName name="XCtblkcntbdl" localSheetId="18">#REF!</definedName>
    <definedName name="XCtblkcntbdl">#REF!</definedName>
    <definedName name="XINR" localSheetId="21">#REF!</definedName>
    <definedName name="XINR" localSheetId="20">#REF!</definedName>
    <definedName name="XINR" localSheetId="18">#REF!</definedName>
    <definedName name="XINR">#REF!</definedName>
    <definedName name="ｘｘ" localSheetId="21">#REF!</definedName>
    <definedName name="ｘｘ" localSheetId="20">#REF!</definedName>
    <definedName name="ｘｘ" localSheetId="18">#REF!</definedName>
    <definedName name="ｘｘ">#REF!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">NA()</definedName>
    <definedName name="YESNO" localSheetId="21">#REF!</definedName>
    <definedName name="YESNO" localSheetId="20">#REF!</definedName>
    <definedName name="YESNO" localSheetId="18">#REF!</definedName>
    <definedName name="YESNO">#REF!</definedName>
    <definedName name="YIE" localSheetId="21">#REF!</definedName>
    <definedName name="YIE" localSheetId="20">#REF!</definedName>
    <definedName name="YIE" localSheetId="18">#REF!</definedName>
    <definedName name="YIE">#REF!</definedName>
    <definedName name="YOSOUOQL" localSheetId="21">#REF!</definedName>
    <definedName name="YOSOUOQL" localSheetId="20">#REF!</definedName>
    <definedName name="YOSOUOQL" localSheetId="18">#REF!</definedName>
    <definedName name="YOSOUOQL">#REF!</definedName>
    <definedName name="YTDma" localSheetId="21">#REF!</definedName>
    <definedName name="YTDma" localSheetId="20">#REF!</definedName>
    <definedName name="YTDma" localSheetId="18">#REF!</definedName>
    <definedName name="YTDma">#REF!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Z">NA()</definedName>
    <definedName name="Z_44484D28_C98B_42DB_BFD0_C408E920BC46_.wvu.Cols" localSheetId="25" hidden="1">'Velocity Input'!#REF!,'Velocity Input'!$F:$I,'Velocity Input'!$S:$AD</definedName>
    <definedName name="Z_44484D28_C98B_42DB_BFD0_C408E920BC46_.wvu.FilterData" localSheetId="25" hidden="1">'Velocity Input'!$B$8:$P$194</definedName>
    <definedName name="z_Jikko" localSheetId="21">#REF!</definedName>
    <definedName name="z_Jikko" localSheetId="20">#REF!</definedName>
    <definedName name="z_Jikko" localSheetId="18">#REF!</definedName>
    <definedName name="z_Jikko">#REF!</definedName>
    <definedName name="Zentai" localSheetId="21">#REF!</definedName>
    <definedName name="Zentai" localSheetId="20">#REF!</definedName>
    <definedName name="Zentai" localSheetId="18">#REF!</definedName>
    <definedName name="Zentai">#REF!</definedName>
    <definedName name="あ" localSheetId="21">#REF!</definedName>
    <definedName name="あ" localSheetId="20">#REF!</definedName>
    <definedName name="あ" localSheetId="18">#REF!</definedName>
    <definedName name="あ">#REF!</definedName>
    <definedName name="あＳ" localSheetId="21">#REF!</definedName>
    <definedName name="あＳ" localSheetId="20">#REF!</definedName>
    <definedName name="あＳ" localSheetId="18">#REF!</definedName>
    <definedName name="あＳ">#REF!</definedName>
    <definedName name="あああ" localSheetId="21">#REF!</definedName>
    <definedName name="あああ" localSheetId="20">#REF!</definedName>
    <definedName name="あああ" localSheetId="18">#REF!</definedName>
    <definedName name="あああ">#REF!</definedName>
    <definedName name="ああああ" localSheetId="21">#REF!</definedName>
    <definedName name="ああああ" localSheetId="20">#REF!</definedName>
    <definedName name="ああああ" localSheetId="18">#REF!</definedName>
    <definedName name="ああああ">#REF!</definedName>
    <definedName name="ああああああ" localSheetId="21">#REF!</definedName>
    <definedName name="ああああああ" localSheetId="20">#REF!</definedName>
    <definedName name="ああああああ" localSheetId="18">#REF!</definedName>
    <definedName name="ああああああ">#REF!</definedName>
    <definedName name="ｻﾏﾘｰ表ﾌﾟﾘﾝﾄｴﾘｱ" localSheetId="21">#REF!</definedName>
    <definedName name="ｻﾏﾘｰ表ﾌﾟﾘﾝﾄｴﾘｱ" localSheetId="20">#REF!</definedName>
    <definedName name="ｻﾏﾘｰ表ﾌﾟﾘﾝﾄｴﾘｱ" localSheetId="18">#REF!</definedName>
    <definedName name="ｻﾏﾘｰ表ﾌﾟﾘﾝﾄｴﾘｱ">#REF!</definedName>
    <definedName name="しがぎんﾘｰｽ" localSheetId="21">#REF!</definedName>
    <definedName name="しがぎんﾘｰｽ" localSheetId="20">#REF!</definedName>
    <definedName name="しがぎんﾘｰｽ" localSheetId="18">#REF!</definedName>
    <definedName name="しがぎんﾘｰｽ">#REF!</definedName>
    <definedName name="ｼﾞｬｲﾛｻﾎﾟｰﾄ" localSheetId="21">#REF!</definedName>
    <definedName name="ｼﾞｬｲﾛｻﾎﾟｰﾄ" localSheetId="20">#REF!</definedName>
    <definedName name="ｼﾞｬｲﾛｻﾎﾟｰﾄ" localSheetId="18">#REF!</definedName>
    <definedName name="ｼﾞｬｲﾛｻﾎﾟｰﾄ">#REF!</definedName>
    <definedName name="ｼﾞｬﾊﾟﾝｽﾎﾟｰﾂﾁｬﾝﾈﾙ" localSheetId="21">#REF!</definedName>
    <definedName name="ｼﾞｬﾊﾟﾝｽﾎﾟｰﾂﾁｬﾝﾈﾙ" localSheetId="20">#REF!</definedName>
    <definedName name="ｼﾞｬﾊﾟﾝｽﾎﾟｰﾂﾁｬﾝﾈﾙ" localSheetId="18">#REF!</definedName>
    <definedName name="ｼﾞｬﾊﾟﾝｽﾎﾟｰﾂﾁｬﾝﾈﾙ">#REF!</definedName>
    <definedName name="ｽｶｲﾏｰｸｴｱﾗｲﾝｽﾞ" localSheetId="21">#REF!</definedName>
    <definedName name="ｽｶｲﾏｰｸｴｱﾗｲﾝｽﾞ" localSheetId="20">#REF!</definedName>
    <definedName name="ｽｶｲﾏｰｸｴｱﾗｲﾝｽﾞ" localSheetId="18">#REF!</definedName>
    <definedName name="ｽｶｲﾏｰｸｴｱﾗｲﾝｽﾞ">#REF!</definedName>
    <definedName name="ｾｶﾞ_ﾘｰｽ" localSheetId="21">#REF!</definedName>
    <definedName name="ｾｶﾞ_ﾘｰｽ" localSheetId="20">#REF!</definedName>
    <definedName name="ｾｶﾞ_ﾘｰｽ" localSheetId="18">#REF!</definedName>
    <definedName name="ｾｶﾞ_ﾘｰｽ">#REF!</definedName>
    <definedName name="せとぎんﾘｰｽ" localSheetId="21">#REF!</definedName>
    <definedName name="せとぎんﾘｰｽ" localSheetId="20">#REF!</definedName>
    <definedName name="せとぎんﾘｰｽ" localSheetId="18">#REF!</definedName>
    <definedName name="せとぎんﾘｰｽ">#REF!</definedName>
    <definedName name="その他" localSheetId="21">#REF!</definedName>
    <definedName name="その他" localSheetId="20">#REF!</definedName>
    <definedName name="その他" localSheetId="18">#REF!</definedName>
    <definedName name="その他">#REF!</definedName>
    <definedName name="とりぎんﾘｰｽ" localSheetId="21">#REF!</definedName>
    <definedName name="とりぎんﾘｰｽ" localSheetId="20">#REF!</definedName>
    <definedName name="とりぎんﾘｰｽ" localSheetId="18">#REF!</definedName>
    <definedName name="とりぎんﾘｰｽ">#REF!</definedName>
    <definedName name="ﾆｺﾏｰﾄﾊｳｼﾞﾝｸﾞ" localSheetId="21">#REF!</definedName>
    <definedName name="ﾆｺﾏｰﾄﾊｳｼﾞﾝｸﾞ" localSheetId="20">#REF!</definedName>
    <definedName name="ﾆｺﾏｰﾄﾊｳｼﾞﾝｸﾞ" localSheetId="18">#REF!</definedName>
    <definedName name="ﾆｺﾏｰﾄﾊｳｼﾞﾝｸﾞ">#REF!</definedName>
    <definedName name="ﾆﾁﾒﾝ_ﾃﾞｰﾀ_ｼｽﾃﾑ" localSheetId="21">#REF!</definedName>
    <definedName name="ﾆﾁﾒﾝ_ﾃﾞｰﾀ_ｼｽﾃﾑ" localSheetId="20">#REF!</definedName>
    <definedName name="ﾆﾁﾒﾝ_ﾃﾞｰﾀ_ｼｽﾃﾑ" localSheetId="18">#REF!</definedName>
    <definedName name="ﾆﾁﾒﾝ_ﾃﾞｰﾀ_ｼｽﾃﾑ">#REF!</definedName>
    <definedName name="ﾆｯｾｲ_ﾘｰｽ" localSheetId="21">#REF!</definedName>
    <definedName name="ﾆｯｾｲ_ﾘｰｽ" localSheetId="20">#REF!</definedName>
    <definedName name="ﾆｯｾｲ_ﾘｰｽ" localSheetId="18">#REF!</definedName>
    <definedName name="ﾆｯｾｲ_ﾘｰｽ">#REF!</definedName>
    <definedName name="ふんどし0308" localSheetId="21">#REF!</definedName>
    <definedName name="ふんどし0308" localSheetId="20">#REF!</definedName>
    <definedName name="ふんどし0308" localSheetId="18">#REF!</definedName>
    <definedName name="ふんどし0308">#REF!</definedName>
    <definedName name="ﾍﾟｶﾞｻｽ_ﾘｰｽ" localSheetId="21">#REF!</definedName>
    <definedName name="ﾍﾟｶﾞｻｽ_ﾘｰｽ" localSheetId="20">#REF!</definedName>
    <definedName name="ﾍﾟｶﾞｻｽ_ﾘｰｽ" localSheetId="18">#REF!</definedName>
    <definedName name="ﾍﾟｶﾞｻｽ_ﾘｰｽ">#REF!</definedName>
    <definedName name="みなとﾘｰｽ" localSheetId="21">#REF!</definedName>
    <definedName name="みなとﾘｰｽ" localSheetId="20">#REF!</definedName>
    <definedName name="みなとﾘｰｽ" localSheetId="18">#REF!</definedName>
    <definedName name="みなとﾘｰｽ">#REF!</definedName>
    <definedName name="ﾗﾝｷﾝｸﾞ20億超集計0406" localSheetId="21">#REF!</definedName>
    <definedName name="ﾗﾝｷﾝｸﾞ20億超集計0406" localSheetId="20">#REF!</definedName>
    <definedName name="ﾗﾝｷﾝｸﾞ20億超集計0406" localSheetId="18">#REF!</definedName>
    <definedName name="ﾗﾝｷﾝｸﾞ20億超集計0406">#REF!</definedName>
    <definedName name="ﾚﾝﾀｶｰ中国" localSheetId="21">#REF!</definedName>
    <definedName name="ﾚﾝﾀｶｰ中国" localSheetId="20">#REF!</definedName>
    <definedName name="ﾚﾝﾀｶｰ中国" localSheetId="18">#REF!</definedName>
    <definedName name="ﾚﾝﾀｶｰ中国">#REF!</definedName>
    <definedName name="ﾚﾝﾀｶｰ北陸" localSheetId="21">#REF!</definedName>
    <definedName name="ﾚﾝﾀｶｰ北陸" localSheetId="20">#REF!</definedName>
    <definedName name="ﾚﾝﾀｶｰ北陸" localSheetId="18">#REF!</definedName>
    <definedName name="ﾚﾝﾀｶｰ北陸">#REF!</definedName>
    <definedName name="中銀ﾘｰｽ" localSheetId="21">#REF!</definedName>
    <definedName name="中銀ﾘｰｽ" localSheetId="20">#REF!</definedName>
    <definedName name="中銀ﾘｰｽ" localSheetId="18">#REF!</definedName>
    <definedName name="中銀ﾘｰｽ">#REF!</definedName>
    <definedName name="佐川ﾘｰｽ" localSheetId="21">#REF!</definedName>
    <definedName name="佐川ﾘｰｽ" localSheetId="20">#REF!</definedName>
    <definedName name="佐川ﾘｰｽ" localSheetId="18">#REF!</definedName>
    <definedName name="佐川ﾘｰｽ">#REF!</definedName>
    <definedName name="再ﾘｽ34期" localSheetId="21">#REF!</definedName>
    <definedName name="再ﾘｽ34期" localSheetId="20">#REF!</definedName>
    <definedName name="再ﾘｽ34期" localSheetId="18">#REF!</definedName>
    <definedName name="再ﾘｽ34期">#REF!</definedName>
    <definedName name="再ﾘｽ35期" localSheetId="21">#REF!</definedName>
    <definedName name="再ﾘｽ35期" localSheetId="20">#REF!</definedName>
    <definedName name="再ﾘｽ35期" localSheetId="18">#REF!</definedName>
    <definedName name="再ﾘｽ35期">#REF!</definedName>
    <definedName name="再ﾘｽ36期" localSheetId="21">#REF!</definedName>
    <definedName name="再ﾘｽ36期" localSheetId="20">#REF!</definedName>
    <definedName name="再ﾘｽ36期" localSheetId="18">#REF!</definedName>
    <definedName name="再ﾘｽ36期">#REF!</definedName>
    <definedName name="再ﾘｽ36期A" localSheetId="21">#REF!</definedName>
    <definedName name="再ﾘｽ36期A" localSheetId="20">#REF!</definedName>
    <definedName name="再ﾘｽ36期A" localSheetId="18">#REF!</definedName>
    <definedName name="再ﾘｽ36期A">#REF!</definedName>
    <definedName name="再ﾘｽ36期B" localSheetId="21">#REF!</definedName>
    <definedName name="再ﾘｽ36期B" localSheetId="20">#REF!</definedName>
    <definedName name="再ﾘｽ36期B" localSheetId="18">#REF!</definedName>
    <definedName name="再ﾘｽ36期B">#REF!</definedName>
    <definedName name="利息34期B" localSheetId="21">#REF!</definedName>
    <definedName name="利息34期B" localSheetId="20">#REF!</definedName>
    <definedName name="利息34期B" localSheetId="18">#REF!</definedName>
    <definedName name="利息34期B">#REF!</definedName>
    <definedName name="利息35期B" localSheetId="21">#REF!</definedName>
    <definedName name="利息35期B" localSheetId="20">#REF!</definedName>
    <definedName name="利息35期B" localSheetId="18">#REF!</definedName>
    <definedName name="利息35期B">#REF!</definedName>
    <definedName name="利息36期A" localSheetId="21">#REF!</definedName>
    <definedName name="利息36期A" localSheetId="20">#REF!</definedName>
    <definedName name="利息36期A" localSheetId="18">#REF!</definedName>
    <definedName name="利息36期A">#REF!</definedName>
    <definedName name="利息36期B" localSheetId="21">#REF!</definedName>
    <definedName name="利息36期B" localSheetId="20">#REF!</definedName>
    <definedName name="利息36期B" localSheetId="18">#REF!</definedName>
    <definedName name="利息36期B">#REF!</definedName>
    <definedName name="前月" localSheetId="21">#REF!</definedName>
    <definedName name="前月" localSheetId="20">#REF!</definedName>
    <definedName name="前月" localSheetId="18">#REF!</definedName>
    <definedName name="前月">#REF!</definedName>
    <definedName name="前期AR" localSheetId="21">#REF!</definedName>
    <definedName name="前期AR" localSheetId="20">#REF!</definedName>
    <definedName name="前期AR" localSheetId="18">#REF!</definedName>
    <definedName name="前期AR">#REF!</definedName>
    <definedName name="北銀ﾘｰｽ" localSheetId="21">#REF!</definedName>
    <definedName name="北銀ﾘｰｽ" localSheetId="20">#REF!</definedName>
    <definedName name="北銀ﾘｰｽ" localSheetId="18">#REF!</definedName>
    <definedName name="北銀ﾘｰｽ">#REF!</definedName>
    <definedName name="単位千円" localSheetId="21">#REF!</definedName>
    <definedName name="単位千円" localSheetId="20">#REF!</definedName>
    <definedName name="単位千円" localSheetId="18">#REF!</definedName>
    <definedName name="単位千円">#REF!</definedName>
    <definedName name="印刷" localSheetId="21">#REF!</definedName>
    <definedName name="印刷" localSheetId="20">#REF!</definedName>
    <definedName name="印刷" localSheetId="18">#REF!</definedName>
    <definedName name="印刷">#REF!</definedName>
    <definedName name="収益34期A" localSheetId="21">#REF!</definedName>
    <definedName name="収益34期A" localSheetId="20">#REF!</definedName>
    <definedName name="収益34期A" localSheetId="18">#REF!</definedName>
    <definedName name="収益34期A">#REF!</definedName>
    <definedName name="収益34期B" localSheetId="21">#REF!</definedName>
    <definedName name="収益34期B" localSheetId="20">#REF!</definedName>
    <definedName name="収益34期B" localSheetId="18">#REF!</definedName>
    <definedName name="収益34期B">#REF!</definedName>
    <definedName name="収益35期A" localSheetId="21">#REF!</definedName>
    <definedName name="収益35期A" localSheetId="20">#REF!</definedName>
    <definedName name="収益35期A" localSheetId="18">#REF!</definedName>
    <definedName name="収益35期A">#REF!</definedName>
    <definedName name="収益35期B" localSheetId="21">#REF!</definedName>
    <definedName name="収益35期B" localSheetId="20">#REF!</definedName>
    <definedName name="収益35期B" localSheetId="18">#REF!</definedName>
    <definedName name="収益35期B">#REF!</definedName>
    <definedName name="収益36期A" localSheetId="21">#REF!</definedName>
    <definedName name="収益36期A" localSheetId="20">#REF!</definedName>
    <definedName name="収益36期A" localSheetId="18">#REF!</definedName>
    <definedName name="収益36期A">#REF!</definedName>
    <definedName name="収益36期B" localSheetId="21">#REF!</definedName>
    <definedName name="収益36期B" localSheetId="20">#REF!</definedName>
    <definedName name="収益36期B" localSheetId="18">#REF!</definedName>
    <definedName name="収益36期B">#REF!</definedName>
    <definedName name="営業収益34期" localSheetId="21">#REF!</definedName>
    <definedName name="営業収益34期" localSheetId="20">#REF!</definedName>
    <definedName name="営業収益34期" localSheetId="18">#REF!</definedName>
    <definedName name="営業収益34期">#REF!</definedName>
    <definedName name="営業収益35期" localSheetId="21">#REF!</definedName>
    <definedName name="営業収益35期" localSheetId="20">#REF!</definedName>
    <definedName name="営業収益35期" localSheetId="18">#REF!</definedName>
    <definedName name="営業収益35期">#REF!</definedName>
    <definedName name="営業収益36期" localSheetId="21">#REF!</definedName>
    <definedName name="営業収益36期" localSheetId="20">#REF!</definedName>
    <definedName name="営業収益36期" localSheetId="18">#REF!</definedName>
    <definedName name="営業収益36期">#REF!</definedName>
    <definedName name="回収予定年月" localSheetId="21">#REF!</definedName>
    <definedName name="回収予定年月" localSheetId="20">#REF!</definedName>
    <definedName name="回収予定年月" localSheetId="18">#REF!</definedName>
    <definedName name="回収予定年月">#REF!</definedName>
    <definedName name="国1" localSheetId="21">#REF!</definedName>
    <definedName name="国1" localSheetId="20">#REF!</definedName>
    <definedName name="国1" localSheetId="18">#REF!</definedName>
    <definedName name="国1">#REF!</definedName>
    <definedName name="増減表の売却益と評価損" localSheetId="21">#REF!</definedName>
    <definedName name="増減表の売却益と評価損" localSheetId="20">#REF!</definedName>
    <definedName name="増減表の売却益と評価損" localSheetId="18">#REF!</definedName>
    <definedName name="増減表の売却益と評価損">#REF!</definedName>
    <definedName name="小田さん用" localSheetId="21">#REF!</definedName>
    <definedName name="小田さん用" localSheetId="20">#REF!</definedName>
    <definedName name="小田さん用" localSheetId="18">#REF!</definedName>
    <definedName name="小田さん用">#REF!</definedName>
    <definedName name="山口ｷｬﾋﾟﾀﾙ" localSheetId="21">#REF!</definedName>
    <definedName name="山口ｷｬﾋﾟﾀﾙ" localSheetId="20">#REF!</definedName>
    <definedName name="山口ｷｬﾋﾟﾀﾙ" localSheetId="18">#REF!</definedName>
    <definedName name="山口ｷｬﾋﾟﾀﾙ">#REF!</definedName>
    <definedName name="山口ﾘｰｽ" localSheetId="21">#REF!</definedName>
    <definedName name="山口ﾘｰｽ" localSheetId="20">#REF!</definedName>
    <definedName name="山口ﾘｰｽ" localSheetId="18">#REF!</definedName>
    <definedName name="山口ﾘｰｽ">#REF!</definedName>
    <definedName name="山口抵当証券" localSheetId="21">#REF!</definedName>
    <definedName name="山口抵当証券" localSheetId="20">#REF!</definedName>
    <definedName name="山口抵当証券" localSheetId="18">#REF!</definedName>
    <definedName name="山口抵当証券">#REF!</definedName>
    <definedName name="常務用BS" localSheetId="21">#REF!</definedName>
    <definedName name="常務用BS" localSheetId="20">#REF!</definedName>
    <definedName name="常務用BS" localSheetId="18">#REF!</definedName>
    <definedName name="常務用BS">#REF!</definedName>
    <definedName name="常務用PL" localSheetId="21">#REF!</definedName>
    <definedName name="常務用PL" localSheetId="20">#REF!</definedName>
    <definedName name="常務用PL" localSheetId="18">#REF!</definedName>
    <definedName name="常務用PL">#REF!</definedName>
    <definedName name="当月" localSheetId="21">#REF!</definedName>
    <definedName name="当月" localSheetId="20">#REF!</definedName>
    <definedName name="当月" localSheetId="18">#REF!</definedName>
    <definedName name="当月">#REF!</definedName>
    <definedName name="徳銀ｵﾘｯｸｽ" localSheetId="21">#REF!</definedName>
    <definedName name="徳銀ｵﾘｯｸｽ" localSheetId="20">#REF!</definedName>
    <definedName name="徳銀ｵﾘｯｸｽ" localSheetId="18">#REF!</definedName>
    <definedName name="徳銀ｵﾘｯｸｽ">#REF!</definedName>
    <definedName name="手数34期" localSheetId="21">#REF!</definedName>
    <definedName name="手数34期" localSheetId="20">#REF!</definedName>
    <definedName name="手数34期" localSheetId="18">#REF!</definedName>
    <definedName name="手数34期">#REF!</definedName>
    <definedName name="手数34期B" localSheetId="21">#REF!</definedName>
    <definedName name="手数34期B" localSheetId="20">#REF!</definedName>
    <definedName name="手数34期B" localSheetId="18">#REF!</definedName>
    <definedName name="手数34期B">#REF!</definedName>
    <definedName name="手数35期" localSheetId="21">#REF!</definedName>
    <definedName name="手数35期" localSheetId="20">#REF!</definedName>
    <definedName name="手数35期" localSheetId="18">#REF!</definedName>
    <definedName name="手数35期">#REF!</definedName>
    <definedName name="手数35期B" localSheetId="21">#REF!</definedName>
    <definedName name="手数35期B" localSheetId="20">#REF!</definedName>
    <definedName name="手数35期B" localSheetId="18">#REF!</definedName>
    <definedName name="手数35期B">#REF!</definedName>
    <definedName name="手数36期" localSheetId="21">#REF!</definedName>
    <definedName name="手数36期" localSheetId="20">#REF!</definedName>
    <definedName name="手数36期" localSheetId="18">#REF!</definedName>
    <definedName name="手数36期">#REF!</definedName>
    <definedName name="手数36期A" localSheetId="21">#REF!</definedName>
    <definedName name="手数36期A" localSheetId="20">#REF!</definedName>
    <definedName name="手数36期A" localSheetId="18">#REF!</definedName>
    <definedName name="手数36期A">#REF!</definedName>
    <definedName name="手数36期B" localSheetId="21">#REF!</definedName>
    <definedName name="手数36期B" localSheetId="20">#REF!</definedName>
    <definedName name="手数36期B" localSheetId="18">#REF!</definedName>
    <definedName name="手数36期B">#REF!</definedName>
    <definedName name="投資有価証券の科目内訳資料記入" localSheetId="21">#REF!</definedName>
    <definedName name="投資有価証券の科目内訳資料記入" localSheetId="20">#REF!</definedName>
    <definedName name="投資有価証券の科目内訳資料記入" localSheetId="18">#REF!</definedName>
    <definedName name="投資有価証券の科目内訳資料記入">#REF!</definedName>
    <definedName name="日立造船ﾋﾞｼﾞﾈｽ_ｸﾚｼﾞｯﾄ" localSheetId="21">#REF!</definedName>
    <definedName name="日立造船ﾋﾞｼﾞﾈｽ_ｸﾚｼﾞｯﾄ" localSheetId="20">#REF!</definedName>
    <definedName name="日立造船ﾋﾞｼﾞﾈｽ_ｸﾚｼﾞｯﾄ" localSheetId="18">#REF!</definedName>
    <definedName name="日立造船ﾋﾞｼﾞﾈｽ_ｸﾚｼﾞｯﾄ">#REF!</definedName>
    <definedName name="明細Ａ_８" localSheetId="21">#REF!</definedName>
    <definedName name="明細Ａ_８" localSheetId="20">#REF!</definedName>
    <definedName name="明細Ａ_８" localSheetId="18">#REF!</definedName>
    <definedName name="明細Ａ_８">#REF!</definedName>
    <definedName name="時価算出の方法について概略をご" localSheetId="21">#REF!</definedName>
    <definedName name="時価算出の方法について概略をご" localSheetId="20">#REF!</definedName>
    <definedName name="時価算出の方法について概略をご" localSheetId="18">#REF!</definedName>
    <definedName name="時価算出の方法について概略をご">#REF!</definedName>
    <definedName name="有価証券残高明細0309" localSheetId="21">#REF!</definedName>
    <definedName name="有価証券残高明細0309" localSheetId="20">#REF!</definedName>
    <definedName name="有価証券残高明細0309" localSheetId="18">#REF!</definedName>
    <definedName name="有価証券残高明細0309">#REF!</definedName>
    <definedName name="有価証券残高明細0312" localSheetId="21">#REF!</definedName>
    <definedName name="有価証券残高明細0312" localSheetId="20">#REF!</definedName>
    <definedName name="有価証券残高明細0312" localSheetId="18">#REF!</definedName>
    <definedName name="有価証券残高明細0312">#REF!</definedName>
    <definedName name="未着分見積" localSheetId="21">#REF!</definedName>
    <definedName name="未着分見積" localSheetId="20">#REF!</definedName>
    <definedName name="未着分見積" localSheetId="18">#REF!</definedName>
    <definedName name="未着分見積">#REF!</definedName>
    <definedName name="東営１部" localSheetId="21">#REF!</definedName>
    <definedName name="東営１部" localSheetId="20">#REF!</definedName>
    <definedName name="東営１部" localSheetId="18">#REF!</definedName>
    <definedName name="東営１部">#REF!</definedName>
    <definedName name="東営２部" localSheetId="21">#REF!</definedName>
    <definedName name="東営２部" localSheetId="20">#REF!</definedName>
    <definedName name="東営２部" localSheetId="18">#REF!</definedName>
    <definedName name="東営２部">#REF!</definedName>
    <definedName name="東営３部" localSheetId="21">#REF!</definedName>
    <definedName name="東営３部" localSheetId="20">#REF!</definedName>
    <definedName name="東営３部" localSheetId="18">#REF!</definedName>
    <definedName name="東営３部">#REF!</definedName>
    <definedName name="東営４部" localSheetId="21">#REF!</definedName>
    <definedName name="東営４部" localSheetId="20">#REF!</definedName>
    <definedName name="東営４部" localSheetId="18">#REF!</definedName>
    <definedName name="東営４部">#REF!</definedName>
    <definedName name="東営５部" localSheetId="21">#REF!</definedName>
    <definedName name="東営５部" localSheetId="20">#REF!</definedName>
    <definedName name="東営５部" localSheetId="18">#REF!</definedName>
    <definedName name="東営５部">#REF!</definedName>
    <definedName name="東営６部" localSheetId="21">#REF!</definedName>
    <definedName name="東営６部" localSheetId="20">#REF!</definedName>
    <definedName name="東営６部" localSheetId="18">#REF!</definedName>
    <definedName name="東営６部">#REF!</definedName>
    <definedName name="東営７部" localSheetId="21">#REF!</definedName>
    <definedName name="東営７部" localSheetId="20">#REF!</definedName>
    <definedName name="東営７部" localSheetId="18">#REF!</definedName>
    <definedName name="東営７部">#REF!</definedName>
    <definedName name="東営８部" localSheetId="21">#REF!</definedName>
    <definedName name="東営８部" localSheetId="20">#REF!</definedName>
    <definedName name="東営８部" localSheetId="18">#REF!</definedName>
    <definedName name="東営８部">#REF!</definedName>
    <definedName name="東営９部" localSheetId="21">#REF!</definedName>
    <definedName name="東営９部" localSheetId="20">#REF!</definedName>
    <definedName name="東営９部" localSheetId="18">#REF!</definedName>
    <definedName name="東営９部">#REF!</definedName>
    <definedName name="栗林ﾘｰｽ" localSheetId="21">#REF!</definedName>
    <definedName name="栗林ﾘｰｽ" localSheetId="20">#REF!</definedName>
    <definedName name="栗林ﾘｰｽ" localSheetId="18">#REF!</definedName>
    <definedName name="栗林ﾘｰｽ">#REF!</definedName>
    <definedName name="検索データ領域" localSheetId="21">#REF!</definedName>
    <definedName name="検索データ領域" localSheetId="20">#REF!</definedName>
    <definedName name="検索データ領域" localSheetId="18">#REF!</definedName>
    <definedName name="検索データ領域">#REF!</definedName>
    <definedName name="検索借方" localSheetId="21">#REF!</definedName>
    <definedName name="検索借方" localSheetId="20">#REF!</definedName>
    <definedName name="検索借方" localSheetId="18">#REF!</definedName>
    <definedName name="検索借方">#REF!</definedName>
    <definedName name="検索勘定科目" localSheetId="21">#REF!</definedName>
    <definedName name="検索勘定科目" localSheetId="20">#REF!</definedName>
    <definedName name="検索勘定科目" localSheetId="18">#REF!</definedName>
    <definedName name="検索勘定科目">#REF!</definedName>
    <definedName name="検索組織名" localSheetId="21">#REF!</definedName>
    <definedName name="検索組織名" localSheetId="20">#REF!</definedName>
    <definedName name="検索組織名" localSheetId="18">#REF!</definedName>
    <definedName name="検索組織名">#REF!</definedName>
    <definedName name="検索貸方" localSheetId="21">#REF!</definedName>
    <definedName name="検索貸方" localSheetId="20">#REF!</definedName>
    <definedName name="検索貸方" localSheetId="18">#REF!</definedName>
    <definedName name="検索貸方">#REF!</definedName>
    <definedName name="残年数TABLE" localSheetId="21">#REF!</definedName>
    <definedName name="残年数TABLE" localSheetId="20">#REF!</definedName>
    <definedName name="残年数TABLE" localSheetId="18">#REF!</definedName>
    <definedName name="残年数TABLE">#REF!</definedName>
    <definedName name="残高34期A" localSheetId="21">#REF!</definedName>
    <definedName name="残高34期A" localSheetId="20">#REF!</definedName>
    <definedName name="残高34期A" localSheetId="18">#REF!</definedName>
    <definedName name="残高34期A">#REF!</definedName>
    <definedName name="残高34期B" localSheetId="21">#REF!</definedName>
    <definedName name="残高34期B" localSheetId="20">#REF!</definedName>
    <definedName name="残高34期B" localSheetId="18">#REF!</definedName>
    <definedName name="残高34期B">#REF!</definedName>
    <definedName name="残高35期A" localSheetId="21">#REF!</definedName>
    <definedName name="残高35期A" localSheetId="20">#REF!</definedName>
    <definedName name="残高35期A" localSheetId="18">#REF!</definedName>
    <definedName name="残高35期A">#REF!</definedName>
    <definedName name="残高35期B" localSheetId="21">#REF!</definedName>
    <definedName name="残高35期B" localSheetId="20">#REF!</definedName>
    <definedName name="残高35期B" localSheetId="18">#REF!</definedName>
    <definedName name="残高35期B">#REF!</definedName>
    <definedName name="残高36期A" localSheetId="21">#REF!</definedName>
    <definedName name="残高36期A" localSheetId="20">#REF!</definedName>
    <definedName name="残高36期A" localSheetId="18">#REF!</definedName>
    <definedName name="残高36期A">#REF!</definedName>
    <definedName name="残高36期B" localSheetId="21">#REF!</definedName>
    <definedName name="残高36期B" localSheetId="20">#REF!</definedName>
    <definedName name="残高36期B" localSheetId="18">#REF!</definedName>
    <definedName name="残高36期B">#REF!</definedName>
    <definedName name="泉銀総合ﾘｰｽ" localSheetId="21">#REF!</definedName>
    <definedName name="泉銀総合ﾘｰｽ" localSheetId="20">#REF!</definedName>
    <definedName name="泉銀総合ﾘｰｽ" localSheetId="18">#REF!</definedName>
    <definedName name="泉銀総合ﾘｰｽ">#REF!</definedName>
    <definedName name="注意" localSheetId="21">#REF!</definedName>
    <definedName name="注意" localSheetId="20">#REF!</definedName>
    <definedName name="注意" localSheetId="18">#REF!</definedName>
    <definedName name="注意">#REF!</definedName>
    <definedName name="用途一覧" localSheetId="21">#REF!</definedName>
    <definedName name="用途一覧" localSheetId="20">#REF!</definedName>
    <definedName name="用途一覧" localSheetId="18">#REF!</definedName>
    <definedName name="用途一覧">#REF!</definedName>
    <definedName name="発生34期A" localSheetId="21">#REF!</definedName>
    <definedName name="発生34期A" localSheetId="20">#REF!</definedName>
    <definedName name="発生34期A" localSheetId="18">#REF!</definedName>
    <definedName name="発生34期A">#REF!</definedName>
    <definedName name="発生34期B" localSheetId="21">#REF!</definedName>
    <definedName name="発生34期B" localSheetId="20">#REF!</definedName>
    <definedName name="発生34期B" localSheetId="18">#REF!</definedName>
    <definedName name="発生34期B">#REF!</definedName>
    <definedName name="発生35期A" localSheetId="21">#REF!</definedName>
    <definedName name="発生35期A" localSheetId="20">#REF!</definedName>
    <definedName name="発生35期A" localSheetId="18">#REF!</definedName>
    <definedName name="発生35期A">#REF!</definedName>
    <definedName name="発生35期B" localSheetId="21">#REF!</definedName>
    <definedName name="発生35期B" localSheetId="20">#REF!</definedName>
    <definedName name="発生35期B" localSheetId="18">#REF!</definedName>
    <definedName name="発生35期B">#REF!</definedName>
    <definedName name="発生36期A" localSheetId="21">#REF!</definedName>
    <definedName name="発生36期A" localSheetId="20">#REF!</definedName>
    <definedName name="発生36期A" localSheetId="18">#REF!</definedName>
    <definedName name="発生36期A">#REF!</definedName>
    <definedName name="発生36期B" localSheetId="21">#REF!</definedName>
    <definedName name="発生36期B" localSheetId="20">#REF!</definedName>
    <definedName name="発生36期B" localSheetId="18">#REF!</definedName>
    <definedName name="発生36期B">#REF!</definedName>
    <definedName name="発行済株式数" localSheetId="21">#REF!</definedName>
    <definedName name="発行済株式数" localSheetId="20">#REF!</definedName>
    <definedName name="発行済株式数" localSheetId="18">#REF!</definedName>
    <definedName name="発行済株式数">#REF!</definedName>
    <definedName name="百五ﾘｰｽ" localSheetId="21">#REF!</definedName>
    <definedName name="百五ﾘｰｽ" localSheetId="20">#REF!</definedName>
    <definedName name="百五ﾘｰｽ" localSheetId="18">#REF!</definedName>
    <definedName name="百五ﾘｰｽ">#REF!</definedName>
    <definedName name="科目3_AMOUNT1" localSheetId="21">#REF!</definedName>
    <definedName name="科目3_AMOUNT1" localSheetId="20">#REF!</definedName>
    <definedName name="科目3_AMOUNT1" localSheetId="18">#REF!</definedName>
    <definedName name="科目3_AMOUNT1">#REF!</definedName>
    <definedName name="科目9_ACCOUNT" localSheetId="21">#REF!</definedName>
    <definedName name="科目9_ACCOUNT" localSheetId="20">#REF!</definedName>
    <definedName name="科目9_ACCOUNT" localSheetId="18">#REF!</definedName>
    <definedName name="科目9_ACCOUNT">#REF!</definedName>
    <definedName name="科目9_ACCOUNT1" localSheetId="21">#REF!</definedName>
    <definedName name="科目9_ACCOUNT1" localSheetId="20">#REF!</definedName>
    <definedName name="科目9_ACCOUNT1" localSheetId="18">#REF!</definedName>
    <definedName name="科目9_ACCOUNT1">#REF!</definedName>
    <definedName name="科目9_AMOUNT" localSheetId="21">#REF!</definedName>
    <definedName name="科目9_AMOUNT" localSheetId="20">#REF!</definedName>
    <definedName name="科目9_AMOUNT" localSheetId="18">#REF!</definedName>
    <definedName name="科目9_AMOUNT">#REF!</definedName>
    <definedName name="科目9_AMOUNT1" localSheetId="21">#REF!</definedName>
    <definedName name="科目9_AMOUNT1" localSheetId="20">#REF!</definedName>
    <definedName name="科目9_AMOUNT1" localSheetId="18">#REF!</definedName>
    <definedName name="科目9_AMOUNT1">#REF!</definedName>
    <definedName name="科目9_OPTION" localSheetId="21">#REF!</definedName>
    <definedName name="科目9_OPTION" localSheetId="20">#REF!</definedName>
    <definedName name="科目9_OPTION" localSheetId="18">#REF!</definedName>
    <definedName name="科目9_OPTION">#REF!</definedName>
    <definedName name="科目9_OPTION1" localSheetId="21">#REF!</definedName>
    <definedName name="科目9_OPTION1" localSheetId="20">#REF!</definedName>
    <definedName name="科目9_OPTION1" localSheetId="18">#REF!</definedName>
    <definedName name="科目9_OPTION1">#REF!</definedName>
    <definedName name="税引前利益" localSheetId="21">#REF!</definedName>
    <definedName name="税引前利益" localSheetId="20">#REF!</definedName>
    <definedName name="税引前利益" localSheetId="18">#REF!</definedName>
    <definedName name="税引前利益">#REF!</definedName>
    <definedName name="総括表" localSheetId="21">#REF!</definedName>
    <definedName name="総括表" localSheetId="20">#REF!</definedName>
    <definedName name="総括表" localSheetId="18">#REF!</definedName>
    <definedName name="総括表">#REF!</definedName>
    <definedName name="繰入36期A" localSheetId="21">#REF!</definedName>
    <definedName name="繰入36期A" localSheetId="20">#REF!</definedName>
    <definedName name="繰入36期A" localSheetId="18">#REF!</definedName>
    <definedName name="繰入36期A">#REF!</definedName>
    <definedName name="繰入36期B" localSheetId="21">#REF!</definedName>
    <definedName name="繰入36期B" localSheetId="20">#REF!</definedName>
    <definedName name="繰入36期B" localSheetId="18">#REF!</definedName>
    <definedName name="繰入36期B">#REF!</definedName>
    <definedName name="脚注11_ACCOUNT" localSheetId="21">#REF!</definedName>
    <definedName name="脚注11_ACCOUNT" localSheetId="20">#REF!</definedName>
    <definedName name="脚注11_ACCOUNT" localSheetId="18">#REF!</definedName>
    <definedName name="脚注11_ACCOUNT">#REF!</definedName>
    <definedName name="脚注11_ACCOUNT1" localSheetId="21">#REF!</definedName>
    <definedName name="脚注11_ACCOUNT1" localSheetId="20">#REF!</definedName>
    <definedName name="脚注11_ACCOUNT1" localSheetId="18">#REF!</definedName>
    <definedName name="脚注11_ACCOUNT1">#REF!</definedName>
    <definedName name="脚注11_AMOUNT" localSheetId="21">#REF!</definedName>
    <definedName name="脚注11_AMOUNT" localSheetId="20">#REF!</definedName>
    <definedName name="脚注11_AMOUNT" localSheetId="18">#REF!</definedName>
    <definedName name="脚注11_AMOUNT">#REF!</definedName>
    <definedName name="脚注11_AMOUNT1" localSheetId="21">#REF!</definedName>
    <definedName name="脚注11_AMOUNT1" localSheetId="20">#REF!</definedName>
    <definedName name="脚注11_AMOUNT1" localSheetId="18">#REF!</definedName>
    <definedName name="脚注11_AMOUNT1">#REF!</definedName>
    <definedName name="脚注11_OPTION" localSheetId="21">#REF!</definedName>
    <definedName name="脚注11_OPTION" localSheetId="20">#REF!</definedName>
    <definedName name="脚注11_OPTION" localSheetId="18">#REF!</definedName>
    <definedName name="脚注11_OPTION">#REF!</definedName>
    <definedName name="脚注11_OPTION1" localSheetId="21">#REF!</definedName>
    <definedName name="脚注11_OPTION1" localSheetId="20">#REF!</definedName>
    <definedName name="脚注11_OPTION1" localSheetId="18">#REF!</definedName>
    <definedName name="脚注11_OPTION1">#REF!</definedName>
    <definedName name="脚注12_ACCOUNT1" localSheetId="21">#REF!</definedName>
    <definedName name="脚注12_ACCOUNT1" localSheetId="20">#REF!</definedName>
    <definedName name="脚注12_ACCOUNT1" localSheetId="18">#REF!</definedName>
    <definedName name="脚注12_ACCOUNT1">#REF!</definedName>
    <definedName name="脚注12_AMOUNT1" localSheetId="21">#REF!</definedName>
    <definedName name="脚注12_AMOUNT1" localSheetId="20">#REF!</definedName>
    <definedName name="脚注12_AMOUNT1" localSheetId="18">#REF!</definedName>
    <definedName name="脚注12_AMOUNT1">#REF!</definedName>
    <definedName name="脚注12_OPTION1" localSheetId="21">#REF!</definedName>
    <definedName name="脚注12_OPTION1" localSheetId="20">#REF!</definedName>
    <definedName name="脚注12_OPTION1" localSheetId="18">#REF!</definedName>
    <definedName name="脚注12_OPTION1">#REF!</definedName>
    <definedName name="脚注16_ACCOUNT" localSheetId="21">#REF!</definedName>
    <definedName name="脚注16_ACCOUNT" localSheetId="20">#REF!</definedName>
    <definedName name="脚注16_ACCOUNT" localSheetId="18">#REF!</definedName>
    <definedName name="脚注16_ACCOUNT">#REF!</definedName>
    <definedName name="脚注16_ACCOUNT1" localSheetId="21">#REF!</definedName>
    <definedName name="脚注16_ACCOUNT1" localSheetId="20">#REF!</definedName>
    <definedName name="脚注16_ACCOUNT1" localSheetId="18">#REF!</definedName>
    <definedName name="脚注16_ACCOUNT1">#REF!</definedName>
    <definedName name="脚注16_AMOUNT" localSheetId="21">#REF!</definedName>
    <definedName name="脚注16_AMOUNT" localSheetId="20">#REF!</definedName>
    <definedName name="脚注16_AMOUNT" localSheetId="18">#REF!</definedName>
    <definedName name="脚注16_AMOUNT">#REF!</definedName>
    <definedName name="脚注16_AMOUNT1" localSheetId="21">#REF!</definedName>
    <definedName name="脚注16_AMOUNT1" localSheetId="20">#REF!</definedName>
    <definedName name="脚注16_AMOUNT1" localSheetId="18">#REF!</definedName>
    <definedName name="脚注16_AMOUNT1">#REF!</definedName>
    <definedName name="脚注16_OPTION" localSheetId="21">#REF!</definedName>
    <definedName name="脚注16_OPTION" localSheetId="20">#REF!</definedName>
    <definedName name="脚注16_OPTION" localSheetId="18">#REF!</definedName>
    <definedName name="脚注16_OPTION">#REF!</definedName>
    <definedName name="脚注16_OPTION1" localSheetId="21">#REF!</definedName>
    <definedName name="脚注16_OPTION1" localSheetId="20">#REF!</definedName>
    <definedName name="脚注16_OPTION1" localSheetId="18">#REF!</definedName>
    <definedName name="脚注16_OPTION1">#REF!</definedName>
    <definedName name="脚注3_ACCOUNT" localSheetId="21">#REF!</definedName>
    <definedName name="脚注3_ACCOUNT" localSheetId="20">#REF!</definedName>
    <definedName name="脚注3_ACCOUNT" localSheetId="18">#REF!</definedName>
    <definedName name="脚注3_ACCOUNT">#REF!</definedName>
    <definedName name="脚注3_AMOUNT" localSheetId="21">#REF!</definedName>
    <definedName name="脚注3_AMOUNT" localSheetId="20">#REF!</definedName>
    <definedName name="脚注3_AMOUNT" localSheetId="18">#REF!</definedName>
    <definedName name="脚注3_AMOUNT">#REF!</definedName>
    <definedName name="脚注3_OPTION" localSheetId="21">#REF!</definedName>
    <definedName name="脚注3_OPTION" localSheetId="20">#REF!</definedName>
    <definedName name="脚注3_OPTION" localSheetId="18">#REF!</definedName>
    <definedName name="脚注3_OPTION">#REF!</definedName>
    <definedName name="脚注5_ACCOUNT" localSheetId="21">#REF!</definedName>
    <definedName name="脚注5_ACCOUNT" localSheetId="20">#REF!</definedName>
    <definedName name="脚注5_ACCOUNT" localSheetId="18">#REF!</definedName>
    <definedName name="脚注5_ACCOUNT">#REF!</definedName>
    <definedName name="脚注5_ACCOUNT1" localSheetId="21">#REF!</definedName>
    <definedName name="脚注5_ACCOUNT1" localSheetId="20">#REF!</definedName>
    <definedName name="脚注5_ACCOUNT1" localSheetId="18">#REF!</definedName>
    <definedName name="脚注5_ACCOUNT1">#REF!</definedName>
    <definedName name="脚注5_AMOUNT" localSheetId="21">#REF!</definedName>
    <definedName name="脚注5_AMOUNT" localSheetId="20">#REF!</definedName>
    <definedName name="脚注5_AMOUNT" localSheetId="18">#REF!</definedName>
    <definedName name="脚注5_AMOUNT">#REF!</definedName>
    <definedName name="脚注5_AMOUNT1" localSheetId="21">#REF!</definedName>
    <definedName name="脚注5_AMOUNT1" localSheetId="20">#REF!</definedName>
    <definedName name="脚注5_AMOUNT1" localSheetId="18">#REF!</definedName>
    <definedName name="脚注5_AMOUNT1">#REF!</definedName>
    <definedName name="脚注5_OPTION" localSheetId="21">#REF!</definedName>
    <definedName name="脚注5_OPTION" localSheetId="20">#REF!</definedName>
    <definedName name="脚注5_OPTION" localSheetId="18">#REF!</definedName>
    <definedName name="脚注5_OPTION">#REF!</definedName>
    <definedName name="脚注5_OPTION1" localSheetId="21">#REF!</definedName>
    <definedName name="脚注5_OPTION1" localSheetId="20">#REF!</definedName>
    <definedName name="脚注5_OPTION1" localSheetId="18">#REF!</definedName>
    <definedName name="脚注5_OPTION1">#REF!</definedName>
    <definedName name="薬源" localSheetId="21">#REF!</definedName>
    <definedName name="薬源" localSheetId="20">#REF!</definedName>
    <definedName name="薬源" localSheetId="18">#REF!</definedName>
    <definedName name="薬源">#REF!</definedName>
    <definedName name="諸原価" localSheetId="21">#REF!</definedName>
    <definedName name="諸原価" localSheetId="20">#REF!</definedName>
    <definedName name="諸原価" localSheetId="18">#REF!</definedName>
    <definedName name="諸原価">#REF!</definedName>
    <definedName name="諸原価34期" localSheetId="21">#REF!</definedName>
    <definedName name="諸原価34期" localSheetId="20">#REF!</definedName>
    <definedName name="諸原価34期" localSheetId="18">#REF!</definedName>
    <definedName name="諸原価34期">#REF!</definedName>
    <definedName name="諸原価34期B" localSheetId="21">#REF!</definedName>
    <definedName name="諸原価34期B" localSheetId="20">#REF!</definedName>
    <definedName name="諸原価34期B" localSheetId="18">#REF!</definedName>
    <definedName name="諸原価34期B">#REF!</definedName>
    <definedName name="諸原価35期" localSheetId="21">#REF!</definedName>
    <definedName name="諸原価35期" localSheetId="20">#REF!</definedName>
    <definedName name="諸原価35期" localSheetId="18">#REF!</definedName>
    <definedName name="諸原価35期">#REF!</definedName>
    <definedName name="諸原価35期B" localSheetId="21">#REF!</definedName>
    <definedName name="諸原価35期B" localSheetId="20">#REF!</definedName>
    <definedName name="諸原価35期B" localSheetId="18">#REF!</definedName>
    <definedName name="諸原価35期B">#REF!</definedName>
    <definedName name="諸原価36期" localSheetId="21">#REF!</definedName>
    <definedName name="諸原価36期" localSheetId="20">#REF!</definedName>
    <definedName name="諸原価36期" localSheetId="18">#REF!</definedName>
    <definedName name="諸原価36期">#REF!</definedName>
    <definedName name="諸原価36期A" localSheetId="21">#REF!</definedName>
    <definedName name="諸原価36期A" localSheetId="20">#REF!</definedName>
    <definedName name="諸原価36期A" localSheetId="18">#REF!</definedName>
    <definedName name="諸原価36期A">#REF!</definedName>
    <definedName name="諸原価36期B" localSheetId="21">#REF!</definedName>
    <definedName name="諸原価36期B" localSheetId="20">#REF!</definedName>
    <definedName name="諸原価36期B" localSheetId="18">#REF!</definedName>
    <definedName name="諸原価36期B">#REF!</definedName>
    <definedName name="貢献利益" localSheetId="21">#REF!</definedName>
    <definedName name="貢献利益" localSheetId="20">#REF!</definedName>
    <definedName name="貢献利益" localSheetId="18">#REF!</definedName>
    <definedName name="貢献利益">#REF!</definedName>
    <definedName name="販管34期B" localSheetId="21">#REF!</definedName>
    <definedName name="販管34期B" localSheetId="20">#REF!</definedName>
    <definedName name="販管34期B" localSheetId="18">#REF!</definedName>
    <definedName name="販管34期B">#REF!</definedName>
    <definedName name="販管35期B" localSheetId="21">#REF!</definedName>
    <definedName name="販管35期B" localSheetId="20">#REF!</definedName>
    <definedName name="販管35期B" localSheetId="18">#REF!</definedName>
    <definedName name="販管35期B">#REF!</definedName>
    <definedName name="販管36期A" localSheetId="21">#REF!</definedName>
    <definedName name="販管36期A" localSheetId="20">#REF!</definedName>
    <definedName name="販管36期A" localSheetId="18">#REF!</definedName>
    <definedName name="販管36期A">#REF!</definedName>
    <definedName name="販管36期B" localSheetId="21">#REF!</definedName>
    <definedName name="販管36期B" localSheetId="20">#REF!</definedName>
    <definedName name="販管36期B" localSheetId="18">#REF!</definedName>
    <definedName name="販管36期B">#REF!</definedName>
    <definedName name="販管費" localSheetId="21">#REF!</definedName>
    <definedName name="販管費" localSheetId="20">#REF!</definedName>
    <definedName name="販管費" localSheetId="18">#REF!</definedName>
    <definedName name="販管費">#REF!</definedName>
    <definedName name="貸倒" localSheetId="21">#REF!</definedName>
    <definedName name="貸倒" localSheetId="20">#REF!</definedName>
    <definedName name="貸倒" localSheetId="18">#REF!</definedName>
    <definedName name="貸倒">#REF!</definedName>
    <definedName name="貸倒HEAD" localSheetId="21">#REF!</definedName>
    <definedName name="貸倒HEAD" localSheetId="20">#REF!</definedName>
    <definedName name="貸倒HEAD" localSheetId="18">#REF!</definedName>
    <definedName name="貸倒HEAD">#REF!</definedName>
    <definedName name="貸引増減表前期" localSheetId="21">#REF!</definedName>
    <definedName name="貸引増減表前期" localSheetId="20">#REF!</definedName>
    <definedName name="貸引増減表前期" localSheetId="18">#REF!</definedName>
    <definedName name="貸引増減表前期">#REF!</definedName>
    <definedName name="資産平残" localSheetId="21">#REF!</definedName>
    <definedName name="資産平残" localSheetId="20">#REF!</definedName>
    <definedName name="資産平残" localSheetId="18">#REF!</definedName>
    <definedName name="資産平残">#REF!</definedName>
    <definedName name="資産平残34期" localSheetId="21">#REF!</definedName>
    <definedName name="資産平残34期" localSheetId="20">#REF!</definedName>
    <definedName name="資産平残34期" localSheetId="18">#REF!</definedName>
    <definedName name="資産平残34期">#REF!</definedName>
    <definedName name="資産平残35期" localSheetId="21">#REF!</definedName>
    <definedName name="資産平残35期" localSheetId="20">#REF!</definedName>
    <definedName name="資産平残35期" localSheetId="18">#REF!</definedName>
    <definedName name="資産平残35期">#REF!</definedName>
    <definedName name="資産平残36期" localSheetId="21">#REF!</definedName>
    <definedName name="資産平残36期" localSheetId="20">#REF!</definedName>
    <definedName name="資産平残36期" localSheetId="18">#REF!</definedName>
    <definedName name="資産平残36期">#REF!</definedName>
    <definedName name="間接所有" localSheetId="21">#REF!</definedName>
    <definedName name="間接所有" localSheetId="20">#REF!</definedName>
    <definedName name="間接所有" localSheetId="18">#REF!</definedName>
    <definedName name="間接所有">#REF!</definedName>
    <definedName name="項___目" localSheetId="21">#REF!</definedName>
    <definedName name="項___目" localSheetId="20">#REF!</definedName>
    <definedName name="項___目" localSheetId="18">#REF!</definedName>
    <definedName name="項___目">#REF!</definedName>
    <definedName name="香川銀ﾘｰｽ" localSheetId="21">#REF!</definedName>
    <definedName name="香川銀ﾘｰｽ" localSheetId="20">#REF!</definedName>
    <definedName name="香川銀ﾘｰｽ" localSheetId="18">#REF!</definedName>
    <definedName name="香川銀ﾘｰｽ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29" l="1"/>
  <c r="T6" i="37" l="1"/>
  <c r="B9" i="25"/>
  <c r="G24" i="28" l="1"/>
  <c r="M6" i="25"/>
  <c r="L6" i="25"/>
  <c r="M5" i="25"/>
  <c r="M4" i="25"/>
  <c r="I4" i="25"/>
  <c r="V20" i="37" l="1"/>
  <c r="V19" i="37"/>
  <c r="V18" i="37"/>
  <c r="V16" i="37"/>
  <c r="D4" i="28" l="1"/>
  <c r="H5" i="23" l="1"/>
  <c r="H7" i="4"/>
  <c r="F7" i="4"/>
  <c r="E7" i="4"/>
  <c r="B25" i="29"/>
  <c r="C11" i="28"/>
  <c r="B11" i="28"/>
  <c r="E8" i="28"/>
  <c r="D8" i="28"/>
  <c r="C8" i="28"/>
  <c r="B5" i="25"/>
  <c r="B15" i="23" l="1"/>
  <c r="B14" i="23"/>
  <c r="B13" i="23"/>
  <c r="G14" i="23"/>
  <c r="A12" i="23"/>
  <c r="AA19" i="37"/>
  <c r="C25" i="4" s="1"/>
  <c r="AA20" i="37"/>
  <c r="AE15" i="37"/>
  <c r="AE16" i="37"/>
  <c r="H19" i="4" s="1"/>
  <c r="AD17" i="37"/>
  <c r="F21" i="4" s="1"/>
  <c r="AE17" i="37"/>
  <c r="G21" i="4" s="1"/>
  <c r="AE18" i="37"/>
  <c r="AB19" i="37"/>
  <c r="D25" i="4" s="1"/>
  <c r="AC19" i="37"/>
  <c r="E25" i="4" s="1"/>
  <c r="AD19" i="37"/>
  <c r="F25" i="4" s="1"/>
  <c r="AE19" i="37"/>
  <c r="G25" i="4" s="1"/>
  <c r="AB20" i="37"/>
  <c r="D29" i="4" s="1"/>
  <c r="AC20" i="37"/>
  <c r="E29" i="4" s="1"/>
  <c r="AD20" i="37"/>
  <c r="F29" i="4" s="1"/>
  <c r="AE20" i="37"/>
  <c r="AE14" i="37"/>
  <c r="Z21" i="37"/>
  <c r="A15" i="23" s="1"/>
  <c r="Z20" i="37"/>
  <c r="A28" i="4" s="1"/>
  <c r="Z19" i="37"/>
  <c r="A24" i="4" s="1"/>
  <c r="Z18" i="37"/>
  <c r="A22" i="4" s="1"/>
  <c r="Z17" i="37"/>
  <c r="A20" i="4" s="1"/>
  <c r="Z16" i="37"/>
  <c r="Z15" i="37"/>
  <c r="Z14" i="37"/>
  <c r="C51" i="37"/>
  <c r="Q41" i="37"/>
  <c r="R41" i="37" s="1"/>
  <c r="U36" i="37"/>
  <c r="W35" i="37"/>
  <c r="T34" i="37"/>
  <c r="S34" i="37"/>
  <c r="R34" i="37"/>
  <c r="Q34" i="37"/>
  <c r="Q35" i="37" s="1"/>
  <c r="W33" i="37"/>
  <c r="W32" i="37"/>
  <c r="W31" i="37"/>
  <c r="W30" i="37"/>
  <c r="C29" i="37"/>
  <c r="C44" i="37" s="1"/>
  <c r="D44" i="37" s="1"/>
  <c r="E44" i="37" s="1"/>
  <c r="F44" i="37" s="1"/>
  <c r="G44" i="37" s="1"/>
  <c r="H44" i="37" s="1"/>
  <c r="I44" i="37" s="1"/>
  <c r="J44" i="37" s="1"/>
  <c r="K44" i="37" s="1"/>
  <c r="L44" i="37" s="1"/>
  <c r="M44" i="37" s="1"/>
  <c r="N44" i="37" s="1"/>
  <c r="O44" i="37" s="1"/>
  <c r="W28" i="37"/>
  <c r="U28" i="37"/>
  <c r="W27" i="37"/>
  <c r="U24" i="37"/>
  <c r="W24" i="37" s="1"/>
  <c r="U22" i="37"/>
  <c r="W22" i="37" s="1"/>
  <c r="S25" i="37"/>
  <c r="Q25" i="37"/>
  <c r="Y20" i="37"/>
  <c r="U20" i="37"/>
  <c r="W20" i="37" s="1"/>
  <c r="Y19" i="37"/>
  <c r="U19" i="37"/>
  <c r="W19" i="37" s="1"/>
  <c r="A19" i="37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D18" i="37"/>
  <c r="B12" i="23"/>
  <c r="AC17" i="37"/>
  <c r="E21" i="4" s="1"/>
  <c r="C17" i="37"/>
  <c r="AA17" i="37" s="1"/>
  <c r="P58" i="37"/>
  <c r="N58" i="37"/>
  <c r="M58" i="37"/>
  <c r="J58" i="37"/>
  <c r="H58" i="37"/>
  <c r="E58" i="37"/>
  <c r="P15" i="37"/>
  <c r="O15" i="37"/>
  <c r="N15" i="37"/>
  <c r="M15" i="37"/>
  <c r="L15" i="37"/>
  <c r="K15" i="37"/>
  <c r="J15" i="37"/>
  <c r="I15" i="37"/>
  <c r="H15" i="37"/>
  <c r="G15" i="37"/>
  <c r="F15" i="37"/>
  <c r="E15" i="37"/>
  <c r="D15" i="37"/>
  <c r="P14" i="37"/>
  <c r="O14" i="37"/>
  <c r="N14" i="37"/>
  <c r="M14" i="37"/>
  <c r="L14" i="37"/>
  <c r="K14" i="37"/>
  <c r="J14" i="37"/>
  <c r="I14" i="37"/>
  <c r="H14" i="37"/>
  <c r="G14" i="37"/>
  <c r="F14" i="37"/>
  <c r="E14" i="37"/>
  <c r="D14" i="37"/>
  <c r="C14" i="37"/>
  <c r="U13" i="37"/>
  <c r="W13" i="37" s="1"/>
  <c r="U12" i="37"/>
  <c r="W12" i="37" s="1"/>
  <c r="W11" i="37"/>
  <c r="V10" i="37"/>
  <c r="S10" i="37"/>
  <c r="U9" i="37"/>
  <c r="W9" i="37" s="1"/>
  <c r="T8" i="37"/>
  <c r="T10" i="37" s="1"/>
  <c r="S8" i="37"/>
  <c r="R8" i="37"/>
  <c r="R10" i="37" s="1"/>
  <c r="Q8" i="37"/>
  <c r="Q10" i="37" s="1"/>
  <c r="N8" i="37"/>
  <c r="N10" i="37" s="1"/>
  <c r="O7" i="37"/>
  <c r="O8" i="37" s="1"/>
  <c r="O10" i="37" s="1"/>
  <c r="N7" i="37"/>
  <c r="M7" i="37"/>
  <c r="M8" i="37" s="1"/>
  <c r="M10" i="37" s="1"/>
  <c r="L7" i="37"/>
  <c r="L8" i="37" s="1"/>
  <c r="L10" i="37" s="1"/>
  <c r="K7" i="37"/>
  <c r="K8" i="37" s="1"/>
  <c r="K10" i="37" s="1"/>
  <c r="J7" i="37"/>
  <c r="J8" i="37" s="1"/>
  <c r="J10" i="37" s="1"/>
  <c r="I7" i="37"/>
  <c r="H7" i="37"/>
  <c r="G7" i="37"/>
  <c r="F7" i="37"/>
  <c r="E7" i="37"/>
  <c r="D7" i="37"/>
  <c r="I6" i="37"/>
  <c r="I8" i="37" s="1"/>
  <c r="I10" i="37" s="1"/>
  <c r="H6" i="37"/>
  <c r="H8" i="37" s="1"/>
  <c r="H10" i="37" s="1"/>
  <c r="G6" i="37"/>
  <c r="F6" i="37"/>
  <c r="F8" i="37" s="1"/>
  <c r="F10" i="37" s="1"/>
  <c r="E6" i="37"/>
  <c r="D6" i="37"/>
  <c r="D8" i="37" s="1"/>
  <c r="D10" i="37" s="1"/>
  <c r="C6" i="37"/>
  <c r="U2" i="37"/>
  <c r="C1" i="37"/>
  <c r="C11" i="4"/>
  <c r="C13" i="23" l="1"/>
  <c r="G18" i="4"/>
  <c r="G9" i="23"/>
  <c r="A13" i="23"/>
  <c r="G13" i="23"/>
  <c r="G8" i="37"/>
  <c r="G10" i="37" s="1"/>
  <c r="G10" i="23"/>
  <c r="A14" i="23"/>
  <c r="F13" i="23"/>
  <c r="A11" i="23"/>
  <c r="E13" i="23"/>
  <c r="E4" i="29"/>
  <c r="E15" i="29" s="1"/>
  <c r="G4" i="29"/>
  <c r="G15" i="29" s="1"/>
  <c r="C4" i="29"/>
  <c r="V21" i="37"/>
  <c r="D4" i="29"/>
  <c r="D15" i="29" s="1"/>
  <c r="F4" i="29"/>
  <c r="F15" i="29" s="1"/>
  <c r="V14" i="37"/>
  <c r="V17" i="37"/>
  <c r="Y17" i="37" s="1"/>
  <c r="V15" i="37"/>
  <c r="F11" i="23"/>
  <c r="B25" i="4"/>
  <c r="D13" i="23"/>
  <c r="I13" i="23" s="1"/>
  <c r="AF19" i="37"/>
  <c r="AG19" i="37" s="1"/>
  <c r="F14" i="23"/>
  <c r="E14" i="23"/>
  <c r="D14" i="23"/>
  <c r="AF20" i="37"/>
  <c r="AG20" i="37" s="1"/>
  <c r="C29" i="4"/>
  <c r="B29" i="4" s="1"/>
  <c r="C14" i="23"/>
  <c r="P29" i="37"/>
  <c r="P44" i="37" s="1"/>
  <c r="AB14" i="37"/>
  <c r="AA15" i="37"/>
  <c r="P23" i="37"/>
  <c r="P7" i="37" s="1"/>
  <c r="P8" i="37" s="1"/>
  <c r="P10" i="37" s="1"/>
  <c r="AC14" i="37"/>
  <c r="AA14" i="37"/>
  <c r="AC21" i="37"/>
  <c r="E27" i="4" s="1"/>
  <c r="AE21" i="37"/>
  <c r="G27" i="4" s="1"/>
  <c r="M25" i="37"/>
  <c r="E25" i="37"/>
  <c r="AD14" i="37"/>
  <c r="AD21" i="37"/>
  <c r="AC15" i="37"/>
  <c r="AB16" i="37"/>
  <c r="AC18" i="37"/>
  <c r="E23" i="4" s="1"/>
  <c r="AA18" i="37"/>
  <c r="C23" i="4" s="1"/>
  <c r="J25" i="37"/>
  <c r="AB15" i="37"/>
  <c r="AD15" i="37"/>
  <c r="B11" i="23"/>
  <c r="AB18" i="37"/>
  <c r="D23" i="4" s="1"/>
  <c r="E57" i="37"/>
  <c r="AA16" i="37"/>
  <c r="AB17" i="37"/>
  <c r="D21" i="4" s="1"/>
  <c r="AB21" i="37"/>
  <c r="D27" i="4" s="1"/>
  <c r="D18" i="4"/>
  <c r="D9" i="23"/>
  <c r="R35" i="37"/>
  <c r="S35" i="37" s="1"/>
  <c r="T35" i="37" s="1"/>
  <c r="F8" i="28"/>
  <c r="F23" i="4"/>
  <c r="F12" i="23"/>
  <c r="C21" i="4"/>
  <c r="C11" i="23"/>
  <c r="B10" i="23"/>
  <c r="X15" i="37"/>
  <c r="U16" i="37"/>
  <c r="Y16" i="37" s="1"/>
  <c r="U34" i="37"/>
  <c r="W34" i="37" s="1"/>
  <c r="M57" i="37"/>
  <c r="AD16" i="37"/>
  <c r="R25" i="37"/>
  <c r="AC16" i="37"/>
  <c r="B9" i="23"/>
  <c r="X21" i="37"/>
  <c r="F58" i="37"/>
  <c r="E11" i="23"/>
  <c r="P57" i="37"/>
  <c r="H25" i="37"/>
  <c r="AA21" i="37"/>
  <c r="I14" i="23"/>
  <c r="U18" i="37"/>
  <c r="W18" i="37" s="1"/>
  <c r="U21" i="37"/>
  <c r="U6" i="37"/>
  <c r="H57" i="37"/>
  <c r="C25" i="37"/>
  <c r="C26" i="37" s="1"/>
  <c r="C48" i="37"/>
  <c r="C58" i="37"/>
  <c r="C57" i="37"/>
  <c r="K58" i="37"/>
  <c r="G25" i="37"/>
  <c r="G57" i="37"/>
  <c r="I57" i="37"/>
  <c r="K25" i="37"/>
  <c r="K57" i="37"/>
  <c r="D58" i="37"/>
  <c r="L58" i="37"/>
  <c r="Y18" i="37"/>
  <c r="D25" i="37"/>
  <c r="D57" i="37"/>
  <c r="N25" i="37"/>
  <c r="N57" i="37"/>
  <c r="I58" i="37"/>
  <c r="O25" i="37"/>
  <c r="O57" i="37"/>
  <c r="E8" i="37"/>
  <c r="E10" i="37" s="1"/>
  <c r="J57" i="37"/>
  <c r="U15" i="37"/>
  <c r="W15" i="37" s="1"/>
  <c r="L25" i="37"/>
  <c r="L57" i="37"/>
  <c r="F25" i="37"/>
  <c r="F57" i="37"/>
  <c r="X14" i="37"/>
  <c r="I25" i="37"/>
  <c r="C30" i="37"/>
  <c r="D30" i="37" s="1"/>
  <c r="E30" i="37" s="1"/>
  <c r="F30" i="37" s="1"/>
  <c r="G30" i="37" s="1"/>
  <c r="H30" i="37" s="1"/>
  <c r="I30" i="37" s="1"/>
  <c r="J30" i="37" s="1"/>
  <c r="K30" i="37" s="1"/>
  <c r="L30" i="37" s="1"/>
  <c r="M30" i="37" s="1"/>
  <c r="N30" i="37" s="1"/>
  <c r="O30" i="37" s="1"/>
  <c r="U17" i="37"/>
  <c r="T23" i="37"/>
  <c r="U23" i="37" s="1"/>
  <c r="W23" i="37" s="1"/>
  <c r="G58" i="37"/>
  <c r="O58" i="37"/>
  <c r="C8" i="37"/>
  <c r="C10" i="37" s="1"/>
  <c r="U14" i="37"/>
  <c r="C15" i="29" l="1"/>
  <c r="I4" i="29"/>
  <c r="AE22" i="37"/>
  <c r="G9" i="25" s="1"/>
  <c r="G25" i="29" s="1"/>
  <c r="E18" i="4"/>
  <c r="AC22" i="37"/>
  <c r="E9" i="25" s="1"/>
  <c r="E25" i="29" s="1"/>
  <c r="F18" i="4"/>
  <c r="AD22" i="37"/>
  <c r="F9" i="25" s="1"/>
  <c r="F25" i="29" s="1"/>
  <c r="AB22" i="37"/>
  <c r="D9" i="25" s="1"/>
  <c r="D25" i="29" s="1"/>
  <c r="AC23" i="37"/>
  <c r="AA22" i="37"/>
  <c r="W21" i="37"/>
  <c r="Y21" i="37"/>
  <c r="Y14" i="37"/>
  <c r="F27" i="4"/>
  <c r="F15" i="23"/>
  <c r="Y23" i="37"/>
  <c r="Y25" i="37" s="1"/>
  <c r="J12" i="25" s="1"/>
  <c r="W17" i="37"/>
  <c r="E9" i="23"/>
  <c r="AF14" i="37"/>
  <c r="AG14" i="37" s="1"/>
  <c r="U29" i="37"/>
  <c r="W29" i="37" s="1"/>
  <c r="F9" i="23"/>
  <c r="P30" i="37"/>
  <c r="Q30" i="37" s="1"/>
  <c r="R30" i="37" s="1"/>
  <c r="S30" i="37" s="1"/>
  <c r="T30" i="37" s="1"/>
  <c r="Y15" i="37"/>
  <c r="W16" i="37"/>
  <c r="E19" i="4"/>
  <c r="U7" i="37"/>
  <c r="U8" i="37" s="1"/>
  <c r="W8" i="37" s="1"/>
  <c r="E15" i="23"/>
  <c r="C9" i="23"/>
  <c r="P25" i="37"/>
  <c r="AF17" i="37"/>
  <c r="AG17" i="37" s="1"/>
  <c r="C10" i="23"/>
  <c r="D12" i="23"/>
  <c r="AF15" i="37"/>
  <c r="AG15" i="37" s="1"/>
  <c r="D19" i="4"/>
  <c r="B23" i="4"/>
  <c r="D15" i="23"/>
  <c r="E12" i="23"/>
  <c r="C12" i="23"/>
  <c r="D11" i="23"/>
  <c r="D10" i="23"/>
  <c r="AF18" i="37"/>
  <c r="AG18" i="37" s="1"/>
  <c r="C27" i="4"/>
  <c r="C15" i="23"/>
  <c r="AF21" i="37"/>
  <c r="AG21" i="37" s="1"/>
  <c r="T25" i="37"/>
  <c r="F19" i="4"/>
  <c r="E10" i="23"/>
  <c r="G19" i="4"/>
  <c r="F10" i="23"/>
  <c r="AF16" i="37"/>
  <c r="AG16" i="37" s="1"/>
  <c r="B21" i="4"/>
  <c r="D26" i="37"/>
  <c r="U10" i="37"/>
  <c r="W10" i="37" s="1"/>
  <c r="C11" i="37"/>
  <c r="D11" i="37" s="1"/>
  <c r="E11" i="37" s="1"/>
  <c r="F11" i="37" s="1"/>
  <c r="G11" i="37" s="1"/>
  <c r="H11" i="37" s="1"/>
  <c r="I11" i="37" s="1"/>
  <c r="J11" i="37" s="1"/>
  <c r="K11" i="37" s="1"/>
  <c r="L11" i="37" s="1"/>
  <c r="M11" i="37" s="1"/>
  <c r="N11" i="37" s="1"/>
  <c r="O11" i="37" s="1"/>
  <c r="P11" i="37" s="1"/>
  <c r="Q11" i="37" s="1"/>
  <c r="R11" i="37" s="1"/>
  <c r="S11" i="37" s="1"/>
  <c r="T11" i="37" s="1"/>
  <c r="D48" i="37"/>
  <c r="W14" i="37"/>
  <c r="U25" i="37"/>
  <c r="Q57" i="37"/>
  <c r="R57" i="37" s="1"/>
  <c r="Q58" i="37"/>
  <c r="R58" i="37" s="1"/>
  <c r="AB23" i="37" l="1"/>
  <c r="AD23" i="37"/>
  <c r="C9" i="25"/>
  <c r="AF22" i="37"/>
  <c r="B27" i="4"/>
  <c r="I9" i="23"/>
  <c r="B19" i="4"/>
  <c r="I10" i="23"/>
  <c r="W25" i="37"/>
  <c r="U26" i="37"/>
  <c r="E48" i="37"/>
  <c r="D27" i="37"/>
  <c r="D31" i="37" s="1"/>
  <c r="D32" i="37" s="1"/>
  <c r="E26" i="37"/>
  <c r="C27" i="37"/>
  <c r="C31" i="37" s="1"/>
  <c r="C32" i="37" s="1"/>
  <c r="C25" i="29" l="1"/>
  <c r="C5" i="25"/>
  <c r="C24" i="28" s="1"/>
  <c r="C37" i="37"/>
  <c r="C40" i="37"/>
  <c r="C36" i="37"/>
  <c r="C45" i="37"/>
  <c r="C38" i="37"/>
  <c r="D37" i="37"/>
  <c r="D33" i="37"/>
  <c r="D51" i="37" s="1"/>
  <c r="D40" i="37"/>
  <c r="D42" i="37" s="1"/>
  <c r="D45" i="37"/>
  <c r="D46" i="37" s="1"/>
  <c r="D38" i="37"/>
  <c r="D36" i="37"/>
  <c r="F48" i="37"/>
  <c r="E27" i="37"/>
  <c r="E31" i="37" s="1"/>
  <c r="E32" i="37" s="1"/>
  <c r="F26" i="37"/>
  <c r="W26" i="37"/>
  <c r="U38" i="37"/>
  <c r="G26" i="37" l="1"/>
  <c r="F27" i="37"/>
  <c r="F31" i="37" s="1"/>
  <c r="F32" i="37" s="1"/>
  <c r="E37" i="37"/>
  <c r="E33" i="37"/>
  <c r="E51" i="37" s="1"/>
  <c r="E36" i="37"/>
  <c r="E40" i="37"/>
  <c r="E42" i="37" s="1"/>
  <c r="E45" i="37"/>
  <c r="E46" i="37" s="1"/>
  <c r="E38" i="37"/>
  <c r="G48" i="37"/>
  <c r="C42" i="37"/>
  <c r="H48" i="37" l="1"/>
  <c r="F33" i="37"/>
  <c r="F51" i="37" s="1"/>
  <c r="F38" i="37"/>
  <c r="F40" i="37"/>
  <c r="F36" i="37"/>
  <c r="F45" i="37"/>
  <c r="F46" i="37" s="1"/>
  <c r="F37" i="37"/>
  <c r="H26" i="37"/>
  <c r="G27" i="37"/>
  <c r="G31" i="37" s="1"/>
  <c r="G32" i="37" s="1"/>
  <c r="G40" i="37" l="1"/>
  <c r="G42" i="37" s="1"/>
  <c r="G36" i="37"/>
  <c r="G45" i="37"/>
  <c r="G46" i="37" s="1"/>
  <c r="G38" i="37"/>
  <c r="G37" i="37"/>
  <c r="G33" i="37"/>
  <c r="G51" i="37" s="1"/>
  <c r="I48" i="37"/>
  <c r="I26" i="37"/>
  <c r="H27" i="37"/>
  <c r="H31" i="37" s="1"/>
  <c r="H32" i="37" s="1"/>
  <c r="F42" i="37"/>
  <c r="H36" i="37" l="1"/>
  <c r="H45" i="37"/>
  <c r="H46" i="37" s="1"/>
  <c r="H38" i="37"/>
  <c r="H33" i="37"/>
  <c r="H51" i="37" s="1"/>
  <c r="H40" i="37"/>
  <c r="H37" i="37"/>
  <c r="J26" i="37"/>
  <c r="I27" i="37"/>
  <c r="I31" i="37" s="1"/>
  <c r="I32" i="37" s="1"/>
  <c r="J48" i="37"/>
  <c r="J27" i="37" l="1"/>
  <c r="J31" i="37" s="1"/>
  <c r="J32" i="37" s="1"/>
  <c r="K26" i="37"/>
  <c r="I36" i="37"/>
  <c r="I45" i="37"/>
  <c r="I46" i="37" s="1"/>
  <c r="I38" i="37"/>
  <c r="I37" i="37"/>
  <c r="I40" i="37"/>
  <c r="I42" i="37" s="1"/>
  <c r="I33" i="37"/>
  <c r="I51" i="37" s="1"/>
  <c r="H42" i="37"/>
  <c r="K48" i="37"/>
  <c r="J45" i="37" l="1"/>
  <c r="J46" i="37" s="1"/>
  <c r="J38" i="37"/>
  <c r="J33" i="37"/>
  <c r="J51" i="37" s="1"/>
  <c r="J37" i="37"/>
  <c r="J36" i="37"/>
  <c r="J40" i="37"/>
  <c r="L48" i="37"/>
  <c r="K27" i="37"/>
  <c r="K31" i="37" s="1"/>
  <c r="K32" i="37" s="1"/>
  <c r="L26" i="37"/>
  <c r="J42" i="37" l="1"/>
  <c r="L27" i="37"/>
  <c r="L31" i="37" s="1"/>
  <c r="L32" i="37" s="1"/>
  <c r="M26" i="37"/>
  <c r="K40" i="37"/>
  <c r="K42" i="37" s="1"/>
  <c r="K37" i="37"/>
  <c r="K33" i="37"/>
  <c r="K51" i="37" s="1"/>
  <c r="K36" i="37"/>
  <c r="K45" i="37"/>
  <c r="K46" i="37" s="1"/>
  <c r="K38" i="37"/>
  <c r="M48" i="37"/>
  <c r="N48" i="37" l="1"/>
  <c r="M27" i="37"/>
  <c r="M31" i="37" s="1"/>
  <c r="M32" i="37" s="1"/>
  <c r="N26" i="37"/>
  <c r="L37" i="37"/>
  <c r="L33" i="37"/>
  <c r="L51" i="37" s="1"/>
  <c r="L40" i="37"/>
  <c r="L42" i="37" s="1"/>
  <c r="L45" i="37"/>
  <c r="L46" i="37" s="1"/>
  <c r="L38" i="37"/>
  <c r="L36" i="37"/>
  <c r="O26" i="37" l="1"/>
  <c r="N27" i="37"/>
  <c r="N31" i="37" s="1"/>
  <c r="N32" i="37" s="1"/>
  <c r="M37" i="37"/>
  <c r="M33" i="37"/>
  <c r="M51" i="37" s="1"/>
  <c r="M40" i="37"/>
  <c r="M42" i="37" s="1"/>
  <c r="M36" i="37"/>
  <c r="M45" i="37"/>
  <c r="M46" i="37" s="1"/>
  <c r="M38" i="37"/>
  <c r="O48" i="37"/>
  <c r="P48" i="37" l="1"/>
  <c r="N33" i="37"/>
  <c r="N51" i="37" s="1"/>
  <c r="N40" i="37"/>
  <c r="N42" i="37" s="1"/>
  <c r="N45" i="37"/>
  <c r="N46" i="37" s="1"/>
  <c r="N38" i="37"/>
  <c r="N36" i="37"/>
  <c r="N37" i="37"/>
  <c r="P26" i="37"/>
  <c r="O27" i="37"/>
  <c r="O31" i="37" s="1"/>
  <c r="O32" i="37" s="1"/>
  <c r="O40" i="37" l="1"/>
  <c r="O42" i="37" s="1"/>
  <c r="O36" i="37"/>
  <c r="O45" i="37"/>
  <c r="O46" i="37" s="1"/>
  <c r="O38" i="37"/>
  <c r="O37" i="37"/>
  <c r="O33" i="37"/>
  <c r="O51" i="37" s="1"/>
  <c r="P49" i="37"/>
  <c r="C49" i="37"/>
  <c r="D49" i="37"/>
  <c r="E49" i="37"/>
  <c r="F49" i="37"/>
  <c r="G49" i="37"/>
  <c r="H49" i="37"/>
  <c r="I49" i="37"/>
  <c r="J49" i="37"/>
  <c r="K49" i="37"/>
  <c r="L49" i="37"/>
  <c r="M49" i="37"/>
  <c r="N49" i="37"/>
  <c r="Q26" i="37"/>
  <c r="P27" i="37"/>
  <c r="P31" i="37" s="1"/>
  <c r="P32" i="37" s="1"/>
  <c r="O49" i="37"/>
  <c r="P36" i="37" l="1"/>
  <c r="P45" i="37"/>
  <c r="P46" i="37" s="1"/>
  <c r="P38" i="37"/>
  <c r="P33" i="37"/>
  <c r="P51" i="37" s="1"/>
  <c r="P40" i="37"/>
  <c r="P37" i="37"/>
  <c r="R26" i="37"/>
  <c r="Q27" i="37"/>
  <c r="Q31" i="37" s="1"/>
  <c r="Q32" i="37" s="1"/>
  <c r="P42" i="37" l="1"/>
  <c r="Q40" i="37"/>
  <c r="P52" i="37"/>
  <c r="P54" i="37" s="1"/>
  <c r="C52" i="37"/>
  <c r="D52" i="37"/>
  <c r="D54" i="37" s="1"/>
  <c r="E52" i="37"/>
  <c r="E54" i="37" s="1"/>
  <c r="F52" i="37"/>
  <c r="F54" i="37" s="1"/>
  <c r="G52" i="37"/>
  <c r="G54" i="37" s="1"/>
  <c r="H52" i="37"/>
  <c r="H54" i="37" s="1"/>
  <c r="I52" i="37"/>
  <c r="I54" i="37" s="1"/>
  <c r="J52" i="37"/>
  <c r="J54" i="37" s="1"/>
  <c r="K52" i="37"/>
  <c r="K54" i="37" s="1"/>
  <c r="L52" i="37"/>
  <c r="L54" i="37" s="1"/>
  <c r="M52" i="37"/>
  <c r="M54" i="37" s="1"/>
  <c r="N52" i="37"/>
  <c r="N54" i="37" s="1"/>
  <c r="R27" i="37"/>
  <c r="R31" i="37" s="1"/>
  <c r="R32" i="37" s="1"/>
  <c r="S26" i="37"/>
  <c r="Q36" i="37"/>
  <c r="Q38" i="37"/>
  <c r="Q37" i="37"/>
  <c r="O52" i="37"/>
  <c r="O54" i="37" s="1"/>
  <c r="R38" i="37" l="1"/>
  <c r="R37" i="37"/>
  <c r="R36" i="37"/>
  <c r="S27" i="37"/>
  <c r="S31" i="37" s="1"/>
  <c r="S32" i="37" s="1"/>
  <c r="T26" i="37"/>
  <c r="T27" i="37" s="1"/>
  <c r="T31" i="37" s="1"/>
  <c r="T32" i="37" s="1"/>
  <c r="T37" i="37" l="1"/>
  <c r="T38" i="37"/>
  <c r="T36" i="37"/>
  <c r="S37" i="37"/>
  <c r="S36" i="37"/>
  <c r="S38" i="37"/>
  <c r="H8" i="23" l="1"/>
  <c r="G8" i="23"/>
  <c r="F8" i="23"/>
  <c r="E8" i="23"/>
  <c r="D8" i="23"/>
  <c r="C8" i="23"/>
  <c r="G16" i="22"/>
  <c r="F16" i="22"/>
  <c r="F8" i="22" l="1"/>
  <c r="F7" i="22"/>
  <c r="F6" i="22"/>
  <c r="F5" i="22"/>
  <c r="B10" i="22" l="1"/>
  <c r="G16" i="23" l="1"/>
  <c r="F16" i="23"/>
  <c r="H15" i="23" l="1"/>
  <c r="I15" i="23" s="1"/>
  <c r="O11" i="33"/>
  <c r="N11" i="33" s="1"/>
  <c r="XFD9" i="28" l="1"/>
  <c r="G8" i="33" l="1"/>
  <c r="C29" i="33" l="1"/>
  <c r="O13" i="33"/>
  <c r="N13" i="33" s="1"/>
  <c r="O12" i="33"/>
  <c r="N12" i="33" s="1"/>
  <c r="O17" i="33"/>
  <c r="N17" i="33" s="1"/>
  <c r="O18" i="33"/>
  <c r="N18" i="33" s="1"/>
  <c r="O19" i="33"/>
  <c r="N19" i="33" s="1"/>
  <c r="O20" i="33"/>
  <c r="N20" i="33" s="1"/>
  <c r="O21" i="33"/>
  <c r="N21" i="33" s="1"/>
  <c r="O22" i="33"/>
  <c r="N22" i="33" s="1"/>
  <c r="O23" i="33"/>
  <c r="N23" i="33" s="1"/>
  <c r="O24" i="33"/>
  <c r="N24" i="33" s="1"/>
  <c r="O25" i="33"/>
  <c r="N25" i="33" s="1"/>
  <c r="O26" i="33"/>
  <c r="N26" i="33" s="1"/>
  <c r="O27" i="33"/>
  <c r="N27" i="33" s="1"/>
  <c r="O28" i="33"/>
  <c r="N28" i="33" s="1"/>
  <c r="O16" i="33"/>
  <c r="N16" i="33" s="1"/>
  <c r="O15" i="33"/>
  <c r="N15" i="33" s="1"/>
  <c r="O14" i="33"/>
  <c r="N14" i="33" s="1"/>
  <c r="B21" i="22" l="1"/>
  <c r="XFD22" i="22" l="1"/>
  <c r="G7" i="33" l="1"/>
  <c r="C10" i="22" l="1"/>
  <c r="D9" i="22"/>
  <c r="D8" i="22"/>
  <c r="D7" i="22"/>
  <c r="D6" i="22"/>
  <c r="D5" i="22"/>
  <c r="D4" i="22"/>
  <c r="D3" i="22"/>
  <c r="D10" i="22" l="1"/>
  <c r="J64" i="4" l="1"/>
  <c r="K39" i="35" l="1"/>
  <c r="M33" i="35"/>
  <c r="M39" i="35" s="1"/>
  <c r="L33" i="35"/>
  <c r="L39" i="35" s="1"/>
  <c r="K33" i="35"/>
  <c r="N33" i="35"/>
  <c r="N39" i="35" s="1"/>
  <c r="J33" i="35"/>
  <c r="J39" i="35" s="1"/>
  <c r="I33" i="35"/>
  <c r="I39" i="35" s="1"/>
  <c r="H33" i="35"/>
  <c r="G33" i="35"/>
  <c r="H39" i="35" s="1"/>
  <c r="G39" i="35" l="1"/>
  <c r="N8" i="33"/>
  <c r="P8" i="33" s="1"/>
  <c r="P21" i="33"/>
  <c r="P22" i="33"/>
  <c r="P23" i="33"/>
  <c r="P24" i="33"/>
  <c r="P25" i="33"/>
  <c r="P26" i="33"/>
  <c r="P27" i="33"/>
  <c r="D7" i="33" l="1"/>
  <c r="D8" i="33" l="1"/>
  <c r="K26" i="33"/>
  <c r="K27" i="33"/>
  <c r="K24" i="33"/>
  <c r="K25" i="33"/>
  <c r="K8" i="33"/>
  <c r="K23" i="33"/>
  <c r="K22" i="33"/>
  <c r="K21" i="33"/>
  <c r="D9" i="33" l="1"/>
  <c r="D10" i="33" s="1"/>
  <c r="D11" i="33" s="1"/>
  <c r="D12" i="33" s="1"/>
  <c r="G21" i="29"/>
  <c r="F21" i="29"/>
  <c r="J61" i="4"/>
  <c r="J59" i="4"/>
  <c r="J58" i="4"/>
  <c r="H20" i="4"/>
  <c r="E16" i="23"/>
  <c r="D16" i="23"/>
  <c r="H28" i="4"/>
  <c r="H24" i="4"/>
  <c r="G62" i="4"/>
  <c r="G61" i="4"/>
  <c r="G60" i="4"/>
  <c r="G28" i="4"/>
  <c r="G24" i="4"/>
  <c r="F7" i="29" l="1"/>
  <c r="C16" i="23"/>
  <c r="D13" i="33"/>
  <c r="D14" i="33" s="1"/>
  <c r="D15" i="33" s="1"/>
  <c r="D16" i="33" s="1"/>
  <c r="D58" i="4"/>
  <c r="H12" i="23"/>
  <c r="I12" i="23" s="1"/>
  <c r="H11" i="23"/>
  <c r="I11" i="23" s="1"/>
  <c r="J63" i="4"/>
  <c r="D17" i="33" l="1"/>
  <c r="D18" i="33" s="1"/>
  <c r="D19" i="33" s="1"/>
  <c r="D20" i="33" s="1"/>
  <c r="D61" i="4"/>
  <c r="D63" i="4"/>
  <c r="D21" i="33" l="1"/>
  <c r="D22" i="33" s="1"/>
  <c r="D23" i="33" s="1"/>
  <c r="D24" i="33" s="1"/>
  <c r="H39" i="4"/>
  <c r="G39" i="4"/>
  <c r="D25" i="33" l="1"/>
  <c r="D26" i="33" s="1"/>
  <c r="D27" i="33" s="1"/>
  <c r="D28" i="33" s="1"/>
  <c r="C67" i="21"/>
  <c r="F66" i="21" l="1"/>
  <c r="E66" i="21" l="1"/>
  <c r="F85" i="21"/>
  <c r="F84" i="21"/>
  <c r="F83" i="21"/>
  <c r="F82" i="21"/>
  <c r="F81" i="21"/>
  <c r="F80" i="21"/>
  <c r="F79" i="21"/>
  <c r="F78" i="21"/>
  <c r="F69" i="21"/>
  <c r="E70" i="21" s="1"/>
  <c r="F70" i="21" s="1"/>
  <c r="E71" i="21" s="1"/>
  <c r="F71" i="21" s="1"/>
  <c r="E72" i="21" s="1"/>
  <c r="F72" i="21" s="1"/>
  <c r="E73" i="21" s="1"/>
  <c r="F73" i="21" s="1"/>
  <c r="E74" i="21" s="1"/>
  <c r="F74" i="21" s="1"/>
  <c r="E75" i="21" s="1"/>
  <c r="F75" i="21" s="1"/>
  <c r="E76" i="21" s="1"/>
  <c r="F76" i="21" s="1"/>
  <c r="E77" i="21" s="1"/>
  <c r="F77" i="21" s="1"/>
  <c r="E69" i="21"/>
  <c r="F67" i="21"/>
  <c r="B67" i="2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F59" i="21"/>
  <c r="F58" i="21"/>
  <c r="F56" i="21"/>
  <c r="F55" i="21"/>
  <c r="F54" i="21"/>
  <c r="F53" i="21"/>
  <c r="E37" i="21"/>
  <c r="F37" i="21" s="1"/>
  <c r="E38" i="21" s="1"/>
  <c r="F38" i="21" s="1"/>
  <c r="E39" i="21" s="1"/>
  <c r="F39" i="21" s="1"/>
  <c r="E40" i="21" s="1"/>
  <c r="F40" i="21" s="1"/>
  <c r="E41" i="21" s="1"/>
  <c r="F41" i="21" s="1"/>
  <c r="E42" i="21" s="1"/>
  <c r="F42" i="21" s="1"/>
  <c r="E43" i="21" s="1"/>
  <c r="F43" i="21" s="1"/>
  <c r="E44" i="21" s="1"/>
  <c r="F44" i="21" s="1"/>
  <c r="E45" i="21" s="1"/>
  <c r="F45" i="21" s="1"/>
  <c r="E46" i="21" s="1"/>
  <c r="F46" i="21" s="1"/>
  <c r="E47" i="21" s="1"/>
  <c r="F47" i="21" s="1"/>
  <c r="E48" i="21" s="1"/>
  <c r="F48" i="21" s="1"/>
  <c r="E49" i="21" s="1"/>
  <c r="F49" i="21" s="1"/>
  <c r="E50" i="21" s="1"/>
  <c r="F50" i="21" s="1"/>
  <c r="E51" i="21" s="1"/>
  <c r="F51" i="21" s="1"/>
  <c r="E52" i="21" s="1"/>
  <c r="F52" i="21" s="1"/>
  <c r="C35" i="21"/>
  <c r="B35" i="2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F28" i="21"/>
  <c r="F27" i="21"/>
  <c r="F25" i="21"/>
  <c r="F24" i="21"/>
  <c r="F23" i="21"/>
  <c r="F22" i="21"/>
  <c r="E10" i="21"/>
  <c r="F10" i="21" s="1"/>
  <c r="E11" i="21" s="1"/>
  <c r="F11" i="21" s="1"/>
  <c r="E12" i="21" s="1"/>
  <c r="F12" i="21" s="1"/>
  <c r="E13" i="21" s="1"/>
  <c r="F13" i="21" s="1"/>
  <c r="E14" i="21" s="1"/>
  <c r="F14" i="21" s="1"/>
  <c r="E15" i="21" s="1"/>
  <c r="F15" i="21" s="1"/>
  <c r="E16" i="21" s="1"/>
  <c r="F16" i="21" s="1"/>
  <c r="E17" i="21" s="1"/>
  <c r="F17" i="21" s="1"/>
  <c r="E18" i="21" s="1"/>
  <c r="F18" i="21" s="1"/>
  <c r="E19" i="21" s="1"/>
  <c r="F19" i="21" s="1"/>
  <c r="E20" i="21" s="1"/>
  <c r="F20" i="21" s="1"/>
  <c r="E21" i="21" s="1"/>
  <c r="F21" i="21" s="1"/>
  <c r="B8" i="2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O17" i="3" l="1"/>
  <c r="P10" i="3"/>
  <c r="Q10" i="3"/>
  <c r="R10" i="3"/>
  <c r="P11" i="3"/>
  <c r="Q11" i="3"/>
  <c r="R11" i="3"/>
  <c r="P12" i="3"/>
  <c r="Q12" i="3"/>
  <c r="R12" i="3"/>
  <c r="P13" i="3"/>
  <c r="Q13" i="3"/>
  <c r="R13" i="3"/>
  <c r="P14" i="3"/>
  <c r="Q14" i="3"/>
  <c r="R14" i="3"/>
  <c r="P15" i="3"/>
  <c r="Q15" i="3"/>
  <c r="R15" i="3"/>
  <c r="P16" i="3"/>
  <c r="Q16" i="3"/>
  <c r="R16" i="3"/>
  <c r="L17" i="3"/>
  <c r="K17" i="3"/>
  <c r="J17" i="3"/>
  <c r="D26" i="3" l="1"/>
  <c r="C26" i="3"/>
  <c r="N21" i="10" l="1"/>
  <c r="Q21" i="10"/>
  <c r="T21" i="10"/>
  <c r="W21" i="10"/>
  <c r="Z21" i="10"/>
  <c r="AC21" i="10"/>
  <c r="AF21" i="10"/>
  <c r="AF18" i="10"/>
  <c r="AC18" i="10"/>
  <c r="Z18" i="10"/>
  <c r="W18" i="10"/>
  <c r="T18" i="10"/>
  <c r="Q18" i="10"/>
  <c r="N20" i="10"/>
  <c r="Q20" i="10"/>
  <c r="T20" i="10"/>
  <c r="W20" i="10"/>
  <c r="Z20" i="10"/>
  <c r="AC20" i="10"/>
  <c r="AF20" i="10"/>
  <c r="AF19" i="10"/>
  <c r="AC19" i="10"/>
  <c r="Z19" i="10"/>
  <c r="W19" i="10"/>
  <c r="T19" i="10"/>
  <c r="Q19" i="10"/>
  <c r="N19" i="10"/>
  <c r="E68" i="4" l="1"/>
  <c r="E69" i="4"/>
  <c r="J8" i="33" l="1"/>
  <c r="J9" i="33" l="1"/>
  <c r="J10" i="33" l="1"/>
  <c r="J11" i="33" l="1"/>
  <c r="J12" i="33" l="1"/>
  <c r="J13" i="33" l="1"/>
  <c r="J14" i="33" l="1"/>
  <c r="J15" i="33" l="1"/>
  <c r="J16" i="33" l="1"/>
  <c r="J18" i="33" l="1"/>
  <c r="J17" i="33"/>
  <c r="J19" i="33" l="1"/>
  <c r="J20" i="33" l="1"/>
  <c r="J21" i="33" l="1"/>
  <c r="J22" i="33" l="1"/>
  <c r="J23" i="33" l="1"/>
  <c r="J24" i="33" l="1"/>
  <c r="J25" i="33" l="1"/>
  <c r="J26" i="33" l="1"/>
  <c r="J27" i="33" l="1"/>
  <c r="J28" i="33" l="1"/>
  <c r="AN4" i="30" l="1"/>
  <c r="AF4" i="30"/>
  <c r="AC4" i="30"/>
  <c r="Z4" i="30"/>
  <c r="W4" i="30"/>
  <c r="T4" i="30"/>
  <c r="Q4" i="30"/>
  <c r="K4" i="30"/>
  <c r="AM4" i="30"/>
  <c r="AL4" i="30"/>
  <c r="AK4" i="30"/>
  <c r="AJ4" i="30"/>
  <c r="AI4" i="30"/>
  <c r="AH4" i="30"/>
  <c r="AG4" i="30"/>
  <c r="AE4" i="30"/>
  <c r="AD4" i="30"/>
  <c r="AB4" i="30"/>
  <c r="AA4" i="30"/>
  <c r="Y4" i="30"/>
  <c r="X4" i="30"/>
  <c r="V4" i="30"/>
  <c r="U4" i="30"/>
  <c r="S4" i="30"/>
  <c r="R4" i="30"/>
  <c r="P4" i="30"/>
  <c r="O4" i="30"/>
  <c r="N4" i="30"/>
  <c r="M4" i="30"/>
  <c r="L4" i="30"/>
  <c r="J4" i="30"/>
  <c r="I4" i="30"/>
  <c r="D4" i="30"/>
  <c r="C4" i="30"/>
  <c r="AN4" i="8"/>
  <c r="AM4" i="8"/>
  <c r="AK4" i="8"/>
  <c r="AJ4" i="8"/>
  <c r="AH4" i="8"/>
  <c r="AG4" i="8"/>
  <c r="AF4" i="8"/>
  <c r="AE4" i="8"/>
  <c r="AD4" i="8"/>
  <c r="AC4" i="8"/>
  <c r="AB4" i="8"/>
  <c r="AA4" i="8"/>
  <c r="Y4" i="8"/>
  <c r="X4" i="8"/>
  <c r="V4" i="8"/>
  <c r="U4" i="8"/>
  <c r="T4" i="8"/>
  <c r="S4" i="8"/>
  <c r="R4" i="8"/>
  <c r="Q4" i="8"/>
  <c r="P4" i="8"/>
  <c r="O4" i="8"/>
  <c r="M4" i="8"/>
  <c r="L4" i="8"/>
  <c r="J4" i="8"/>
  <c r="I4" i="8"/>
  <c r="D4" i="8"/>
  <c r="F58" i="4" s="1"/>
  <c r="AL4" i="8"/>
  <c r="AI4" i="8"/>
  <c r="Z4" i="8"/>
  <c r="W4" i="8"/>
  <c r="N4" i="8"/>
  <c r="K4" i="8"/>
  <c r="C4" i="8"/>
  <c r="B58" i="4" s="1"/>
  <c r="C11" i="10"/>
  <c r="D9" i="10"/>
  <c r="W5" i="10"/>
  <c r="Z5" i="10"/>
  <c r="AI5" i="10"/>
  <c r="Z6" i="10"/>
  <c r="K8" i="10"/>
  <c r="Q8" i="10"/>
  <c r="T8" i="10"/>
  <c r="W8" i="10"/>
  <c r="AF8" i="10"/>
  <c r="AI8" i="10"/>
  <c r="Q9" i="10"/>
  <c r="T9" i="10"/>
  <c r="W9" i="10"/>
  <c r="AF9" i="10"/>
  <c r="AI9" i="10"/>
  <c r="AN4" i="10"/>
  <c r="AM4" i="10"/>
  <c r="AK4" i="10"/>
  <c r="AJ4" i="10"/>
  <c r="AH4" i="10"/>
  <c r="AG4" i="10"/>
  <c r="AF4" i="10"/>
  <c r="AE4" i="10"/>
  <c r="AD4" i="10"/>
  <c r="AC4" i="10"/>
  <c r="AB4" i="10"/>
  <c r="AA4" i="10"/>
  <c r="Y4" i="10"/>
  <c r="X4" i="10"/>
  <c r="V4" i="10"/>
  <c r="U4" i="10"/>
  <c r="S4" i="10"/>
  <c r="R4" i="10"/>
  <c r="Q4" i="10"/>
  <c r="P4" i="10"/>
  <c r="O4" i="10"/>
  <c r="L4" i="10"/>
  <c r="J4" i="10"/>
  <c r="I4" i="10"/>
  <c r="AN10" i="10"/>
  <c r="AL10" i="10"/>
  <c r="AI10" i="10"/>
  <c r="AF10" i="10"/>
  <c r="AC10" i="10"/>
  <c r="Z10" i="10"/>
  <c r="W10" i="10"/>
  <c r="T10" i="10"/>
  <c r="Q10" i="10"/>
  <c r="N10" i="10"/>
  <c r="K10" i="10"/>
  <c r="D23" i="10"/>
  <c r="D10" i="10" s="1"/>
  <c r="D11" i="10"/>
  <c r="C10" i="10"/>
  <c r="AN9" i="10"/>
  <c r="AL9" i="10"/>
  <c r="AC9" i="10"/>
  <c r="Z9" i="10"/>
  <c r="N9" i="10"/>
  <c r="C9" i="10"/>
  <c r="AN8" i="10"/>
  <c r="AL8" i="10"/>
  <c r="AC8" i="10"/>
  <c r="Z8" i="10"/>
  <c r="N8" i="10"/>
  <c r="D21" i="10"/>
  <c r="D8" i="10" s="1"/>
  <c r="C8" i="10"/>
  <c r="AN7" i="10"/>
  <c r="AL7" i="10"/>
  <c r="AI7" i="10"/>
  <c r="AF7" i="10"/>
  <c r="AC7" i="10"/>
  <c r="Z7" i="10"/>
  <c r="W7" i="10"/>
  <c r="T7" i="10"/>
  <c r="Q7" i="10"/>
  <c r="N7" i="10"/>
  <c r="D7" i="10"/>
  <c r="C7" i="10"/>
  <c r="AN6" i="10"/>
  <c r="AL6" i="10"/>
  <c r="AI6" i="10"/>
  <c r="AF6" i="10"/>
  <c r="AC6" i="10"/>
  <c r="W6" i="10"/>
  <c r="T6" i="10"/>
  <c r="Q6" i="10"/>
  <c r="N6" i="10"/>
  <c r="D6" i="10"/>
  <c r="C6" i="10"/>
  <c r="AN5" i="10"/>
  <c r="AL5" i="10"/>
  <c r="AF5" i="10"/>
  <c r="AC5" i="10"/>
  <c r="D5" i="10"/>
  <c r="C5" i="10"/>
  <c r="AL4" i="10"/>
  <c r="AI4" i="10"/>
  <c r="Z4" i="10"/>
  <c r="W4" i="10"/>
  <c r="T4" i="10"/>
  <c r="N4" i="10"/>
  <c r="K4" i="10"/>
  <c r="D4" i="10"/>
  <c r="O29" i="33"/>
  <c r="E29" i="33"/>
  <c r="P28" i="33"/>
  <c r="K20" i="33"/>
  <c r="P19" i="33"/>
  <c r="K18" i="33"/>
  <c r="K17" i="33"/>
  <c r="P16" i="33"/>
  <c r="K15" i="33"/>
  <c r="P14" i="33"/>
  <c r="P13" i="33"/>
  <c r="P12" i="33"/>
  <c r="P11" i="33"/>
  <c r="N10" i="33"/>
  <c r="K10" i="33" s="1"/>
  <c r="N9" i="33"/>
  <c r="P9" i="33" s="1"/>
  <c r="H6" i="33"/>
  <c r="H7" i="33" s="1"/>
  <c r="F6" i="33"/>
  <c r="F7" i="33" s="1"/>
  <c r="N7" i="33" s="1"/>
  <c r="K7" i="33" s="1"/>
  <c r="Q7" i="33" s="1"/>
  <c r="D6" i="33"/>
  <c r="Q8" i="33" l="1"/>
  <c r="R7" i="33"/>
  <c r="P20" i="33"/>
  <c r="K9" i="33"/>
  <c r="P17" i="33"/>
  <c r="P15" i="33"/>
  <c r="K16" i="33"/>
  <c r="K13" i="33"/>
  <c r="E4" i="28"/>
  <c r="F4" i="28" s="1"/>
  <c r="G4" i="28" s="1"/>
  <c r="K19" i="33"/>
  <c r="K28" i="33"/>
  <c r="K11" i="33"/>
  <c r="K14" i="33"/>
  <c r="K12" i="33"/>
  <c r="P10" i="33"/>
  <c r="P18" i="33"/>
  <c r="G9" i="22"/>
  <c r="F8" i="33"/>
  <c r="F9" i="33" s="1"/>
  <c r="F10" i="33" s="1"/>
  <c r="F11" i="33" s="1"/>
  <c r="F12" i="33" s="1"/>
  <c r="F13" i="33" s="1"/>
  <c r="F14" i="33" s="1"/>
  <c r="F15" i="33" s="1"/>
  <c r="F16" i="33" s="1"/>
  <c r="F17" i="33" s="1"/>
  <c r="F18" i="33" s="1"/>
  <c r="F19" i="33" s="1"/>
  <c r="F20" i="33" s="1"/>
  <c r="F21" i="33" s="1"/>
  <c r="F22" i="33" s="1"/>
  <c r="F23" i="33" s="1"/>
  <c r="F24" i="33" s="1"/>
  <c r="F25" i="33" s="1"/>
  <c r="F26" i="33" s="1"/>
  <c r="F27" i="33" s="1"/>
  <c r="F28" i="33" s="1"/>
  <c r="Q9" i="33" l="1"/>
  <c r="Q10" i="33" s="1"/>
  <c r="Q11" i="33" s="1"/>
  <c r="Q12" i="33" s="1"/>
  <c r="Q13" i="33" s="1"/>
  <c r="Q14" i="33" s="1"/>
  <c r="K29" i="33"/>
  <c r="P7" i="33"/>
  <c r="P29" i="33" s="1"/>
  <c r="N29" i="33"/>
  <c r="Q15" i="33" l="1"/>
  <c r="Q16" i="33" l="1"/>
  <c r="Q17" i="33" l="1"/>
  <c r="Q18" i="33" l="1"/>
  <c r="Q19" i="33" l="1"/>
  <c r="Q20" i="33" l="1"/>
  <c r="Q21" i="33" l="1"/>
  <c r="Q22" i="33" l="1"/>
  <c r="Q23" i="33" l="1"/>
  <c r="Q24" i="33" l="1"/>
  <c r="Q25" i="33" l="1"/>
  <c r="Q26" i="33" l="1"/>
  <c r="Q27" i="33" l="1"/>
  <c r="Q28" i="33" l="1"/>
  <c r="M17" i="10"/>
  <c r="M4" i="10" s="1"/>
  <c r="E4" i="10" s="1"/>
  <c r="C4" i="10"/>
  <c r="E27" i="3" l="1"/>
  <c r="C29" i="24" l="1"/>
  <c r="K28" i="27"/>
  <c r="AA28" i="27"/>
  <c r="Z28" i="27"/>
  <c r="Y28" i="27"/>
  <c r="X28" i="27"/>
  <c r="W28" i="27"/>
  <c r="L27" i="27"/>
  <c r="K27" i="27"/>
  <c r="AV8" i="24"/>
  <c r="AV5" i="24"/>
  <c r="AV6" i="24"/>
  <c r="AV7" i="24"/>
  <c r="AV4" i="24"/>
  <c r="K30" i="3"/>
  <c r="X20" i="27"/>
  <c r="W20" i="27"/>
  <c r="V20" i="27"/>
  <c r="U20" i="27"/>
  <c r="D15" i="20"/>
  <c r="C21" i="22"/>
  <c r="C22" i="22" s="1"/>
  <c r="AA29" i="27"/>
  <c r="Z29" i="27"/>
  <c r="Y29" i="27"/>
  <c r="X29" i="27"/>
  <c r="W29" i="27"/>
  <c r="V29" i="27"/>
  <c r="U29" i="27"/>
  <c r="T29" i="27"/>
  <c r="S29" i="27"/>
  <c r="Q29" i="27"/>
  <c r="P29" i="27"/>
  <c r="O29" i="27"/>
  <c r="N20" i="27"/>
  <c r="M29" i="27"/>
  <c r="O20" i="27" l="1"/>
  <c r="N29" i="27"/>
  <c r="S20" i="27"/>
  <c r="F39" i="4"/>
  <c r="P20" i="27"/>
  <c r="T20" i="27"/>
  <c r="M20" i="27"/>
  <c r="Q20" i="27"/>
  <c r="K31" i="3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C24" i="24"/>
  <c r="F4" i="7"/>
  <c r="F5" i="7" s="1"/>
  <c r="E15" i="20" l="1"/>
  <c r="E13" i="20"/>
  <c r="Z12" i="27"/>
  <c r="Y12" i="27"/>
  <c r="X12" i="27"/>
  <c r="W12" i="27"/>
  <c r="F34" i="26"/>
  <c r="C14" i="26"/>
  <c r="AO6" i="7"/>
  <c r="E6" i="7" s="1"/>
  <c r="H31" i="3"/>
  <c r="C16" i="26" l="1"/>
  <c r="C19" i="26" s="1"/>
  <c r="C22" i="26" s="1"/>
  <c r="C25" i="26" s="1"/>
  <c r="C28" i="26" s="1"/>
  <c r="C31" i="26" s="1"/>
  <c r="C34" i="26" s="1"/>
  <c r="C37" i="26" s="1"/>
  <c r="L28" i="27"/>
  <c r="L19" i="27"/>
  <c r="R20" i="27"/>
  <c r="R29" i="27"/>
  <c r="J12" i="27"/>
  <c r="D13" i="27"/>
  <c r="E13" i="27"/>
  <c r="H32" i="3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C7" i="5"/>
  <c r="O14" i="5"/>
  <c r="O18" i="5"/>
  <c r="O22" i="5"/>
  <c r="O26" i="5"/>
  <c r="O30" i="5"/>
  <c r="O34" i="5"/>
  <c r="O38" i="5"/>
  <c r="O42" i="5"/>
  <c r="O46" i="5"/>
  <c r="O203" i="5"/>
  <c r="O207" i="5"/>
  <c r="O211" i="5"/>
  <c r="O215" i="5"/>
  <c r="O219" i="5"/>
  <c r="K11" i="27"/>
  <c r="K10" i="27"/>
  <c r="AA9" i="27"/>
  <c r="Z9" i="27"/>
  <c r="Y9" i="27"/>
  <c r="X9" i="27"/>
  <c r="W9" i="27"/>
  <c r="K9" i="27"/>
  <c r="K8" i="27"/>
  <c r="AA3" i="27"/>
  <c r="Z3" i="27"/>
  <c r="Y3" i="27"/>
  <c r="X3" i="27"/>
  <c r="W3" i="27"/>
  <c r="K3" i="27"/>
  <c r="T28" i="27" l="1"/>
  <c r="Q28" i="27"/>
  <c r="V28" i="27"/>
  <c r="M28" i="27"/>
  <c r="U28" i="27"/>
  <c r="O28" i="27"/>
  <c r="R28" i="27"/>
  <c r="N28" i="27"/>
  <c r="B7" i="27" s="1"/>
  <c r="S28" i="27"/>
  <c r="P28" i="27"/>
  <c r="L10" i="27"/>
  <c r="E9" i="20"/>
  <c r="C7" i="27" l="1"/>
  <c r="D39" i="4"/>
  <c r="D7" i="27"/>
  <c r="E39" i="4"/>
  <c r="AA7" i="27"/>
  <c r="Z7" i="27"/>
  <c r="Y7" i="27"/>
  <c r="W7" i="27"/>
  <c r="K7" i="27"/>
  <c r="AA5" i="27"/>
  <c r="Z5" i="27"/>
  <c r="Y5" i="27"/>
  <c r="W5" i="27"/>
  <c r="K5" i="27"/>
  <c r="V4" i="27"/>
  <c r="U4" i="27"/>
  <c r="T4" i="27"/>
  <c r="S4" i="27"/>
  <c r="K4" i="27"/>
  <c r="F60" i="4"/>
  <c r="I60" i="4"/>
  <c r="F61" i="4"/>
  <c r="I61" i="4"/>
  <c r="F62" i="4"/>
  <c r="I62" i="4"/>
  <c r="R8" i="3"/>
  <c r="B4" i="24" s="1"/>
  <c r="R9" i="3"/>
  <c r="B6" i="24"/>
  <c r="B7" i="24"/>
  <c r="M191" i="5"/>
  <c r="O191" i="5" s="1"/>
  <c r="M186" i="5"/>
  <c r="O186" i="5" s="1"/>
  <c r="M181" i="5"/>
  <c r="O181" i="5" s="1"/>
  <c r="M176" i="5"/>
  <c r="O176" i="5" s="1"/>
  <c r="M171" i="5"/>
  <c r="O171" i="5" s="1"/>
  <c r="E23" i="32"/>
  <c r="E24" i="32" s="1"/>
  <c r="E25" i="32" s="1"/>
  <c r="E26" i="32" s="1"/>
  <c r="E27" i="32" s="1"/>
  <c r="C67" i="32"/>
  <c r="D67" i="32" s="1"/>
  <c r="C66" i="32"/>
  <c r="D66" i="32" s="1"/>
  <c r="C65" i="32"/>
  <c r="C64" i="32"/>
  <c r="D64" i="32" s="1"/>
  <c r="C63" i="32"/>
  <c r="D63" i="32" s="1"/>
  <c r="C62" i="32"/>
  <c r="D62" i="32" s="1"/>
  <c r="C61" i="32"/>
  <c r="D61" i="32" s="1"/>
  <c r="C60" i="32"/>
  <c r="D60" i="32" s="1"/>
  <c r="C59" i="32"/>
  <c r="D59" i="32" s="1"/>
  <c r="C58" i="32"/>
  <c r="D58" i="32" s="1"/>
  <c r="C57" i="32"/>
  <c r="D57" i="32" s="1"/>
  <c r="C56" i="32"/>
  <c r="D56" i="32" s="1"/>
  <c r="C31" i="32"/>
  <c r="D31" i="32" s="1"/>
  <c r="C30" i="32"/>
  <c r="D30" i="32" s="1"/>
  <c r="C29" i="32"/>
  <c r="D29" i="32" s="1"/>
  <c r="C28" i="32"/>
  <c r="D28" i="32" s="1"/>
  <c r="C27" i="32"/>
  <c r="D27" i="32" s="1"/>
  <c r="C26" i="32"/>
  <c r="D26" i="32" s="1"/>
  <c r="C25" i="32"/>
  <c r="D25" i="32" s="1"/>
  <c r="C24" i="32"/>
  <c r="D24" i="32" s="1"/>
  <c r="C23" i="32"/>
  <c r="D65" i="32"/>
  <c r="E64" i="32"/>
  <c r="E65" i="32" s="1"/>
  <c r="E66" i="32" s="1"/>
  <c r="B23" i="32"/>
  <c r="F22" i="32" s="1"/>
  <c r="G17" i="32"/>
  <c r="H17" i="32" s="1"/>
  <c r="I17" i="32" s="1"/>
  <c r="J17" i="32" s="1"/>
  <c r="K17" i="32" s="1"/>
  <c r="L17" i="32" s="1"/>
  <c r="M17" i="32" s="1"/>
  <c r="N17" i="32" s="1"/>
  <c r="O17" i="32" s="1"/>
  <c r="P17" i="32" s="1"/>
  <c r="Q17" i="32" s="1"/>
  <c r="R17" i="32" s="1"/>
  <c r="S17" i="32" s="1"/>
  <c r="T17" i="32" s="1"/>
  <c r="U17" i="32" s="1"/>
  <c r="V17" i="32" s="1"/>
  <c r="W17" i="32" s="1"/>
  <c r="X17" i="32" s="1"/>
  <c r="Y17" i="32" s="1"/>
  <c r="Z17" i="32" s="1"/>
  <c r="AA17" i="32" s="1"/>
  <c r="AB17" i="32" s="1"/>
  <c r="AC17" i="32" s="1"/>
  <c r="AD17" i="32" s="1"/>
  <c r="AE17" i="32" s="1"/>
  <c r="AF17" i="32" s="1"/>
  <c r="AG17" i="32" s="1"/>
  <c r="AH17" i="32" s="1"/>
  <c r="AI17" i="32" s="1"/>
  <c r="AJ17" i="32" s="1"/>
  <c r="AK17" i="32" s="1"/>
  <c r="AL17" i="32" s="1"/>
  <c r="AM17" i="32" s="1"/>
  <c r="AN17" i="32" s="1"/>
  <c r="AO17" i="32" s="1"/>
  <c r="AO16" i="32"/>
  <c r="E16" i="32"/>
  <c r="G14" i="32"/>
  <c r="H14" i="32" s="1"/>
  <c r="I14" i="32" s="1"/>
  <c r="J14" i="32" s="1"/>
  <c r="K14" i="32" s="1"/>
  <c r="L14" i="32" s="1"/>
  <c r="M14" i="32" s="1"/>
  <c r="N14" i="32" s="1"/>
  <c r="O14" i="32" s="1"/>
  <c r="P14" i="32" s="1"/>
  <c r="Q14" i="32" s="1"/>
  <c r="R14" i="32" s="1"/>
  <c r="S14" i="32" s="1"/>
  <c r="T14" i="32" s="1"/>
  <c r="U14" i="32" s="1"/>
  <c r="V14" i="32" s="1"/>
  <c r="W14" i="32" s="1"/>
  <c r="X14" i="32" s="1"/>
  <c r="Y14" i="32" s="1"/>
  <c r="Z14" i="32" s="1"/>
  <c r="AA14" i="32" s="1"/>
  <c r="AB14" i="32" s="1"/>
  <c r="AC14" i="32" s="1"/>
  <c r="AD14" i="32" s="1"/>
  <c r="AE14" i="32" s="1"/>
  <c r="AF14" i="32" s="1"/>
  <c r="AG14" i="32" s="1"/>
  <c r="AH14" i="32" s="1"/>
  <c r="AI14" i="32" s="1"/>
  <c r="AJ14" i="32" s="1"/>
  <c r="AK14" i="32" s="1"/>
  <c r="AL14" i="32" s="1"/>
  <c r="AM14" i="32" s="1"/>
  <c r="AN14" i="32" s="1"/>
  <c r="AO14" i="32" s="1"/>
  <c r="AO13" i="32"/>
  <c r="E13" i="32" s="1"/>
  <c r="G11" i="32"/>
  <c r="H11" i="32" s="1"/>
  <c r="I11" i="32" s="1"/>
  <c r="J11" i="32" s="1"/>
  <c r="K11" i="32" s="1"/>
  <c r="L11" i="32" s="1"/>
  <c r="M11" i="32" s="1"/>
  <c r="N11" i="32" s="1"/>
  <c r="O11" i="32" s="1"/>
  <c r="P11" i="32" s="1"/>
  <c r="Q11" i="32" s="1"/>
  <c r="R11" i="32" s="1"/>
  <c r="S11" i="32" s="1"/>
  <c r="T11" i="32" s="1"/>
  <c r="U11" i="32" s="1"/>
  <c r="V11" i="32" s="1"/>
  <c r="W11" i="32" s="1"/>
  <c r="X11" i="32" s="1"/>
  <c r="Y11" i="32" s="1"/>
  <c r="Z11" i="32" s="1"/>
  <c r="AA11" i="32" s="1"/>
  <c r="AB11" i="32" s="1"/>
  <c r="AC11" i="32" s="1"/>
  <c r="AD11" i="32" s="1"/>
  <c r="AE11" i="32" s="1"/>
  <c r="AF11" i="32" s="1"/>
  <c r="AG11" i="32" s="1"/>
  <c r="AH11" i="32" s="1"/>
  <c r="AI11" i="32" s="1"/>
  <c r="AJ11" i="32" s="1"/>
  <c r="AK11" i="32" s="1"/>
  <c r="AL11" i="32" s="1"/>
  <c r="AM11" i="32" s="1"/>
  <c r="AN11" i="32" s="1"/>
  <c r="AO11" i="32" s="1"/>
  <c r="AO10" i="32"/>
  <c r="E10" i="32"/>
  <c r="F8" i="32"/>
  <c r="G8" i="32" s="1"/>
  <c r="H8" i="32" s="1"/>
  <c r="I8" i="32" s="1"/>
  <c r="J8" i="32" s="1"/>
  <c r="K8" i="32" s="1"/>
  <c r="L8" i="32" s="1"/>
  <c r="M8" i="32" s="1"/>
  <c r="N8" i="32" s="1"/>
  <c r="O8" i="32" s="1"/>
  <c r="P8" i="32" s="1"/>
  <c r="Q8" i="32" s="1"/>
  <c r="R8" i="32" s="1"/>
  <c r="S8" i="32" s="1"/>
  <c r="T8" i="32" s="1"/>
  <c r="U8" i="32" s="1"/>
  <c r="V8" i="32" s="1"/>
  <c r="W8" i="32" s="1"/>
  <c r="X8" i="32" s="1"/>
  <c r="Y8" i="32" s="1"/>
  <c r="Z8" i="32" s="1"/>
  <c r="AA8" i="32" s="1"/>
  <c r="AB8" i="32" s="1"/>
  <c r="AC8" i="32" s="1"/>
  <c r="AD8" i="32" s="1"/>
  <c r="AE8" i="32" s="1"/>
  <c r="AF8" i="32" s="1"/>
  <c r="AG8" i="32" s="1"/>
  <c r="AH8" i="32" s="1"/>
  <c r="AI8" i="32" s="1"/>
  <c r="AJ8" i="32" s="1"/>
  <c r="AK8" i="32" s="1"/>
  <c r="AL8" i="32" s="1"/>
  <c r="AM8" i="32" s="1"/>
  <c r="AN8" i="32" s="1"/>
  <c r="AO8" i="32" s="1"/>
  <c r="AP8" i="32" s="1"/>
  <c r="AQ8" i="32" s="1"/>
  <c r="AR8" i="32" s="1"/>
  <c r="AS8" i="32" s="1"/>
  <c r="AT8" i="32" s="1"/>
  <c r="AU8" i="32" s="1"/>
  <c r="AV8" i="32" s="1"/>
  <c r="AW8" i="32" s="1"/>
  <c r="AX8" i="32" s="1"/>
  <c r="AO7" i="32"/>
  <c r="E7" i="32" s="1"/>
  <c r="G6" i="32"/>
  <c r="H6" i="32" s="1"/>
  <c r="I6" i="32" s="1"/>
  <c r="J6" i="32" s="1"/>
  <c r="K6" i="32" s="1"/>
  <c r="L6" i="32" s="1"/>
  <c r="M6" i="32" s="1"/>
  <c r="N6" i="32" s="1"/>
  <c r="O6" i="32" s="1"/>
  <c r="P6" i="32" s="1"/>
  <c r="Q6" i="32" s="1"/>
  <c r="R6" i="32" s="1"/>
  <c r="S6" i="32" s="1"/>
  <c r="T6" i="32" s="1"/>
  <c r="U6" i="32" s="1"/>
  <c r="V6" i="32" s="1"/>
  <c r="W6" i="32" s="1"/>
  <c r="X6" i="32" s="1"/>
  <c r="Y6" i="32" s="1"/>
  <c r="Z6" i="32" s="1"/>
  <c r="AA6" i="32" s="1"/>
  <c r="AB6" i="32" s="1"/>
  <c r="AC6" i="32" s="1"/>
  <c r="AD6" i="32" s="1"/>
  <c r="AE6" i="32" s="1"/>
  <c r="AF6" i="32" s="1"/>
  <c r="AG6" i="32" s="1"/>
  <c r="AH6" i="32" s="1"/>
  <c r="AI6" i="32" s="1"/>
  <c r="AJ6" i="32" s="1"/>
  <c r="AK6" i="32" s="1"/>
  <c r="AL6" i="32" s="1"/>
  <c r="AM6" i="32" s="1"/>
  <c r="AN6" i="32" s="1"/>
  <c r="AO6" i="32" s="1"/>
  <c r="AP6" i="32" s="1"/>
  <c r="AQ6" i="32" s="1"/>
  <c r="AR6" i="32" s="1"/>
  <c r="AS6" i="32" s="1"/>
  <c r="AT6" i="32" s="1"/>
  <c r="AU6" i="32" s="1"/>
  <c r="AV6" i="32" s="1"/>
  <c r="AW6" i="32" s="1"/>
  <c r="AX6" i="32" s="1"/>
  <c r="AO5" i="32"/>
  <c r="E5" i="32" s="1"/>
  <c r="E64" i="31"/>
  <c r="C67" i="31"/>
  <c r="D67" i="31" s="1"/>
  <c r="C66" i="31"/>
  <c r="D66" i="31" s="1"/>
  <c r="C65" i="31"/>
  <c r="D65" i="31" s="1"/>
  <c r="C64" i="31"/>
  <c r="D64" i="31" s="1"/>
  <c r="C63" i="31"/>
  <c r="D63" i="31" s="1"/>
  <c r="C32" i="31"/>
  <c r="D32" i="31" s="1"/>
  <c r="B23" i="31"/>
  <c r="B24" i="31" s="1"/>
  <c r="G17" i="31"/>
  <c r="H17" i="31" s="1"/>
  <c r="I17" i="31" s="1"/>
  <c r="J17" i="31" s="1"/>
  <c r="K17" i="31" s="1"/>
  <c r="L17" i="31" s="1"/>
  <c r="M17" i="31" s="1"/>
  <c r="N17" i="31" s="1"/>
  <c r="O17" i="31" s="1"/>
  <c r="P17" i="31" s="1"/>
  <c r="Q17" i="31" s="1"/>
  <c r="R17" i="31" s="1"/>
  <c r="S17" i="31" s="1"/>
  <c r="T17" i="31" s="1"/>
  <c r="U17" i="31" s="1"/>
  <c r="V17" i="31" s="1"/>
  <c r="W17" i="31" s="1"/>
  <c r="X17" i="31" s="1"/>
  <c r="Y17" i="31" s="1"/>
  <c r="Z17" i="31" s="1"/>
  <c r="AA17" i="31" s="1"/>
  <c r="AB17" i="31" s="1"/>
  <c r="AC17" i="31" s="1"/>
  <c r="AD17" i="31" s="1"/>
  <c r="AE17" i="31" s="1"/>
  <c r="AF17" i="31" s="1"/>
  <c r="AG17" i="31" s="1"/>
  <c r="AH17" i="31" s="1"/>
  <c r="AI17" i="31" s="1"/>
  <c r="AJ17" i="31" s="1"/>
  <c r="AK17" i="31" s="1"/>
  <c r="AL17" i="31" s="1"/>
  <c r="AM17" i="31" s="1"/>
  <c r="AN17" i="31" s="1"/>
  <c r="AO17" i="31" s="1"/>
  <c r="AO16" i="31"/>
  <c r="E16" i="31" s="1"/>
  <c r="G14" i="31"/>
  <c r="H14" i="31" s="1"/>
  <c r="I14" i="31" s="1"/>
  <c r="J14" i="31" s="1"/>
  <c r="K14" i="31" s="1"/>
  <c r="L14" i="31" s="1"/>
  <c r="M14" i="31" s="1"/>
  <c r="N14" i="31" s="1"/>
  <c r="O14" i="31" s="1"/>
  <c r="P14" i="31" s="1"/>
  <c r="Q14" i="31" s="1"/>
  <c r="R14" i="31" s="1"/>
  <c r="S14" i="31" s="1"/>
  <c r="T14" i="31" s="1"/>
  <c r="U14" i="31" s="1"/>
  <c r="V14" i="31" s="1"/>
  <c r="W14" i="31" s="1"/>
  <c r="X14" i="31" s="1"/>
  <c r="Y14" i="31" s="1"/>
  <c r="Z14" i="31" s="1"/>
  <c r="AA14" i="31" s="1"/>
  <c r="AB14" i="31" s="1"/>
  <c r="AC14" i="31" s="1"/>
  <c r="AD14" i="31" s="1"/>
  <c r="AE14" i="31" s="1"/>
  <c r="AF14" i="31" s="1"/>
  <c r="AG14" i="31" s="1"/>
  <c r="AH14" i="31" s="1"/>
  <c r="AI14" i="31" s="1"/>
  <c r="AJ14" i="31" s="1"/>
  <c r="AK14" i="31" s="1"/>
  <c r="AL14" i="31" s="1"/>
  <c r="AM14" i="31" s="1"/>
  <c r="AN14" i="31" s="1"/>
  <c r="AO13" i="31"/>
  <c r="E13" i="31" s="1"/>
  <c r="G11" i="31"/>
  <c r="H11" i="31" s="1"/>
  <c r="I11" i="31" s="1"/>
  <c r="J11" i="31" s="1"/>
  <c r="K11" i="31" s="1"/>
  <c r="L11" i="31" s="1"/>
  <c r="M11" i="31" s="1"/>
  <c r="N11" i="31" s="1"/>
  <c r="O11" i="31" s="1"/>
  <c r="P11" i="31" s="1"/>
  <c r="Q11" i="31" s="1"/>
  <c r="R11" i="31" s="1"/>
  <c r="S11" i="31" s="1"/>
  <c r="T11" i="31" s="1"/>
  <c r="U11" i="31" s="1"/>
  <c r="V11" i="31" s="1"/>
  <c r="W11" i="31" s="1"/>
  <c r="X11" i="31" s="1"/>
  <c r="Y11" i="31" s="1"/>
  <c r="Z11" i="31" s="1"/>
  <c r="AA11" i="31" s="1"/>
  <c r="AB11" i="31" s="1"/>
  <c r="AC11" i="31" s="1"/>
  <c r="AD11" i="31" s="1"/>
  <c r="AE11" i="31" s="1"/>
  <c r="AF11" i="31" s="1"/>
  <c r="AG11" i="31" s="1"/>
  <c r="AH11" i="31" s="1"/>
  <c r="AI11" i="31" s="1"/>
  <c r="AJ11" i="31" s="1"/>
  <c r="AK11" i="31" s="1"/>
  <c r="AL11" i="31" s="1"/>
  <c r="AM11" i="31" s="1"/>
  <c r="AN11" i="31" s="1"/>
  <c r="AO11" i="31" s="1"/>
  <c r="AO10" i="31"/>
  <c r="E10" i="31" s="1"/>
  <c r="F8" i="31"/>
  <c r="G8" i="31" s="1"/>
  <c r="H8" i="31" s="1"/>
  <c r="I8" i="31" s="1"/>
  <c r="J8" i="31" s="1"/>
  <c r="K8" i="31" s="1"/>
  <c r="L8" i="31" s="1"/>
  <c r="M8" i="31" s="1"/>
  <c r="N8" i="31" s="1"/>
  <c r="O8" i="31" s="1"/>
  <c r="P8" i="31" s="1"/>
  <c r="Q8" i="31" s="1"/>
  <c r="R8" i="31" s="1"/>
  <c r="S8" i="31" s="1"/>
  <c r="T8" i="31" s="1"/>
  <c r="U8" i="31" s="1"/>
  <c r="V8" i="31" s="1"/>
  <c r="W8" i="31" s="1"/>
  <c r="X8" i="31" s="1"/>
  <c r="Y8" i="31" s="1"/>
  <c r="Z8" i="31" s="1"/>
  <c r="AA8" i="31" s="1"/>
  <c r="AB8" i="31" s="1"/>
  <c r="AC8" i="31" s="1"/>
  <c r="AD8" i="31" s="1"/>
  <c r="AE8" i="31" s="1"/>
  <c r="AF8" i="31" s="1"/>
  <c r="AG8" i="31" s="1"/>
  <c r="AH8" i="31" s="1"/>
  <c r="AI8" i="31" s="1"/>
  <c r="AJ8" i="31" s="1"/>
  <c r="AK8" i="31" s="1"/>
  <c r="AL8" i="31" s="1"/>
  <c r="AM8" i="31" s="1"/>
  <c r="AN8" i="31" s="1"/>
  <c r="AO8" i="31" s="1"/>
  <c r="AP8" i="31" s="1"/>
  <c r="AQ8" i="31" s="1"/>
  <c r="AR8" i="31" s="1"/>
  <c r="AS8" i="31" s="1"/>
  <c r="AT8" i="31" s="1"/>
  <c r="AU8" i="31" s="1"/>
  <c r="AV8" i="31" s="1"/>
  <c r="AW8" i="31" s="1"/>
  <c r="AX8" i="31" s="1"/>
  <c r="AO7" i="31"/>
  <c r="E7" i="31" s="1"/>
  <c r="G6" i="31"/>
  <c r="H6" i="31" s="1"/>
  <c r="I6" i="31" s="1"/>
  <c r="J6" i="31" s="1"/>
  <c r="K6" i="31" s="1"/>
  <c r="L6" i="31" s="1"/>
  <c r="M6" i="31" s="1"/>
  <c r="N6" i="31" s="1"/>
  <c r="O6" i="31" s="1"/>
  <c r="P6" i="31" s="1"/>
  <c r="Q6" i="31" s="1"/>
  <c r="R6" i="31" s="1"/>
  <c r="S6" i="31" s="1"/>
  <c r="T6" i="31" s="1"/>
  <c r="U6" i="31" s="1"/>
  <c r="V6" i="31" s="1"/>
  <c r="W6" i="31" s="1"/>
  <c r="X6" i="31" s="1"/>
  <c r="Y6" i="31" s="1"/>
  <c r="Z6" i="31" s="1"/>
  <c r="AA6" i="31" s="1"/>
  <c r="AB6" i="31" s="1"/>
  <c r="AC6" i="31" s="1"/>
  <c r="AD6" i="31" s="1"/>
  <c r="AE6" i="31" s="1"/>
  <c r="AF6" i="31" s="1"/>
  <c r="AG6" i="31" s="1"/>
  <c r="AH6" i="31" s="1"/>
  <c r="AI6" i="31" s="1"/>
  <c r="AJ6" i="31" s="1"/>
  <c r="AK6" i="31" s="1"/>
  <c r="AL6" i="31" s="1"/>
  <c r="AM6" i="31" s="1"/>
  <c r="AN6" i="31" s="1"/>
  <c r="AO6" i="31" s="1"/>
  <c r="AP6" i="31" s="1"/>
  <c r="AQ6" i="31" s="1"/>
  <c r="AR6" i="31" s="1"/>
  <c r="AS6" i="31" s="1"/>
  <c r="AT6" i="31" s="1"/>
  <c r="AU6" i="31" s="1"/>
  <c r="AV6" i="31" s="1"/>
  <c r="AW6" i="31" s="1"/>
  <c r="AX6" i="31" s="1"/>
  <c r="AO5" i="31"/>
  <c r="E5" i="31"/>
  <c r="C67" i="6"/>
  <c r="D67" i="6" s="1"/>
  <c r="C66" i="6"/>
  <c r="C65" i="6"/>
  <c r="C64" i="6"/>
  <c r="C63" i="6"/>
  <c r="C62" i="6"/>
  <c r="D62" i="6" s="1"/>
  <c r="C61" i="6"/>
  <c r="C60" i="6"/>
  <c r="D60" i="6" s="1"/>
  <c r="C59" i="6"/>
  <c r="D59" i="6" s="1"/>
  <c r="C58" i="6"/>
  <c r="D58" i="6" s="1"/>
  <c r="C57" i="6"/>
  <c r="D57" i="6" s="1"/>
  <c r="C56" i="6"/>
  <c r="C55" i="6"/>
  <c r="D55" i="6" s="1"/>
  <c r="C54" i="6"/>
  <c r="D54" i="6" s="1"/>
  <c r="C53" i="6"/>
  <c r="D53" i="6" s="1"/>
  <c r="C52" i="6"/>
  <c r="D52" i="6" s="1"/>
  <c r="C51" i="6"/>
  <c r="D51" i="6" s="1"/>
  <c r="C50" i="6"/>
  <c r="D50" i="6" s="1"/>
  <c r="C49" i="6"/>
  <c r="D49" i="6" s="1"/>
  <c r="C48" i="6"/>
  <c r="D48" i="6" s="1"/>
  <c r="C47" i="6"/>
  <c r="D47" i="6" s="1"/>
  <c r="C46" i="6"/>
  <c r="D46" i="6" s="1"/>
  <c r="C45" i="6"/>
  <c r="D45" i="6" s="1"/>
  <c r="C44" i="6"/>
  <c r="D44" i="6" s="1"/>
  <c r="C43" i="6"/>
  <c r="D43" i="6" s="1"/>
  <c r="C42" i="6"/>
  <c r="D42" i="6" s="1"/>
  <c r="C41" i="6"/>
  <c r="D41" i="6" s="1"/>
  <c r="C40" i="6"/>
  <c r="D40" i="6" s="1"/>
  <c r="C39" i="6"/>
  <c r="D39" i="6" s="1"/>
  <c r="C38" i="6"/>
  <c r="D38" i="6" s="1"/>
  <c r="C37" i="6"/>
  <c r="D37" i="6" s="1"/>
  <c r="C36" i="6"/>
  <c r="D36" i="6" s="1"/>
  <c r="C35" i="6"/>
  <c r="D35" i="6" s="1"/>
  <c r="C34" i="6"/>
  <c r="D34" i="6" s="1"/>
  <c r="C33" i="6"/>
  <c r="D33" i="6" s="1"/>
  <c r="C32" i="6"/>
  <c r="D32" i="6" s="1"/>
  <c r="C31" i="6"/>
  <c r="D31" i="6" s="1"/>
  <c r="C30" i="6"/>
  <c r="D30" i="6" s="1"/>
  <c r="C29" i="6"/>
  <c r="D29" i="6" s="1"/>
  <c r="C28" i="6"/>
  <c r="D28" i="6" s="1"/>
  <c r="C27" i="6"/>
  <c r="D27" i="6" s="1"/>
  <c r="C26" i="6"/>
  <c r="D26" i="6" s="1"/>
  <c r="C25" i="6"/>
  <c r="D25" i="6" s="1"/>
  <c r="C24" i="6"/>
  <c r="D24" i="6" s="1"/>
  <c r="C23" i="6"/>
  <c r="D23" i="6" s="1"/>
  <c r="D66" i="6"/>
  <c r="D65" i="6"/>
  <c r="D64" i="6"/>
  <c r="D63" i="6"/>
  <c r="D61" i="6"/>
  <c r="D56" i="6"/>
  <c r="B23" i="6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20" i="3"/>
  <c r="C20" i="3" s="1"/>
  <c r="D20" i="3" s="1"/>
  <c r="C19" i="3"/>
  <c r="D19" i="3" s="1"/>
  <c r="N25" i="3"/>
  <c r="K24" i="3"/>
  <c r="L21" i="3"/>
  <c r="N17" i="3"/>
  <c r="M17" i="3"/>
  <c r="Q9" i="3"/>
  <c r="P9" i="3"/>
  <c r="Q8" i="3"/>
  <c r="P8" i="3"/>
  <c r="F14" i="30"/>
  <c r="D13" i="30"/>
  <c r="E13" i="30" s="1"/>
  <c r="C13" i="30"/>
  <c r="B13" i="30"/>
  <c r="D12" i="30"/>
  <c r="C12" i="30"/>
  <c r="D11" i="30"/>
  <c r="C11" i="30"/>
  <c r="D10" i="30"/>
  <c r="C10" i="30"/>
  <c r="D9" i="30"/>
  <c r="C9" i="30"/>
  <c r="D8" i="30"/>
  <c r="C8" i="30"/>
  <c r="D7" i="30"/>
  <c r="C7" i="30"/>
  <c r="D6" i="30"/>
  <c r="C6" i="30"/>
  <c r="E6" i="30" s="1"/>
  <c r="D5" i="30"/>
  <c r="E5" i="30" s="1"/>
  <c r="C5" i="30"/>
  <c r="B4" i="30"/>
  <c r="AN2" i="30"/>
  <c r="AN17" i="30" s="1"/>
  <c r="AJ2" i="30"/>
  <c r="AK2" i="30" s="1"/>
  <c r="AL2" i="30" s="1"/>
  <c r="AL17" i="30" s="1"/>
  <c r="AG2" i="30"/>
  <c r="AH2" i="30" s="1"/>
  <c r="AI2" i="30" s="1"/>
  <c r="AI17" i="30" s="1"/>
  <c r="AE2" i="30"/>
  <c r="AF2" i="30" s="1"/>
  <c r="AF17" i="30" s="1"/>
  <c r="AD2" i="30"/>
  <c r="AA2" i="30"/>
  <c r="AB2" i="30" s="1"/>
  <c r="AC2" i="30" s="1"/>
  <c r="AC17" i="30" s="1"/>
  <c r="X2" i="30"/>
  <c r="Y2" i="30" s="1"/>
  <c r="Z2" i="30" s="1"/>
  <c r="Z17" i="30" s="1"/>
  <c r="U2" i="30"/>
  <c r="V2" i="30" s="1"/>
  <c r="W2" i="30" s="1"/>
  <c r="W17" i="30" s="1"/>
  <c r="S2" i="30"/>
  <c r="T2" i="30" s="1"/>
  <c r="T17" i="30" s="1"/>
  <c r="R2" i="30"/>
  <c r="O2" i="30"/>
  <c r="P2" i="30" s="1"/>
  <c r="Q2" i="30" s="1"/>
  <c r="L2" i="30"/>
  <c r="M2" i="30" s="1"/>
  <c r="N2" i="30" s="1"/>
  <c r="N17" i="30" s="1"/>
  <c r="K2" i="30"/>
  <c r="K17" i="30" s="1"/>
  <c r="I2" i="30"/>
  <c r="J2" i="30" s="1"/>
  <c r="E29" i="30"/>
  <c r="E28" i="30"/>
  <c r="E27" i="30"/>
  <c r="E26" i="30"/>
  <c r="E25" i="30"/>
  <c r="E24" i="30"/>
  <c r="E23" i="30"/>
  <c r="E22" i="30"/>
  <c r="E21" i="30"/>
  <c r="C20" i="30"/>
  <c r="E20" i="30" s="1"/>
  <c r="F19" i="30"/>
  <c r="F20" i="30" s="1"/>
  <c r="C19" i="30"/>
  <c r="E19" i="30" s="1"/>
  <c r="H18" i="30"/>
  <c r="E18" i="30"/>
  <c r="AM17" i="30"/>
  <c r="F14" i="8"/>
  <c r="D13" i="8"/>
  <c r="C13" i="8"/>
  <c r="E13" i="8" s="1"/>
  <c r="B13" i="8"/>
  <c r="D12" i="8"/>
  <c r="C12" i="8"/>
  <c r="D11" i="8"/>
  <c r="C11" i="8"/>
  <c r="D10" i="8"/>
  <c r="C10" i="8"/>
  <c r="D9" i="8"/>
  <c r="C9" i="8"/>
  <c r="D8" i="8"/>
  <c r="C8" i="8"/>
  <c r="E8" i="8" s="1"/>
  <c r="D7" i="8"/>
  <c r="E7" i="8" s="1"/>
  <c r="C7" i="8"/>
  <c r="D6" i="8"/>
  <c r="C6" i="8"/>
  <c r="D5" i="8"/>
  <c r="C5" i="8"/>
  <c r="B4" i="8"/>
  <c r="AN2" i="8"/>
  <c r="AN17" i="8" s="1"/>
  <c r="AJ2" i="8"/>
  <c r="AK2" i="8" s="1"/>
  <c r="AL2" i="8" s="1"/>
  <c r="AG2" i="8"/>
  <c r="AH2" i="8" s="1"/>
  <c r="AI2" i="8" s="1"/>
  <c r="AI17" i="8" s="1"/>
  <c r="AE2" i="8"/>
  <c r="AF2" i="8" s="1"/>
  <c r="AF17" i="8" s="1"/>
  <c r="AD2" i="8"/>
  <c r="AA2" i="8"/>
  <c r="AB2" i="8" s="1"/>
  <c r="AC2" i="8" s="1"/>
  <c r="AC17" i="8" s="1"/>
  <c r="X2" i="8"/>
  <c r="Y2" i="8" s="1"/>
  <c r="Z2" i="8" s="1"/>
  <c r="U2" i="8"/>
  <c r="V2" i="8" s="1"/>
  <c r="W2" i="8" s="1"/>
  <c r="W17" i="8" s="1"/>
  <c r="R2" i="8"/>
  <c r="S2" i="8" s="1"/>
  <c r="T2" i="8" s="1"/>
  <c r="T17" i="8" s="1"/>
  <c r="O2" i="8"/>
  <c r="P2" i="8" s="1"/>
  <c r="Q2" i="8" s="1"/>
  <c r="L2" i="8"/>
  <c r="M2" i="8" s="1"/>
  <c r="N2" i="8" s="1"/>
  <c r="J2" i="8"/>
  <c r="K2" i="8" s="1"/>
  <c r="K17" i="8" s="1"/>
  <c r="I2" i="8"/>
  <c r="E29" i="8"/>
  <c r="E28" i="8"/>
  <c r="E27" i="8"/>
  <c r="E26" i="8"/>
  <c r="E25" i="8"/>
  <c r="E24" i="8"/>
  <c r="E23" i="8"/>
  <c r="E22" i="8"/>
  <c r="E21" i="8"/>
  <c r="E20" i="8"/>
  <c r="F19" i="8"/>
  <c r="F20" i="8" s="1"/>
  <c r="F21" i="8" s="1"/>
  <c r="C19" i="8"/>
  <c r="E19" i="8" s="1"/>
  <c r="H18" i="8"/>
  <c r="E18" i="8"/>
  <c r="AJ17" i="8"/>
  <c r="L17" i="8"/>
  <c r="E35" i="10"/>
  <c r="K37" i="10" s="1"/>
  <c r="D35" i="10"/>
  <c r="K36" i="10" s="1"/>
  <c r="C35" i="10"/>
  <c r="K35" i="10" s="1"/>
  <c r="AO14" i="31" l="1"/>
  <c r="R17" i="3"/>
  <c r="E7" i="30"/>
  <c r="E9" i="30"/>
  <c r="E11" i="30"/>
  <c r="E12" i="30"/>
  <c r="X17" i="8"/>
  <c r="E9" i="8"/>
  <c r="E11" i="8"/>
  <c r="B5" i="24"/>
  <c r="C39" i="4"/>
  <c r="E4" i="30"/>
  <c r="E8" i="30"/>
  <c r="E10" i="30"/>
  <c r="E4" i="8"/>
  <c r="G58" i="4" s="1"/>
  <c r="D14" i="8"/>
  <c r="E6" i="8"/>
  <c r="E5" i="8"/>
  <c r="E10" i="8"/>
  <c r="E12" i="8"/>
  <c r="F35" i="10"/>
  <c r="K38" i="10"/>
  <c r="B8" i="24"/>
  <c r="C13" i="24"/>
  <c r="C19" i="24" s="1"/>
  <c r="L185" i="5"/>
  <c r="O185" i="5" s="1"/>
  <c r="L165" i="5"/>
  <c r="O165" i="5" s="1"/>
  <c r="L145" i="5"/>
  <c r="O145" i="5" s="1"/>
  <c r="AT13" i="24"/>
  <c r="AT19" i="24" s="1"/>
  <c r="AP13" i="24"/>
  <c r="AL13" i="24"/>
  <c r="AH13" i="24"/>
  <c r="AD13" i="24"/>
  <c r="Z13" i="24"/>
  <c r="V13" i="24"/>
  <c r="R13" i="24"/>
  <c r="N13" i="24"/>
  <c r="J13" i="24"/>
  <c r="F13" i="24"/>
  <c r="L199" i="5"/>
  <c r="O199" i="5" s="1"/>
  <c r="L180" i="5"/>
  <c r="O180" i="5" s="1"/>
  <c r="L160" i="5"/>
  <c r="O160" i="5" s="1"/>
  <c r="L140" i="5"/>
  <c r="O140" i="5" s="1"/>
  <c r="AS13" i="24"/>
  <c r="AS19" i="24" s="1"/>
  <c r="AO13" i="24"/>
  <c r="AK13" i="24"/>
  <c r="AG13" i="24"/>
  <c r="AC13" i="24"/>
  <c r="Y13" i="24"/>
  <c r="U13" i="24"/>
  <c r="Q13" i="24"/>
  <c r="M13" i="24"/>
  <c r="I13" i="24"/>
  <c r="E13" i="24"/>
  <c r="L195" i="5"/>
  <c r="O195" i="5" s="1"/>
  <c r="L175" i="5"/>
  <c r="O175" i="5" s="1"/>
  <c r="L155" i="5"/>
  <c r="O155" i="5" s="1"/>
  <c r="L130" i="5"/>
  <c r="O130" i="5" s="1"/>
  <c r="L190" i="5"/>
  <c r="O190" i="5" s="1"/>
  <c r="L170" i="5"/>
  <c r="O170" i="5" s="1"/>
  <c r="L150" i="5"/>
  <c r="O150" i="5" s="1"/>
  <c r="L135" i="5"/>
  <c r="O135" i="5" s="1"/>
  <c r="AU13" i="24"/>
  <c r="AU19" i="24" s="1"/>
  <c r="AQ13" i="24"/>
  <c r="AQ19" i="24" s="1"/>
  <c r="AI13" i="24"/>
  <c r="AA13" i="24"/>
  <c r="S13" i="24"/>
  <c r="K13" i="24"/>
  <c r="D13" i="24"/>
  <c r="AN13" i="24"/>
  <c r="AF13" i="24"/>
  <c r="X13" i="24"/>
  <c r="P13" i="24"/>
  <c r="H13" i="24"/>
  <c r="AJ13" i="24"/>
  <c r="AM13" i="24"/>
  <c r="AE13" i="24"/>
  <c r="W13" i="24"/>
  <c r="O13" i="24"/>
  <c r="G13" i="24"/>
  <c r="AR13" i="24"/>
  <c r="AR19" i="24" s="1"/>
  <c r="AB13" i="24"/>
  <c r="T13" i="24"/>
  <c r="L13" i="24"/>
  <c r="X5" i="27"/>
  <c r="X7" i="27"/>
  <c r="L25" i="3"/>
  <c r="L22" i="3"/>
  <c r="K22" i="3"/>
  <c r="K25" i="3"/>
  <c r="M21" i="3"/>
  <c r="B21" i="3"/>
  <c r="P17" i="3"/>
  <c r="N22" i="3"/>
  <c r="L23" i="3"/>
  <c r="M24" i="3"/>
  <c r="M25" i="3"/>
  <c r="L24" i="3"/>
  <c r="G22" i="32"/>
  <c r="H22" i="32" s="1"/>
  <c r="F2" i="32"/>
  <c r="F23" i="32" s="1"/>
  <c r="F22" i="31"/>
  <c r="F2" i="31" s="1"/>
  <c r="E28" i="32"/>
  <c r="D23" i="32"/>
  <c r="B24" i="32"/>
  <c r="E67" i="32"/>
  <c r="B25" i="31"/>
  <c r="C21" i="6"/>
  <c r="C21" i="3"/>
  <c r="D21" i="3" s="1"/>
  <c r="M23" i="3"/>
  <c r="N21" i="3"/>
  <c r="N23" i="3"/>
  <c r="K21" i="3"/>
  <c r="M22" i="3"/>
  <c r="K23" i="3"/>
  <c r="N24" i="3"/>
  <c r="Q17" i="3"/>
  <c r="C14" i="30"/>
  <c r="D14" i="30"/>
  <c r="AA17" i="30"/>
  <c r="J17" i="30"/>
  <c r="H19" i="30"/>
  <c r="R19" i="30" s="1"/>
  <c r="R17" i="30"/>
  <c r="AH17" i="30"/>
  <c r="S17" i="30"/>
  <c r="Q17" i="30"/>
  <c r="P17" i="30"/>
  <c r="O17" i="30"/>
  <c r="AE17" i="30"/>
  <c r="L17" i="30"/>
  <c r="X17" i="30"/>
  <c r="AB17" i="30"/>
  <c r="AJ17" i="30"/>
  <c r="V17" i="30"/>
  <c r="AD17" i="30"/>
  <c r="I17" i="30"/>
  <c r="M17" i="30"/>
  <c r="U17" i="30"/>
  <c r="Y17" i="30"/>
  <c r="AG17" i="30"/>
  <c r="AK17" i="30"/>
  <c r="H20" i="30"/>
  <c r="T20" i="30" s="1"/>
  <c r="F21" i="30"/>
  <c r="O17" i="8"/>
  <c r="C14" i="8"/>
  <c r="C37" i="10"/>
  <c r="R17" i="8"/>
  <c r="AG17" i="8"/>
  <c r="S17" i="8"/>
  <c r="H19" i="8"/>
  <c r="AA17" i="8"/>
  <c r="I17" i="8"/>
  <c r="J17" i="8"/>
  <c r="V17" i="8"/>
  <c r="AD17" i="8"/>
  <c r="AH17" i="8"/>
  <c r="U17" i="8"/>
  <c r="AE17" i="8"/>
  <c r="AM17" i="8"/>
  <c r="AB17" i="8"/>
  <c r="H21" i="8"/>
  <c r="F22" i="8"/>
  <c r="H20" i="8"/>
  <c r="F13" i="10"/>
  <c r="D12" i="10"/>
  <c r="J66" i="4" s="1"/>
  <c r="C12" i="10"/>
  <c r="B12" i="10"/>
  <c r="L11" i="27"/>
  <c r="L9" i="27"/>
  <c r="E24" i="10"/>
  <c r="E23" i="10"/>
  <c r="L4" i="27"/>
  <c r="E20" i="10"/>
  <c r="E19" i="10"/>
  <c r="F18" i="10"/>
  <c r="H18" i="10" s="1"/>
  <c r="L3" i="27"/>
  <c r="H17" i="10"/>
  <c r="E17" i="10"/>
  <c r="AM16" i="10"/>
  <c r="AN2" i="10"/>
  <c r="AN16" i="10" s="1"/>
  <c r="AJ2" i="10"/>
  <c r="AK2" i="10" s="1"/>
  <c r="AL2" i="10" s="1"/>
  <c r="AL16" i="10" s="1"/>
  <c r="AG2" i="10"/>
  <c r="AH2" i="10" s="1"/>
  <c r="AI2" i="10" s="1"/>
  <c r="AI16" i="10" s="1"/>
  <c r="AD2" i="10"/>
  <c r="AE2" i="10" s="1"/>
  <c r="AF2" i="10" s="1"/>
  <c r="AF16" i="10" s="1"/>
  <c r="AA2" i="10"/>
  <c r="AB2" i="10" s="1"/>
  <c r="X2" i="10"/>
  <c r="Y2" i="10" s="1"/>
  <c r="Z2" i="10" s="1"/>
  <c r="Z16" i="10" s="1"/>
  <c r="U2" i="10"/>
  <c r="V2" i="10" s="1"/>
  <c r="W2" i="10" s="1"/>
  <c r="W16" i="10" s="1"/>
  <c r="R2" i="10"/>
  <c r="S2" i="10" s="1"/>
  <c r="T2" i="10" s="1"/>
  <c r="T16" i="10" s="1"/>
  <c r="O2" i="10"/>
  <c r="P2" i="10" s="1"/>
  <c r="Q2" i="10" s="1"/>
  <c r="Q16" i="10" s="1"/>
  <c r="L2" i="10"/>
  <c r="M2" i="10" s="1"/>
  <c r="N2" i="10" s="1"/>
  <c r="N16" i="10" s="1"/>
  <c r="I2" i="10"/>
  <c r="J2" i="10" s="1"/>
  <c r="K2" i="10" s="1"/>
  <c r="K16" i="10" s="1"/>
  <c r="D7" i="5"/>
  <c r="M20" i="30" l="1"/>
  <c r="T19" i="30"/>
  <c r="S20" i="30"/>
  <c r="V20" i="30"/>
  <c r="Q19" i="30"/>
  <c r="U20" i="30"/>
  <c r="K19" i="30"/>
  <c r="Z20" i="30"/>
  <c r="X19" i="30"/>
  <c r="X20" i="30"/>
  <c r="V19" i="30"/>
  <c r="E14" i="30"/>
  <c r="S19" i="30"/>
  <c r="AB19" i="30"/>
  <c r="U19" i="30"/>
  <c r="O19" i="30"/>
  <c r="J19" i="30"/>
  <c r="Z19" i="30"/>
  <c r="Q20" i="30"/>
  <c r="AD20" i="30"/>
  <c r="W20" i="30"/>
  <c r="Y20" i="30"/>
  <c r="L20" i="30"/>
  <c r="AB20" i="30"/>
  <c r="AA19" i="30"/>
  <c r="I19" i="30"/>
  <c r="Y19" i="30"/>
  <c r="W19" i="30"/>
  <c r="N19" i="30"/>
  <c r="AD19" i="30"/>
  <c r="AC20" i="30"/>
  <c r="K20" i="30"/>
  <c r="AA20" i="30"/>
  <c r="J20" i="30"/>
  <c r="P20" i="30"/>
  <c r="L19" i="30"/>
  <c r="M19" i="30"/>
  <c r="AC19" i="30"/>
  <c r="P19" i="30"/>
  <c r="N20" i="30"/>
  <c r="O20" i="30"/>
  <c r="I20" i="30"/>
  <c r="R20" i="30"/>
  <c r="E14" i="8"/>
  <c r="J16" i="10"/>
  <c r="V16" i="10"/>
  <c r="D40" i="10"/>
  <c r="D39" i="10"/>
  <c r="AD16" i="10"/>
  <c r="D37" i="10"/>
  <c r="R16" i="10"/>
  <c r="S16" i="10"/>
  <c r="D38" i="10"/>
  <c r="E12" i="10"/>
  <c r="D66" i="4"/>
  <c r="H66" i="4" s="1"/>
  <c r="E21" i="10"/>
  <c r="D41" i="10"/>
  <c r="D36" i="10"/>
  <c r="AT12" i="24"/>
  <c r="AT18" i="24" s="1"/>
  <c r="AP12" i="24"/>
  <c r="AL12" i="24"/>
  <c r="AH12" i="24"/>
  <c r="AD12" i="24"/>
  <c r="Z12" i="24"/>
  <c r="V12" i="24"/>
  <c r="R12" i="24"/>
  <c r="N12" i="24"/>
  <c r="J12" i="24"/>
  <c r="F12" i="24"/>
  <c r="AS12" i="24"/>
  <c r="AS18" i="24" s="1"/>
  <c r="AO12" i="24"/>
  <c r="AK12" i="24"/>
  <c r="AG12" i="24"/>
  <c r="AC12" i="24"/>
  <c r="Y12" i="24"/>
  <c r="U12" i="24"/>
  <c r="Q12" i="24"/>
  <c r="M12" i="24"/>
  <c r="I12" i="24"/>
  <c r="E12" i="24"/>
  <c r="C12" i="24"/>
  <c r="C18" i="24" s="1"/>
  <c r="AU12" i="24"/>
  <c r="AU18" i="24" s="1"/>
  <c r="AM12" i="24"/>
  <c r="AE12" i="24"/>
  <c r="W12" i="24"/>
  <c r="O12" i="24"/>
  <c r="G12" i="24"/>
  <c r="X12" i="24"/>
  <c r="AR12" i="24"/>
  <c r="AR18" i="24" s="1"/>
  <c r="AJ12" i="24"/>
  <c r="AB12" i="24"/>
  <c r="T12" i="24"/>
  <c r="L12" i="24"/>
  <c r="D12" i="24"/>
  <c r="AQ12" i="24"/>
  <c r="AQ18" i="24" s="1"/>
  <c r="AI12" i="24"/>
  <c r="AA12" i="24"/>
  <c r="S12" i="24"/>
  <c r="K12" i="24"/>
  <c r="AN12" i="24"/>
  <c r="AF12" i="24"/>
  <c r="P12" i="24"/>
  <c r="H12" i="24"/>
  <c r="AS14" i="24"/>
  <c r="AS20" i="24" s="1"/>
  <c r="AO14" i="24"/>
  <c r="AO20" i="24" s="1"/>
  <c r="AK14" i="24"/>
  <c r="AK20" i="24" s="1"/>
  <c r="AG14" i="24"/>
  <c r="AG20" i="24" s="1"/>
  <c r="AC14" i="24"/>
  <c r="AC20" i="24" s="1"/>
  <c r="Y14" i="24"/>
  <c r="Y20" i="24" s="1"/>
  <c r="U14" i="24"/>
  <c r="U20" i="24" s="1"/>
  <c r="Q14" i="24"/>
  <c r="Q20" i="24" s="1"/>
  <c r="M14" i="24"/>
  <c r="M20" i="24" s="1"/>
  <c r="I14" i="24"/>
  <c r="I20" i="24" s="1"/>
  <c r="E14" i="24"/>
  <c r="E20" i="24" s="1"/>
  <c r="C14" i="24"/>
  <c r="AR14" i="24"/>
  <c r="AR20" i="24" s="1"/>
  <c r="AN14" i="24"/>
  <c r="AN20" i="24" s="1"/>
  <c r="AJ14" i="24"/>
  <c r="AJ20" i="24" s="1"/>
  <c r="AF14" i="24"/>
  <c r="AF20" i="24" s="1"/>
  <c r="AB14" i="24"/>
  <c r="AB20" i="24" s="1"/>
  <c r="X14" i="24"/>
  <c r="X20" i="24" s="1"/>
  <c r="T14" i="24"/>
  <c r="T20" i="24" s="1"/>
  <c r="P14" i="24"/>
  <c r="P20" i="24" s="1"/>
  <c r="L14" i="24"/>
  <c r="L20" i="24" s="1"/>
  <c r="H14" i="24"/>
  <c r="H20" i="24" s="1"/>
  <c r="D14" i="24"/>
  <c r="D20" i="24" s="1"/>
  <c r="AU14" i="24"/>
  <c r="AU20" i="24" s="1"/>
  <c r="AT14" i="24"/>
  <c r="AT20" i="24" s="1"/>
  <c r="AP14" i="24"/>
  <c r="AP20" i="24" s="1"/>
  <c r="AL14" i="24"/>
  <c r="AL20" i="24" s="1"/>
  <c r="AH14" i="24"/>
  <c r="AH20" i="24" s="1"/>
  <c r="AD14" i="24"/>
  <c r="AD20" i="24" s="1"/>
  <c r="Z14" i="24"/>
  <c r="Z20" i="24" s="1"/>
  <c r="V14" i="24"/>
  <c r="V20" i="24" s="1"/>
  <c r="R14" i="24"/>
  <c r="R20" i="24" s="1"/>
  <c r="N14" i="24"/>
  <c r="N20" i="24" s="1"/>
  <c r="J14" i="24"/>
  <c r="J20" i="24" s="1"/>
  <c r="F14" i="24"/>
  <c r="F20" i="24" s="1"/>
  <c r="AQ14" i="24"/>
  <c r="AQ20" i="24" s="1"/>
  <c r="AA14" i="24"/>
  <c r="AA20" i="24" s="1"/>
  <c r="K14" i="24"/>
  <c r="K20" i="24" s="1"/>
  <c r="AM14" i="24"/>
  <c r="AM20" i="24" s="1"/>
  <c r="W14" i="24"/>
  <c r="W20" i="24" s="1"/>
  <c r="G14" i="24"/>
  <c r="G20" i="24" s="1"/>
  <c r="AI14" i="24"/>
  <c r="AI20" i="24" s="1"/>
  <c r="S14" i="24"/>
  <c r="S20" i="24" s="1"/>
  <c r="AE14" i="24"/>
  <c r="AE20" i="24" s="1"/>
  <c r="O14" i="24"/>
  <c r="O20" i="24" s="1"/>
  <c r="AT11" i="24"/>
  <c r="AT17" i="24" s="1"/>
  <c r="AP11" i="24"/>
  <c r="AL11" i="24"/>
  <c r="AH11" i="24"/>
  <c r="AD11" i="24"/>
  <c r="Z11" i="24"/>
  <c r="V11" i="24"/>
  <c r="R11" i="24"/>
  <c r="N11" i="24"/>
  <c r="J11" i="24"/>
  <c r="F11" i="24"/>
  <c r="AS11" i="24"/>
  <c r="AS17" i="24" s="1"/>
  <c r="AO11" i="24"/>
  <c r="AK11" i="24"/>
  <c r="AG11" i="24"/>
  <c r="AC11" i="24"/>
  <c r="Y11" i="24"/>
  <c r="U11" i="24"/>
  <c r="Q11" i="24"/>
  <c r="M11" i="24"/>
  <c r="I11" i="24"/>
  <c r="E11" i="24"/>
  <c r="C11" i="24"/>
  <c r="C17" i="24" s="1"/>
  <c r="AQ11" i="24"/>
  <c r="AQ17" i="24" s="1"/>
  <c r="AI11" i="24"/>
  <c r="AA11" i="24"/>
  <c r="S11" i="24"/>
  <c r="K11" i="24"/>
  <c r="AR11" i="24"/>
  <c r="AR17" i="24" s="1"/>
  <c r="AJ11" i="24"/>
  <c r="T11" i="24"/>
  <c r="AN11" i="24"/>
  <c r="AF11" i="24"/>
  <c r="X11" i="24"/>
  <c r="P11" i="24"/>
  <c r="H11" i="24"/>
  <c r="D11" i="24"/>
  <c r="AU11" i="24"/>
  <c r="AU17" i="24" s="1"/>
  <c r="AM11" i="24"/>
  <c r="AE11" i="24"/>
  <c r="W11" i="24"/>
  <c r="O11" i="24"/>
  <c r="G11" i="24"/>
  <c r="AB11" i="24"/>
  <c r="L11" i="24"/>
  <c r="AT10" i="24"/>
  <c r="AT16" i="24" s="1"/>
  <c r="AP10" i="24"/>
  <c r="AL10" i="24"/>
  <c r="AH10" i="24"/>
  <c r="AD10" i="24"/>
  <c r="Z10" i="24"/>
  <c r="V10" i="24"/>
  <c r="R10" i="24"/>
  <c r="N10" i="24"/>
  <c r="J10" i="24"/>
  <c r="F10" i="24"/>
  <c r="C10" i="24"/>
  <c r="C16" i="24" s="1"/>
  <c r="AS10" i="24"/>
  <c r="AS16" i="24" s="1"/>
  <c r="AO10" i="24"/>
  <c r="AK10" i="24"/>
  <c r="AG10" i="24"/>
  <c r="AC10" i="24"/>
  <c r="Y10" i="24"/>
  <c r="U10" i="24"/>
  <c r="Q10" i="24"/>
  <c r="M10" i="24"/>
  <c r="I10" i="24"/>
  <c r="E10" i="24"/>
  <c r="AU10" i="24"/>
  <c r="AU16" i="24" s="1"/>
  <c r="AM10" i="24"/>
  <c r="AE10" i="24"/>
  <c r="W10" i="24"/>
  <c r="O10" i="24"/>
  <c r="G10" i="24"/>
  <c r="AN10" i="24"/>
  <c r="X10" i="24"/>
  <c r="H10" i="24"/>
  <c r="AR10" i="24"/>
  <c r="AR16" i="24" s="1"/>
  <c r="AJ10" i="24"/>
  <c r="AB10" i="24"/>
  <c r="T10" i="24"/>
  <c r="L10" i="24"/>
  <c r="D10" i="24"/>
  <c r="AQ10" i="24"/>
  <c r="AQ16" i="24" s="1"/>
  <c r="AQ21" i="24" s="1"/>
  <c r="AI10" i="24"/>
  <c r="AA10" i="24"/>
  <c r="S10" i="24"/>
  <c r="K10" i="24"/>
  <c r="AF10" i="24"/>
  <c r="P10" i="24"/>
  <c r="G2" i="32"/>
  <c r="G23" i="32" s="1"/>
  <c r="G22" i="31"/>
  <c r="H22" i="31" s="1"/>
  <c r="F24" i="31"/>
  <c r="I22" i="32"/>
  <c r="H2" i="32"/>
  <c r="H24" i="32" s="1"/>
  <c r="E29" i="32"/>
  <c r="B25" i="32"/>
  <c r="F24" i="32"/>
  <c r="F25" i="31"/>
  <c r="B26" i="31"/>
  <c r="F22" i="30"/>
  <c r="H21" i="30"/>
  <c r="C36" i="10"/>
  <c r="N17" i="8"/>
  <c r="M17" i="8"/>
  <c r="Z17" i="8"/>
  <c r="Y17" i="8"/>
  <c r="AL17" i="8"/>
  <c r="AK17" i="8"/>
  <c r="P17" i="8"/>
  <c r="Q17" i="8"/>
  <c r="H22" i="8"/>
  <c r="F23" i="8"/>
  <c r="D13" i="10"/>
  <c r="C13" i="10"/>
  <c r="AC2" i="10"/>
  <c r="AC16" i="10" s="1"/>
  <c r="AB16" i="10"/>
  <c r="O16" i="10"/>
  <c r="AA16" i="10"/>
  <c r="AE16" i="10"/>
  <c r="L16" i="10"/>
  <c r="P16" i="10"/>
  <c r="X16" i="10"/>
  <c r="AJ16" i="10"/>
  <c r="I16" i="10"/>
  <c r="M16" i="10"/>
  <c r="U16" i="10"/>
  <c r="Y16" i="10"/>
  <c r="AG16" i="10"/>
  <c r="AK16" i="10"/>
  <c r="F19" i="10"/>
  <c r="H19" i="10" s="1"/>
  <c r="E22" i="10"/>
  <c r="AH16" i="10"/>
  <c r="E18" i="10"/>
  <c r="K62" i="4" l="1"/>
  <c r="AR21" i="24"/>
  <c r="AT21" i="24"/>
  <c r="F20" i="10"/>
  <c r="D42" i="10"/>
  <c r="S7" i="27"/>
  <c r="M7" i="27"/>
  <c r="O7" i="27"/>
  <c r="P7" i="27"/>
  <c r="Q7" i="27"/>
  <c r="T7" i="27"/>
  <c r="V7" i="27"/>
  <c r="U7" i="27"/>
  <c r="N7" i="27"/>
  <c r="E60" i="4"/>
  <c r="R7" i="27"/>
  <c r="L7" i="27"/>
  <c r="S5" i="27"/>
  <c r="AU21" i="24"/>
  <c r="AS21" i="24"/>
  <c r="C20" i="24"/>
  <c r="AV20" i="24" s="1"/>
  <c r="AV14" i="24"/>
  <c r="G24" i="32"/>
  <c r="G2" i="31"/>
  <c r="G25" i="31" s="1"/>
  <c r="F1" i="32"/>
  <c r="G1" i="32" s="1"/>
  <c r="H1" i="32" s="1"/>
  <c r="H23" i="32"/>
  <c r="I22" i="31"/>
  <c r="H2" i="31"/>
  <c r="H26" i="31" s="1"/>
  <c r="J22" i="32"/>
  <c r="I2" i="32"/>
  <c r="I25" i="32" s="1"/>
  <c r="E30" i="32"/>
  <c r="F25" i="32"/>
  <c r="B26" i="32"/>
  <c r="H25" i="32"/>
  <c r="G25" i="32"/>
  <c r="B27" i="31"/>
  <c r="F26" i="31"/>
  <c r="F23" i="30"/>
  <c r="H22" i="30"/>
  <c r="F24" i="8"/>
  <c r="H23" i="8"/>
  <c r="F21" i="10"/>
  <c r="H20" i="10"/>
  <c r="Q5" i="27" l="1"/>
  <c r="T5" i="27"/>
  <c r="O5" i="27"/>
  <c r="L8" i="27"/>
  <c r="P5" i="27"/>
  <c r="R5" i="27"/>
  <c r="N5" i="27"/>
  <c r="V8" i="27"/>
  <c r="M8" i="27"/>
  <c r="V5" i="27"/>
  <c r="M5" i="27"/>
  <c r="U5" i="27"/>
  <c r="C21" i="24"/>
  <c r="C43" i="24" s="1"/>
  <c r="G26" i="31"/>
  <c r="F1" i="31"/>
  <c r="G1" i="31" s="1"/>
  <c r="H1" i="31" s="1"/>
  <c r="J22" i="31"/>
  <c r="I2" i="31"/>
  <c r="I27" i="31" s="1"/>
  <c r="I23" i="32"/>
  <c r="I24" i="32"/>
  <c r="K22" i="32"/>
  <c r="J2" i="32"/>
  <c r="J26" i="32" s="1"/>
  <c r="E31" i="32"/>
  <c r="B27" i="32"/>
  <c r="H26" i="32"/>
  <c r="G26" i="32"/>
  <c r="F26" i="32"/>
  <c r="I26" i="32"/>
  <c r="G27" i="31"/>
  <c r="F27" i="31"/>
  <c r="B28" i="31"/>
  <c r="H27" i="31"/>
  <c r="F24" i="30"/>
  <c r="H23" i="30"/>
  <c r="F25" i="8"/>
  <c r="H24" i="8"/>
  <c r="F22" i="10"/>
  <c r="H21" i="10"/>
  <c r="C25" i="24" l="1"/>
  <c r="L5" i="27"/>
  <c r="J23" i="32"/>
  <c r="J24" i="32"/>
  <c r="J25" i="32"/>
  <c r="K2" i="32"/>
  <c r="K27" i="32" s="1"/>
  <c r="L22" i="32"/>
  <c r="J2" i="31"/>
  <c r="J28" i="31" s="1"/>
  <c r="K22" i="31"/>
  <c r="J27" i="32"/>
  <c r="F27" i="32"/>
  <c r="I27" i="32"/>
  <c r="B28" i="32"/>
  <c r="H27" i="32"/>
  <c r="G27" i="32"/>
  <c r="I28" i="31"/>
  <c r="B29" i="31"/>
  <c r="H28" i="31"/>
  <c r="G28" i="31"/>
  <c r="F28" i="31"/>
  <c r="F25" i="30"/>
  <c r="H24" i="30"/>
  <c r="H25" i="8"/>
  <c r="F26" i="8"/>
  <c r="F23" i="10"/>
  <c r="H22" i="10"/>
  <c r="L2" i="32" l="1"/>
  <c r="L28" i="32" s="1"/>
  <c r="M22" i="32"/>
  <c r="K2" i="31"/>
  <c r="K29" i="31" s="1"/>
  <c r="L22" i="31"/>
  <c r="K23" i="32"/>
  <c r="I1" i="32"/>
  <c r="J1" i="32" s="1"/>
  <c r="K1" i="32" s="1"/>
  <c r="K24" i="32"/>
  <c r="K25" i="32"/>
  <c r="K26" i="32"/>
  <c r="B29" i="32"/>
  <c r="H28" i="32"/>
  <c r="K28" i="32"/>
  <c r="G28" i="32"/>
  <c r="J28" i="32"/>
  <c r="F28" i="32"/>
  <c r="I28" i="32"/>
  <c r="G29" i="31"/>
  <c r="J29" i="31"/>
  <c r="F29" i="31"/>
  <c r="I29" i="31"/>
  <c r="B30" i="31"/>
  <c r="H29" i="31"/>
  <c r="H25" i="30"/>
  <c r="F26" i="30"/>
  <c r="H26" i="8"/>
  <c r="F27" i="8"/>
  <c r="H23" i="10"/>
  <c r="F24" i="10"/>
  <c r="L24" i="32" l="1"/>
  <c r="L25" i="32"/>
  <c r="L23" i="32"/>
  <c r="L26" i="32"/>
  <c r="L27" i="32"/>
  <c r="M22" i="31"/>
  <c r="L2" i="31"/>
  <c r="L30" i="31" s="1"/>
  <c r="N22" i="32"/>
  <c r="M2" i="32"/>
  <c r="I1" i="31"/>
  <c r="J1" i="31" s="1"/>
  <c r="K1" i="31" s="1"/>
  <c r="J29" i="32"/>
  <c r="F29" i="32"/>
  <c r="I29" i="32"/>
  <c r="L29" i="32"/>
  <c r="H29" i="32"/>
  <c r="G29" i="32"/>
  <c r="B30" i="32"/>
  <c r="K29" i="32"/>
  <c r="I30" i="31"/>
  <c r="B31" i="31"/>
  <c r="H30" i="31"/>
  <c r="K30" i="31"/>
  <c r="G30" i="31"/>
  <c r="J30" i="31"/>
  <c r="F30" i="31"/>
  <c r="H26" i="30"/>
  <c r="F27" i="30"/>
  <c r="F28" i="8"/>
  <c r="H27" i="8"/>
  <c r="H24" i="10"/>
  <c r="M25" i="32" l="1"/>
  <c r="M26" i="32"/>
  <c r="M24" i="32"/>
  <c r="M23" i="32"/>
  <c r="M27" i="32"/>
  <c r="M28" i="32"/>
  <c r="M2" i="31"/>
  <c r="M31" i="31" s="1"/>
  <c r="N22" i="31"/>
  <c r="M29" i="32"/>
  <c r="N2" i="32"/>
  <c r="N30" i="32" s="1"/>
  <c r="O22" i="32"/>
  <c r="K30" i="32"/>
  <c r="G30" i="32"/>
  <c r="J30" i="32"/>
  <c r="B31" i="32"/>
  <c r="I30" i="32"/>
  <c r="M30" i="32"/>
  <c r="H30" i="32"/>
  <c r="L30" i="32"/>
  <c r="F30" i="32"/>
  <c r="K31" i="31"/>
  <c r="G31" i="31"/>
  <c r="J31" i="31"/>
  <c r="F31" i="31"/>
  <c r="I31" i="31"/>
  <c r="H31" i="31"/>
  <c r="L31" i="31"/>
  <c r="B32" i="31"/>
  <c r="F28" i="30"/>
  <c r="H27" i="30"/>
  <c r="F29" i="8"/>
  <c r="H28" i="8"/>
  <c r="O2" i="32" l="1"/>
  <c r="O31" i="32" s="1"/>
  <c r="P22" i="32"/>
  <c r="N26" i="32"/>
  <c r="N25" i="32"/>
  <c r="N27" i="32"/>
  <c r="L1" i="32"/>
  <c r="M1" i="32" s="1"/>
  <c r="N1" i="32" s="1"/>
  <c r="N24" i="32"/>
  <c r="N23" i="32"/>
  <c r="N28" i="32"/>
  <c r="N29" i="32"/>
  <c r="N2" i="31"/>
  <c r="N32" i="31" s="1"/>
  <c r="O22" i="31"/>
  <c r="M31" i="32"/>
  <c r="I31" i="32"/>
  <c r="B32" i="32"/>
  <c r="L31" i="32"/>
  <c r="H31" i="32"/>
  <c r="K31" i="32"/>
  <c r="J31" i="32"/>
  <c r="G31" i="32"/>
  <c r="N31" i="32"/>
  <c r="F31" i="32"/>
  <c r="B33" i="31"/>
  <c r="L32" i="31"/>
  <c r="H32" i="31"/>
  <c r="K32" i="31"/>
  <c r="J32" i="31"/>
  <c r="I32" i="31"/>
  <c r="G32" i="31"/>
  <c r="F32" i="31"/>
  <c r="M32" i="31"/>
  <c r="F29" i="30"/>
  <c r="H28" i="30"/>
  <c r="H29" i="8"/>
  <c r="O2" i="31" l="1"/>
  <c r="P22" i="31"/>
  <c r="Q22" i="32"/>
  <c r="P2" i="32"/>
  <c r="L1" i="31"/>
  <c r="M1" i="31" s="1"/>
  <c r="N1" i="31" s="1"/>
  <c r="O27" i="32"/>
  <c r="O28" i="32"/>
  <c r="O23" i="32"/>
  <c r="O26" i="32"/>
  <c r="O24" i="32"/>
  <c r="O25" i="32"/>
  <c r="O29" i="32"/>
  <c r="O30" i="32"/>
  <c r="B33" i="32"/>
  <c r="L32" i="32"/>
  <c r="H32" i="32"/>
  <c r="K32" i="32"/>
  <c r="G32" i="32"/>
  <c r="N32" i="32"/>
  <c r="J32" i="32"/>
  <c r="F32" i="32"/>
  <c r="M32" i="32"/>
  <c r="I32" i="32"/>
  <c r="N33" i="31"/>
  <c r="J33" i="31"/>
  <c r="F33" i="31"/>
  <c r="M33" i="31"/>
  <c r="I33" i="31"/>
  <c r="B34" i="31"/>
  <c r="H33" i="31"/>
  <c r="O33" i="31"/>
  <c r="G33" i="31"/>
  <c r="L33" i="31"/>
  <c r="K33" i="31"/>
  <c r="H29" i="30"/>
  <c r="P24" i="32" l="1"/>
  <c r="P28" i="32"/>
  <c r="P23" i="32"/>
  <c r="P29" i="32"/>
  <c r="P25" i="32"/>
  <c r="P26" i="32"/>
  <c r="P27" i="32"/>
  <c r="P30" i="32"/>
  <c r="P31" i="32"/>
  <c r="R22" i="32"/>
  <c r="Q2" i="32"/>
  <c r="Q22" i="31"/>
  <c r="P2" i="31"/>
  <c r="P34" i="31" s="1"/>
  <c r="O32" i="31"/>
  <c r="N33" i="32"/>
  <c r="J33" i="32"/>
  <c r="F33" i="32"/>
  <c r="M33" i="32"/>
  <c r="I33" i="32"/>
  <c r="B34" i="32"/>
  <c r="L33" i="32"/>
  <c r="H33" i="32"/>
  <c r="O33" i="32"/>
  <c r="K33" i="32"/>
  <c r="G33" i="32"/>
  <c r="B35" i="31"/>
  <c r="L34" i="31"/>
  <c r="H34" i="31"/>
  <c r="O34" i="31"/>
  <c r="K34" i="31"/>
  <c r="G34" i="31"/>
  <c r="N34" i="31"/>
  <c r="J34" i="31"/>
  <c r="F34" i="31"/>
  <c r="M34" i="31"/>
  <c r="I34" i="31"/>
  <c r="Q29" i="32" l="1"/>
  <c r="Q23" i="32"/>
  <c r="Q25" i="32"/>
  <c r="Q26" i="32"/>
  <c r="Q28" i="32"/>
  <c r="Q30" i="32"/>
  <c r="O1" i="32"/>
  <c r="P1" i="32" s="1"/>
  <c r="Q1" i="32" s="1"/>
  <c r="Q27" i="32"/>
  <c r="Q24" i="32"/>
  <c r="Q31" i="32"/>
  <c r="P32" i="31"/>
  <c r="S22" i="32"/>
  <c r="R2" i="32"/>
  <c r="R22" i="31"/>
  <c r="Q2" i="31"/>
  <c r="Q35" i="31" s="1"/>
  <c r="B35" i="32"/>
  <c r="P34" i="32"/>
  <c r="L34" i="32"/>
  <c r="H34" i="32"/>
  <c r="O34" i="32"/>
  <c r="K34" i="32"/>
  <c r="G34" i="32"/>
  <c r="N34" i="32"/>
  <c r="J34" i="32"/>
  <c r="F34" i="32"/>
  <c r="I34" i="32"/>
  <c r="M34" i="32"/>
  <c r="N35" i="31"/>
  <c r="J35" i="31"/>
  <c r="F35" i="31"/>
  <c r="M35" i="31"/>
  <c r="I35" i="31"/>
  <c r="B36" i="31"/>
  <c r="P35" i="31"/>
  <c r="L35" i="31"/>
  <c r="H35" i="31"/>
  <c r="K35" i="31"/>
  <c r="G35" i="31"/>
  <c r="O35" i="31"/>
  <c r="S22" i="31" l="1"/>
  <c r="R2" i="31"/>
  <c r="R36" i="31" s="1"/>
  <c r="R30" i="32"/>
  <c r="R25" i="32"/>
  <c r="R29" i="32"/>
  <c r="R26" i="32"/>
  <c r="R27" i="32"/>
  <c r="R23" i="32"/>
  <c r="R31" i="32"/>
  <c r="R24" i="32"/>
  <c r="R28" i="32"/>
  <c r="Q32" i="31"/>
  <c r="O1" i="31"/>
  <c r="P1" i="31" s="1"/>
  <c r="Q1" i="31" s="1"/>
  <c r="T22" i="32"/>
  <c r="S2" i="32"/>
  <c r="N35" i="32"/>
  <c r="J35" i="32"/>
  <c r="F35" i="32"/>
  <c r="Q35" i="32"/>
  <c r="M35" i="32"/>
  <c r="I35" i="32"/>
  <c r="B36" i="32"/>
  <c r="P35" i="32"/>
  <c r="L35" i="32"/>
  <c r="H35" i="32"/>
  <c r="G35" i="32"/>
  <c r="O35" i="32"/>
  <c r="K35" i="32"/>
  <c r="B37" i="31"/>
  <c r="P36" i="31"/>
  <c r="L36" i="31"/>
  <c r="H36" i="31"/>
  <c r="O36" i="31"/>
  <c r="K36" i="31"/>
  <c r="G36" i="31"/>
  <c r="N36" i="31"/>
  <c r="J36" i="31"/>
  <c r="F36" i="31"/>
  <c r="Q36" i="31"/>
  <c r="M36" i="31"/>
  <c r="I36" i="31"/>
  <c r="S24" i="32" l="1"/>
  <c r="S28" i="32"/>
  <c r="S25" i="32"/>
  <c r="S29" i="32"/>
  <c r="S23" i="32"/>
  <c r="S26" i="32"/>
  <c r="S30" i="32"/>
  <c r="S27" i="32"/>
  <c r="S31" i="32"/>
  <c r="R32" i="31"/>
  <c r="U22" i="32"/>
  <c r="T2" i="32"/>
  <c r="T22" i="31"/>
  <c r="S2" i="31"/>
  <c r="S37" i="31" s="1"/>
  <c r="B37" i="32"/>
  <c r="P36" i="32"/>
  <c r="L36" i="32"/>
  <c r="H36" i="32"/>
  <c r="O36" i="32"/>
  <c r="K36" i="32"/>
  <c r="G36" i="32"/>
  <c r="R36" i="32"/>
  <c r="N36" i="32"/>
  <c r="J36" i="32"/>
  <c r="F36" i="32"/>
  <c r="Q36" i="32"/>
  <c r="M36" i="32"/>
  <c r="I36" i="32"/>
  <c r="R37" i="31"/>
  <c r="N37" i="31"/>
  <c r="J37" i="31"/>
  <c r="F37" i="31"/>
  <c r="Q37" i="31"/>
  <c r="M37" i="31"/>
  <c r="I37" i="31"/>
  <c r="B38" i="31"/>
  <c r="P37" i="31"/>
  <c r="L37" i="31"/>
  <c r="H37" i="31"/>
  <c r="O37" i="31"/>
  <c r="K37" i="31"/>
  <c r="G37" i="31"/>
  <c r="U2" i="32" l="1"/>
  <c r="V22" i="32"/>
  <c r="S32" i="31"/>
  <c r="T2" i="31"/>
  <c r="T38" i="31" s="1"/>
  <c r="U22" i="31"/>
  <c r="T26" i="32"/>
  <c r="T30" i="32"/>
  <c r="T23" i="32"/>
  <c r="T31" i="32"/>
  <c r="T25" i="32"/>
  <c r="T27" i="32"/>
  <c r="R1" i="32"/>
  <c r="S1" i="32" s="1"/>
  <c r="T1" i="32" s="1"/>
  <c r="T29" i="32"/>
  <c r="T24" i="32"/>
  <c r="T28" i="32"/>
  <c r="R37" i="32"/>
  <c r="N37" i="32"/>
  <c r="J37" i="32"/>
  <c r="F37" i="32"/>
  <c r="Q37" i="32"/>
  <c r="M37" i="32"/>
  <c r="I37" i="32"/>
  <c r="B38" i="32"/>
  <c r="P37" i="32"/>
  <c r="L37" i="32"/>
  <c r="H37" i="32"/>
  <c r="O37" i="32"/>
  <c r="K37" i="32"/>
  <c r="G37" i="32"/>
  <c r="S37" i="32"/>
  <c r="B39" i="31"/>
  <c r="P38" i="31"/>
  <c r="L38" i="31"/>
  <c r="H38" i="31"/>
  <c r="S38" i="31"/>
  <c r="O38" i="31"/>
  <c r="K38" i="31"/>
  <c r="G38" i="31"/>
  <c r="R38" i="31"/>
  <c r="N38" i="31"/>
  <c r="J38" i="31"/>
  <c r="F38" i="31"/>
  <c r="M38" i="31"/>
  <c r="I38" i="31"/>
  <c r="Q38" i="31"/>
  <c r="V22" i="31" l="1"/>
  <c r="U2" i="31"/>
  <c r="R1" i="31"/>
  <c r="S1" i="31" s="1"/>
  <c r="T1" i="31" s="1"/>
  <c r="T32" i="31"/>
  <c r="W22" i="32"/>
  <c r="V2" i="32"/>
  <c r="U23" i="32"/>
  <c r="U26" i="32"/>
  <c r="U30" i="32"/>
  <c r="U24" i="32"/>
  <c r="U25" i="32"/>
  <c r="U27" i="32"/>
  <c r="U31" i="32"/>
  <c r="U28" i="32"/>
  <c r="U29" i="32"/>
  <c r="B39" i="32"/>
  <c r="T38" i="32"/>
  <c r="P38" i="32"/>
  <c r="L38" i="32"/>
  <c r="H38" i="32"/>
  <c r="S38" i="32"/>
  <c r="O38" i="32"/>
  <c r="K38" i="32"/>
  <c r="G38" i="32"/>
  <c r="R38" i="32"/>
  <c r="N38" i="32"/>
  <c r="J38" i="32"/>
  <c r="F38" i="32"/>
  <c r="I38" i="32"/>
  <c r="Q38" i="32"/>
  <c r="M38" i="32"/>
  <c r="R39" i="31"/>
  <c r="N39" i="31"/>
  <c r="J39" i="31"/>
  <c r="F39" i="31"/>
  <c r="U39" i="31"/>
  <c r="Q39" i="31"/>
  <c r="M39" i="31"/>
  <c r="I39" i="31"/>
  <c r="B40" i="31"/>
  <c r="T39" i="31"/>
  <c r="P39" i="31"/>
  <c r="L39" i="31"/>
  <c r="H39" i="31"/>
  <c r="K39" i="31"/>
  <c r="G39" i="31"/>
  <c r="S39" i="31"/>
  <c r="O39" i="31"/>
  <c r="X22" i="32" l="1"/>
  <c r="W2" i="32"/>
  <c r="U32" i="31"/>
  <c r="V23" i="32"/>
  <c r="V27" i="32"/>
  <c r="V31" i="32"/>
  <c r="V24" i="32"/>
  <c r="V28" i="32"/>
  <c r="V25" i="32"/>
  <c r="V29" i="32"/>
  <c r="V26" i="32"/>
  <c r="V30" i="32"/>
  <c r="V2" i="31"/>
  <c r="V40" i="31" s="1"/>
  <c r="W22" i="31"/>
  <c r="B40" i="32"/>
  <c r="R39" i="32"/>
  <c r="N39" i="32"/>
  <c r="J39" i="32"/>
  <c r="F39" i="32"/>
  <c r="U39" i="32"/>
  <c r="Q39" i="32"/>
  <c r="M39" i="32"/>
  <c r="I39" i="32"/>
  <c r="T39" i="32"/>
  <c r="P39" i="32"/>
  <c r="L39" i="32"/>
  <c r="H39" i="32"/>
  <c r="G39" i="32"/>
  <c r="S39" i="32"/>
  <c r="O39" i="32"/>
  <c r="K39" i="32"/>
  <c r="B41" i="31"/>
  <c r="T40" i="31"/>
  <c r="P40" i="31"/>
  <c r="L40" i="31"/>
  <c r="H40" i="31"/>
  <c r="S40" i="31"/>
  <c r="O40" i="31"/>
  <c r="K40" i="31"/>
  <c r="G40" i="31"/>
  <c r="R40" i="31"/>
  <c r="N40" i="31"/>
  <c r="J40" i="31"/>
  <c r="F40" i="31"/>
  <c r="U40" i="31"/>
  <c r="Q40" i="31"/>
  <c r="M40" i="31"/>
  <c r="I40" i="31"/>
  <c r="U1" i="32" l="1"/>
  <c r="V1" i="32" s="1"/>
  <c r="W1" i="32" s="1"/>
  <c r="W27" i="32"/>
  <c r="W31" i="32"/>
  <c r="W24" i="32"/>
  <c r="W28" i="32"/>
  <c r="W30" i="32"/>
  <c r="W23" i="32"/>
  <c r="W25" i="32"/>
  <c r="W29" i="32"/>
  <c r="W26" i="32"/>
  <c r="V32" i="31"/>
  <c r="X22" i="31"/>
  <c r="W2" i="31"/>
  <c r="W41" i="31" s="1"/>
  <c r="Y22" i="32"/>
  <c r="X2" i="32"/>
  <c r="S40" i="32"/>
  <c r="O40" i="32"/>
  <c r="K40" i="32"/>
  <c r="G40" i="32"/>
  <c r="V40" i="32"/>
  <c r="R40" i="32"/>
  <c r="N40" i="32"/>
  <c r="J40" i="32"/>
  <c r="F40" i="32"/>
  <c r="Q40" i="32"/>
  <c r="I40" i="32"/>
  <c r="P40" i="32"/>
  <c r="H40" i="32"/>
  <c r="U40" i="32"/>
  <c r="M40" i="32"/>
  <c r="L40" i="32"/>
  <c r="B41" i="32"/>
  <c r="T40" i="32"/>
  <c r="V41" i="31"/>
  <c r="R41" i="31"/>
  <c r="N41" i="31"/>
  <c r="J41" i="31"/>
  <c r="F41" i="31"/>
  <c r="U41" i="31"/>
  <c r="Q41" i="31"/>
  <c r="M41" i="31"/>
  <c r="I41" i="31"/>
  <c r="B42" i="31"/>
  <c r="T41" i="31"/>
  <c r="P41" i="31"/>
  <c r="L41" i="31"/>
  <c r="H41" i="31"/>
  <c r="S41" i="31"/>
  <c r="O41" i="31"/>
  <c r="K41" i="31"/>
  <c r="G41" i="31"/>
  <c r="N219" i="5"/>
  <c r="H218" i="5"/>
  <c r="H217" i="5"/>
  <c r="L217" i="5" s="1"/>
  <c r="N216" i="5"/>
  <c r="L216" i="5"/>
  <c r="K216" i="5"/>
  <c r="J216" i="5"/>
  <c r="N215" i="5"/>
  <c r="N214" i="5"/>
  <c r="N213" i="5"/>
  <c r="N212" i="5"/>
  <c r="L212" i="5"/>
  <c r="K212" i="5"/>
  <c r="J212" i="5"/>
  <c r="N211" i="5"/>
  <c r="N208" i="5"/>
  <c r="L208" i="5"/>
  <c r="K208" i="5"/>
  <c r="J208" i="5"/>
  <c r="N207" i="5"/>
  <c r="N206" i="5"/>
  <c r="N205" i="5"/>
  <c r="N204" i="5"/>
  <c r="L204" i="5"/>
  <c r="K204" i="5"/>
  <c r="J204" i="5"/>
  <c r="N203" i="5"/>
  <c r="N202" i="5"/>
  <c r="N201" i="5"/>
  <c r="N200" i="5"/>
  <c r="L200" i="5"/>
  <c r="K200" i="5"/>
  <c r="J200" i="5"/>
  <c r="N199" i="5"/>
  <c r="H198" i="5"/>
  <c r="H197" i="5"/>
  <c r="L197" i="5" s="1"/>
  <c r="L196" i="5"/>
  <c r="J196" i="5"/>
  <c r="C62" i="31"/>
  <c r="D62" i="31" s="1"/>
  <c r="N195" i="5"/>
  <c r="N194" i="5"/>
  <c r="N193" i="5"/>
  <c r="L192" i="5"/>
  <c r="J192" i="5"/>
  <c r="N190" i="5"/>
  <c r="E189" i="5"/>
  <c r="N189" i="5" s="1"/>
  <c r="N188" i="5"/>
  <c r="L187" i="5"/>
  <c r="J187" i="5"/>
  <c r="C60" i="31"/>
  <c r="N185" i="5"/>
  <c r="E184" i="5"/>
  <c r="L182" i="5"/>
  <c r="J182" i="5"/>
  <c r="C59" i="31"/>
  <c r="D59" i="31" s="1"/>
  <c r="N180" i="5"/>
  <c r="E179" i="5"/>
  <c r="H179" i="5" s="1"/>
  <c r="H178" i="5"/>
  <c r="L178" i="5" s="1"/>
  <c r="L177" i="5"/>
  <c r="J177" i="5"/>
  <c r="N175" i="5"/>
  <c r="E174" i="5"/>
  <c r="N174" i="5" s="1"/>
  <c r="L172" i="5"/>
  <c r="J172" i="5"/>
  <c r="N170" i="5"/>
  <c r="E169" i="5"/>
  <c r="N169" i="5" s="1"/>
  <c r="L167" i="5"/>
  <c r="J167" i="5"/>
  <c r="I166" i="5"/>
  <c r="M166" i="5" s="1"/>
  <c r="N165" i="5"/>
  <c r="E164" i="5"/>
  <c r="N164" i="5" s="1"/>
  <c r="L162" i="5"/>
  <c r="J162" i="5"/>
  <c r="I161" i="5"/>
  <c r="M161" i="5" s="1"/>
  <c r="N160" i="5"/>
  <c r="E159" i="5"/>
  <c r="N159" i="5" s="1"/>
  <c r="H158" i="5"/>
  <c r="L158" i="5" s="1"/>
  <c r="L157" i="5"/>
  <c r="J157" i="5"/>
  <c r="I156" i="5"/>
  <c r="M156" i="5" s="1"/>
  <c r="N155" i="5"/>
  <c r="E154" i="5"/>
  <c r="H154" i="5" s="1"/>
  <c r="H153" i="5"/>
  <c r="L153" i="5" s="1"/>
  <c r="L152" i="5"/>
  <c r="J152" i="5"/>
  <c r="I151" i="5"/>
  <c r="M151" i="5" s="1"/>
  <c r="N150" i="5"/>
  <c r="E149" i="5"/>
  <c r="L147" i="5"/>
  <c r="J147" i="5"/>
  <c r="C52" i="31"/>
  <c r="D52" i="31" s="1"/>
  <c r="I146" i="5"/>
  <c r="M146" i="5" s="1"/>
  <c r="N145" i="5"/>
  <c r="E144" i="5"/>
  <c r="N144" i="5" s="1"/>
  <c r="N143" i="5"/>
  <c r="L142" i="5"/>
  <c r="J142" i="5"/>
  <c r="I141" i="5"/>
  <c r="M141" i="5" s="1"/>
  <c r="N140" i="5"/>
  <c r="E139" i="5"/>
  <c r="N139" i="5" s="1"/>
  <c r="N138" i="5"/>
  <c r="L137" i="5"/>
  <c r="J137" i="5"/>
  <c r="I136" i="5"/>
  <c r="M136" i="5" s="1"/>
  <c r="N135" i="5"/>
  <c r="E134" i="5"/>
  <c r="N134" i="5" s="1"/>
  <c r="N133" i="5"/>
  <c r="L132" i="5"/>
  <c r="J132" i="5"/>
  <c r="I131" i="5"/>
  <c r="M131" i="5" s="1"/>
  <c r="N130" i="5"/>
  <c r="E129" i="5"/>
  <c r="L127" i="5"/>
  <c r="J127" i="5"/>
  <c r="I126" i="5"/>
  <c r="M126" i="5" s="1"/>
  <c r="E125" i="5"/>
  <c r="E124" i="5"/>
  <c r="L122" i="5"/>
  <c r="J122" i="5"/>
  <c r="I121" i="5"/>
  <c r="M121" i="5" s="1"/>
  <c r="H120" i="5"/>
  <c r="L120" i="5" s="1"/>
  <c r="E119" i="5"/>
  <c r="H119" i="5" s="1"/>
  <c r="H118" i="5"/>
  <c r="L118" i="5" s="1"/>
  <c r="L117" i="5"/>
  <c r="J117" i="5"/>
  <c r="I116" i="5"/>
  <c r="M116" i="5" s="1"/>
  <c r="H115" i="5"/>
  <c r="L115" i="5" s="1"/>
  <c r="E114" i="5"/>
  <c r="H114" i="5" s="1"/>
  <c r="H113" i="5"/>
  <c r="L113" i="5" s="1"/>
  <c r="L112" i="5"/>
  <c r="J112" i="5"/>
  <c r="C45" i="31"/>
  <c r="I111" i="5"/>
  <c r="M111" i="5" s="1"/>
  <c r="H110" i="5"/>
  <c r="L110" i="5" s="1"/>
  <c r="E109" i="5"/>
  <c r="H109" i="5" s="1"/>
  <c r="L107" i="5"/>
  <c r="J107" i="5"/>
  <c r="C44" i="31"/>
  <c r="D44" i="31" s="1"/>
  <c r="I106" i="5"/>
  <c r="M106" i="5" s="1"/>
  <c r="E104" i="5"/>
  <c r="L102" i="5"/>
  <c r="J102" i="5"/>
  <c r="C43" i="31"/>
  <c r="D43" i="31" s="1"/>
  <c r="I101" i="5"/>
  <c r="M101" i="5" s="1"/>
  <c r="E99" i="5"/>
  <c r="L97" i="5"/>
  <c r="J97" i="5"/>
  <c r="I96" i="5"/>
  <c r="M96" i="5" s="1"/>
  <c r="E94" i="5"/>
  <c r="L92" i="5"/>
  <c r="J92" i="5"/>
  <c r="C41" i="31"/>
  <c r="D41" i="31" s="1"/>
  <c r="I91" i="5"/>
  <c r="M91" i="5" s="1"/>
  <c r="E89" i="5"/>
  <c r="L87" i="5"/>
  <c r="J87" i="5"/>
  <c r="C40" i="31"/>
  <c r="D40" i="31" s="1"/>
  <c r="I86" i="5"/>
  <c r="M86" i="5" s="1"/>
  <c r="E84" i="5"/>
  <c r="L82" i="5"/>
  <c r="J82" i="5"/>
  <c r="C39" i="31"/>
  <c r="I81" i="5"/>
  <c r="M81" i="5" s="1"/>
  <c r="E79" i="5"/>
  <c r="L77" i="5"/>
  <c r="J77" i="5"/>
  <c r="I76" i="5"/>
  <c r="M76" i="5" s="1"/>
  <c r="E74" i="5"/>
  <c r="L72" i="5"/>
  <c r="J72" i="5"/>
  <c r="C37" i="31"/>
  <c r="I71" i="5"/>
  <c r="M71" i="5" s="1"/>
  <c r="E69" i="5"/>
  <c r="L67" i="5"/>
  <c r="J67" i="5"/>
  <c r="C36" i="31"/>
  <c r="I66" i="5"/>
  <c r="M66" i="5" s="1"/>
  <c r="H65" i="5"/>
  <c r="L65" i="5" s="1"/>
  <c r="E64" i="5"/>
  <c r="H64" i="5" s="1"/>
  <c r="H63" i="5"/>
  <c r="L63" i="5" s="1"/>
  <c r="L62" i="5"/>
  <c r="J62" i="5"/>
  <c r="I61" i="5"/>
  <c r="M61" i="5" s="1"/>
  <c r="H60" i="5"/>
  <c r="L60" i="5" s="1"/>
  <c r="H59" i="5"/>
  <c r="H58" i="5"/>
  <c r="L58" i="5" s="1"/>
  <c r="L57" i="5"/>
  <c r="J57" i="5"/>
  <c r="I56" i="5"/>
  <c r="M56" i="5" s="1"/>
  <c r="H55" i="5"/>
  <c r="L55" i="5" s="1"/>
  <c r="H54" i="5"/>
  <c r="H53" i="5"/>
  <c r="L53" i="5" s="1"/>
  <c r="L52" i="5"/>
  <c r="J52" i="5"/>
  <c r="I51" i="5"/>
  <c r="M51" i="5" s="1"/>
  <c r="H50" i="5"/>
  <c r="L50" i="5" s="1"/>
  <c r="H49" i="5"/>
  <c r="H48" i="5"/>
  <c r="K47" i="5"/>
  <c r="J47" i="5"/>
  <c r="H47" i="5"/>
  <c r="L47" i="5" s="1"/>
  <c r="N47" i="5"/>
  <c r="N46" i="5"/>
  <c r="H45" i="5"/>
  <c r="H44" i="5"/>
  <c r="L44" i="5" s="1"/>
  <c r="L43" i="5"/>
  <c r="J43" i="5"/>
  <c r="N42" i="5"/>
  <c r="N41" i="5"/>
  <c r="N40" i="5"/>
  <c r="L39" i="5"/>
  <c r="J39" i="5"/>
  <c r="C30" i="31"/>
  <c r="N38" i="5"/>
  <c r="N37" i="5"/>
  <c r="N36" i="5"/>
  <c r="L35" i="5"/>
  <c r="J35" i="5"/>
  <c r="N34" i="5"/>
  <c r="H33" i="5"/>
  <c r="E32" i="5"/>
  <c r="H32" i="5" s="1"/>
  <c r="L32" i="5" s="1"/>
  <c r="L31" i="5"/>
  <c r="J31" i="5"/>
  <c r="N30" i="5"/>
  <c r="E29" i="5"/>
  <c r="H29" i="5" s="1"/>
  <c r="E28" i="5"/>
  <c r="H28" i="5" s="1"/>
  <c r="L28" i="5" s="1"/>
  <c r="L27" i="5"/>
  <c r="J27" i="5"/>
  <c r="N26" i="5"/>
  <c r="E25" i="5"/>
  <c r="N25" i="5" s="1"/>
  <c r="E24" i="5"/>
  <c r="H24" i="5" s="1"/>
  <c r="L24" i="5" s="1"/>
  <c r="L23" i="5"/>
  <c r="J23" i="5"/>
  <c r="N22" i="5"/>
  <c r="E21" i="5"/>
  <c r="N21" i="5" s="1"/>
  <c r="E20" i="5"/>
  <c r="N20" i="5" s="1"/>
  <c r="L19" i="5"/>
  <c r="J19" i="5"/>
  <c r="N18" i="5"/>
  <c r="E17" i="5"/>
  <c r="H17" i="5" s="1"/>
  <c r="E16" i="5"/>
  <c r="H16" i="5" s="1"/>
  <c r="L16" i="5" s="1"/>
  <c r="L15" i="5"/>
  <c r="J15" i="5"/>
  <c r="C15" i="5"/>
  <c r="C19" i="5" s="1"/>
  <c r="N14" i="5"/>
  <c r="E13" i="5"/>
  <c r="H13" i="5" s="1"/>
  <c r="E12" i="5"/>
  <c r="H12" i="5" s="1"/>
  <c r="L12" i="5" s="1"/>
  <c r="C12" i="5"/>
  <c r="C13" i="5" s="1"/>
  <c r="C14" i="5" s="1"/>
  <c r="B12" i="5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2" i="5" s="1"/>
  <c r="A53" i="5" s="1"/>
  <c r="A54" i="5" s="1"/>
  <c r="A55" i="5" s="1"/>
  <c r="A57" i="5" s="1"/>
  <c r="A58" i="5" s="1"/>
  <c r="A59" i="5" s="1"/>
  <c r="A60" i="5" s="1"/>
  <c r="A62" i="5" s="1"/>
  <c r="A63" i="5" s="1"/>
  <c r="A64" i="5" s="1"/>
  <c r="A65" i="5" s="1"/>
  <c r="A67" i="5" s="1"/>
  <c r="A68" i="5" s="1"/>
  <c r="A69" i="5" s="1"/>
  <c r="A70" i="5" s="1"/>
  <c r="A72" i="5" s="1"/>
  <c r="A73" i="5" s="1"/>
  <c r="A74" i="5" s="1"/>
  <c r="A75" i="5" s="1"/>
  <c r="A77" i="5" s="1"/>
  <c r="A78" i="5" s="1"/>
  <c r="A79" i="5" s="1"/>
  <c r="A80" i="5" s="1"/>
  <c r="A82" i="5" s="1"/>
  <c r="A83" i="5" s="1"/>
  <c r="A84" i="5" s="1"/>
  <c r="A85" i="5" s="1"/>
  <c r="A87" i="5" s="1"/>
  <c r="A88" i="5" s="1"/>
  <c r="A89" i="5" s="1"/>
  <c r="A90" i="5" s="1"/>
  <c r="A92" i="5" s="1"/>
  <c r="A93" i="5" s="1"/>
  <c r="A94" i="5" s="1"/>
  <c r="A95" i="5" s="1"/>
  <c r="A97" i="5" s="1"/>
  <c r="A98" i="5" s="1"/>
  <c r="A99" i="5" s="1"/>
  <c r="A100" i="5" s="1"/>
  <c r="A102" i="5" s="1"/>
  <c r="A103" i="5" s="1"/>
  <c r="A104" i="5" s="1"/>
  <c r="A105" i="5" s="1"/>
  <c r="A107" i="5" s="1"/>
  <c r="A108" i="5" s="1"/>
  <c r="A109" i="5" s="1"/>
  <c r="A110" i="5" s="1"/>
  <c r="A112" i="5" s="1"/>
  <c r="A113" i="5" s="1"/>
  <c r="A114" i="5" s="1"/>
  <c r="A115" i="5" s="1"/>
  <c r="A117" i="5" s="1"/>
  <c r="A118" i="5" s="1"/>
  <c r="A119" i="5" s="1"/>
  <c r="A120" i="5" s="1"/>
  <c r="A122" i="5" s="1"/>
  <c r="A123" i="5" s="1"/>
  <c r="A124" i="5" s="1"/>
  <c r="A125" i="5" s="1"/>
  <c r="A127" i="5" s="1"/>
  <c r="A128" i="5" s="1"/>
  <c r="A129" i="5" s="1"/>
  <c r="A130" i="5" s="1"/>
  <c r="A132" i="5" s="1"/>
  <c r="A133" i="5" s="1"/>
  <c r="A134" i="5" s="1"/>
  <c r="A135" i="5" s="1"/>
  <c r="A137" i="5" s="1"/>
  <c r="A138" i="5" s="1"/>
  <c r="A139" i="5" s="1"/>
  <c r="A140" i="5" s="1"/>
  <c r="A142" i="5" s="1"/>
  <c r="A143" i="5" s="1"/>
  <c r="A144" i="5" s="1"/>
  <c r="A145" i="5" s="1"/>
  <c r="A147" i="5" s="1"/>
  <c r="A148" i="5" s="1"/>
  <c r="A149" i="5" s="1"/>
  <c r="A150" i="5" s="1"/>
  <c r="A152" i="5" s="1"/>
  <c r="A153" i="5" s="1"/>
  <c r="A154" i="5" s="1"/>
  <c r="A155" i="5" s="1"/>
  <c r="A157" i="5" s="1"/>
  <c r="A158" i="5" s="1"/>
  <c r="A159" i="5" s="1"/>
  <c r="A160" i="5" s="1"/>
  <c r="A162" i="5" s="1"/>
  <c r="A163" i="5" s="1"/>
  <c r="A164" i="5" s="1"/>
  <c r="A165" i="5" s="1"/>
  <c r="A167" i="5" s="1"/>
  <c r="A168" i="5" s="1"/>
  <c r="A169" i="5" s="1"/>
  <c r="A170" i="5" s="1"/>
  <c r="A172" i="5" s="1"/>
  <c r="A173" i="5" s="1"/>
  <c r="A174" i="5" s="1"/>
  <c r="A175" i="5" s="1"/>
  <c r="A177" i="5" s="1"/>
  <c r="A178" i="5" s="1"/>
  <c r="A179" i="5" s="1"/>
  <c r="A180" i="5" s="1"/>
  <c r="A182" i="5" s="1"/>
  <c r="A183" i="5" s="1"/>
  <c r="A184" i="5" s="1"/>
  <c r="A185" i="5" s="1"/>
  <c r="A187" i="5" s="1"/>
  <c r="A188" i="5" s="1"/>
  <c r="A189" i="5" s="1"/>
  <c r="A190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L11" i="5"/>
  <c r="J11" i="5"/>
  <c r="F9" i="5"/>
  <c r="F6" i="5"/>
  <c r="E5" i="5"/>
  <c r="F5" i="5" s="1"/>
  <c r="E4" i="5"/>
  <c r="F4" i="5" s="1"/>
  <c r="E3" i="5"/>
  <c r="F3" i="5" s="1"/>
  <c r="E2" i="5"/>
  <c r="F2" i="5" s="1"/>
  <c r="L154" i="5" l="1"/>
  <c r="O154" i="5" s="1"/>
  <c r="L198" i="5"/>
  <c r="O198" i="5" s="1"/>
  <c r="L45" i="5"/>
  <c r="O45" i="5" s="1"/>
  <c r="L64" i="5"/>
  <c r="O64" i="5" s="1"/>
  <c r="L179" i="5"/>
  <c r="O179" i="5" s="1"/>
  <c r="L17" i="5"/>
  <c r="O17" i="5" s="1"/>
  <c r="L33" i="5"/>
  <c r="O33" i="5" s="1"/>
  <c r="L59" i="5"/>
  <c r="O59" i="5" s="1"/>
  <c r="L119" i="5"/>
  <c r="O119" i="5" s="1"/>
  <c r="L29" i="5"/>
  <c r="O29" i="5" s="1"/>
  <c r="L49" i="5"/>
  <c r="O49" i="5" s="1"/>
  <c r="L13" i="5"/>
  <c r="O13" i="5" s="1"/>
  <c r="L54" i="5"/>
  <c r="O54" i="5" s="1"/>
  <c r="L109" i="5"/>
  <c r="O109" i="5" s="1"/>
  <c r="L114" i="5"/>
  <c r="O114" i="5" s="1"/>
  <c r="L218" i="5"/>
  <c r="O218" i="5" s="1"/>
  <c r="L48" i="5"/>
  <c r="O48" i="5" s="1"/>
  <c r="O204" i="5"/>
  <c r="O208" i="5"/>
  <c r="E23" i="6"/>
  <c r="B52" i="5"/>
  <c r="B53" i="5" s="1"/>
  <c r="B54" i="5" s="1"/>
  <c r="B55" i="5" s="1"/>
  <c r="B51" i="5"/>
  <c r="E24" i="6"/>
  <c r="E25" i="6"/>
  <c r="E26" i="6" s="1"/>
  <c r="D39" i="31"/>
  <c r="D45" i="31"/>
  <c r="D60" i="31"/>
  <c r="O200" i="5"/>
  <c r="O216" i="5"/>
  <c r="O212" i="5"/>
  <c r="C32" i="32"/>
  <c r="O51" i="5"/>
  <c r="C37" i="32"/>
  <c r="D37" i="32" s="1"/>
  <c r="O76" i="5"/>
  <c r="C48" i="32"/>
  <c r="D48" i="32" s="1"/>
  <c r="O131" i="5"/>
  <c r="C52" i="32"/>
  <c r="D52" i="32" s="1"/>
  <c r="O151" i="5"/>
  <c r="C49" i="32"/>
  <c r="D49" i="32" s="1"/>
  <c r="O136" i="5"/>
  <c r="C53" i="32"/>
  <c r="O156" i="5"/>
  <c r="C33" i="32"/>
  <c r="D33" i="32" s="1"/>
  <c r="O56" i="5"/>
  <c r="C34" i="32"/>
  <c r="D34" i="32" s="1"/>
  <c r="O61" i="5"/>
  <c r="C35" i="32"/>
  <c r="O66" i="5"/>
  <c r="C36" i="32"/>
  <c r="D36" i="32" s="1"/>
  <c r="O71" i="5"/>
  <c r="C38" i="32"/>
  <c r="O81" i="5"/>
  <c r="C39" i="32"/>
  <c r="D39" i="32" s="1"/>
  <c r="O86" i="5"/>
  <c r="C40" i="32"/>
  <c r="D40" i="32" s="1"/>
  <c r="O91" i="5"/>
  <c r="C41" i="32"/>
  <c r="O96" i="5"/>
  <c r="C42" i="32"/>
  <c r="D42" i="32" s="1"/>
  <c r="O101" i="5"/>
  <c r="C43" i="32"/>
  <c r="D43" i="32" s="1"/>
  <c r="O106" i="5"/>
  <c r="C44" i="32"/>
  <c r="O111" i="5"/>
  <c r="C45" i="32"/>
  <c r="D45" i="32" s="1"/>
  <c r="O116" i="5"/>
  <c r="C46" i="32"/>
  <c r="D46" i="32" s="1"/>
  <c r="O121" i="5"/>
  <c r="C47" i="32"/>
  <c r="O126" i="5"/>
  <c r="C51" i="32"/>
  <c r="D51" i="32" s="1"/>
  <c r="O146" i="5"/>
  <c r="C55" i="32"/>
  <c r="D55" i="32" s="1"/>
  <c r="O166" i="5"/>
  <c r="C50" i="32"/>
  <c r="O141" i="5"/>
  <c r="C54" i="32"/>
  <c r="D54" i="32" s="1"/>
  <c r="O161" i="5"/>
  <c r="O60" i="5"/>
  <c r="O120" i="5"/>
  <c r="O65" i="5"/>
  <c r="O110" i="5"/>
  <c r="O55" i="5"/>
  <c r="O115" i="5"/>
  <c r="O50" i="5"/>
  <c r="C23" i="7"/>
  <c r="N197" i="5"/>
  <c r="N59" i="5"/>
  <c r="O58" i="5"/>
  <c r="C34" i="7"/>
  <c r="D34" i="7" s="1"/>
  <c r="O153" i="5"/>
  <c r="C53" i="7"/>
  <c r="K172" i="5"/>
  <c r="O172" i="5" s="1"/>
  <c r="C57" i="31"/>
  <c r="K177" i="5"/>
  <c r="O177" i="5" s="1"/>
  <c r="C58" i="31"/>
  <c r="D58" i="31" s="1"/>
  <c r="O217" i="5"/>
  <c r="C67" i="7"/>
  <c r="D67" i="7" s="1"/>
  <c r="X24" i="32"/>
  <c r="X28" i="32"/>
  <c r="X23" i="32"/>
  <c r="X25" i="32"/>
  <c r="X29" i="32"/>
  <c r="X31" i="32"/>
  <c r="X26" i="32"/>
  <c r="X30" i="32"/>
  <c r="X27" i="32"/>
  <c r="K57" i="5"/>
  <c r="O57" i="5" s="1"/>
  <c r="C34" i="31"/>
  <c r="D37" i="31"/>
  <c r="O118" i="5"/>
  <c r="C46" i="7"/>
  <c r="D46" i="7" s="1"/>
  <c r="K132" i="5"/>
  <c r="O132" i="5" s="1"/>
  <c r="C49" i="31"/>
  <c r="D49" i="31" s="1"/>
  <c r="K152" i="5"/>
  <c r="O152" i="5" s="1"/>
  <c r="C53" i="31"/>
  <c r="D53" i="31" s="1"/>
  <c r="O158" i="5"/>
  <c r="Z22" i="32"/>
  <c r="Y2" i="32"/>
  <c r="K52" i="5"/>
  <c r="O52" i="5" s="1"/>
  <c r="C33" i="31"/>
  <c r="O113" i="5"/>
  <c r="C45" i="7"/>
  <c r="D45" i="7" s="1"/>
  <c r="O16" i="5"/>
  <c r="C24" i="7"/>
  <c r="D24" i="7" s="1"/>
  <c r="O24" i="5"/>
  <c r="O28" i="5"/>
  <c r="C27" i="7"/>
  <c r="D27" i="7" s="1"/>
  <c r="O32" i="5"/>
  <c r="C28" i="7"/>
  <c r="D28" i="7" s="1"/>
  <c r="O44" i="5"/>
  <c r="C31" i="7"/>
  <c r="D31" i="7" s="1"/>
  <c r="O63" i="5"/>
  <c r="C35" i="7"/>
  <c r="N77" i="5"/>
  <c r="C38" i="31"/>
  <c r="N97" i="5"/>
  <c r="C42" i="31"/>
  <c r="K117" i="5"/>
  <c r="O117" i="5" s="1"/>
  <c r="C46" i="31"/>
  <c r="D46" i="31" s="1"/>
  <c r="K137" i="5"/>
  <c r="O137" i="5" s="1"/>
  <c r="C50" i="31"/>
  <c r="D50" i="31" s="1"/>
  <c r="K157" i="5"/>
  <c r="O157" i="5" s="1"/>
  <c r="C54" i="31"/>
  <c r="W32" i="31"/>
  <c r="U1" i="31"/>
  <c r="V1" i="31" s="1"/>
  <c r="W1" i="31" s="1"/>
  <c r="D36" i="31"/>
  <c r="K127" i="5"/>
  <c r="O127" i="5" s="1"/>
  <c r="C48" i="31"/>
  <c r="K167" i="5"/>
  <c r="O167" i="5" s="1"/>
  <c r="C56" i="31"/>
  <c r="D56" i="31" s="1"/>
  <c r="K192" i="5"/>
  <c r="O192" i="5" s="1"/>
  <c r="C61" i="31"/>
  <c r="D61" i="31" s="1"/>
  <c r="E9" i="5"/>
  <c r="K11" i="5"/>
  <c r="E23" i="31" s="1"/>
  <c r="C23" i="31"/>
  <c r="K15" i="5"/>
  <c r="O15" i="5" s="1"/>
  <c r="C24" i="31"/>
  <c r="K19" i="5"/>
  <c r="O19" i="5" s="1"/>
  <c r="C25" i="31"/>
  <c r="K23" i="5"/>
  <c r="O23" i="5" s="1"/>
  <c r="C26" i="31"/>
  <c r="K27" i="5"/>
  <c r="O27" i="5" s="1"/>
  <c r="C27" i="31"/>
  <c r="K31" i="5"/>
  <c r="O31" i="5" s="1"/>
  <c r="C28" i="31"/>
  <c r="K35" i="5"/>
  <c r="O35" i="5" s="1"/>
  <c r="C29" i="31"/>
  <c r="D30" i="31"/>
  <c r="K43" i="5"/>
  <c r="O43" i="5" s="1"/>
  <c r="C31" i="31"/>
  <c r="O47" i="5"/>
  <c r="C32" i="7"/>
  <c r="O53" i="5"/>
  <c r="C33" i="7"/>
  <c r="D33" i="7" s="1"/>
  <c r="K62" i="5"/>
  <c r="O62" i="5" s="1"/>
  <c r="C35" i="31"/>
  <c r="K122" i="5"/>
  <c r="O122" i="5" s="1"/>
  <c r="C47" i="31"/>
  <c r="D47" i="31" s="1"/>
  <c r="K142" i="5"/>
  <c r="O142" i="5" s="1"/>
  <c r="C51" i="31"/>
  <c r="K162" i="5"/>
  <c r="O162" i="5" s="1"/>
  <c r="C55" i="31"/>
  <c r="D55" i="31" s="1"/>
  <c r="O178" i="5"/>
  <c r="C58" i="7"/>
  <c r="D58" i="7" s="1"/>
  <c r="O197" i="5"/>
  <c r="C62" i="7"/>
  <c r="X2" i="31"/>
  <c r="Y22" i="31"/>
  <c r="U41" i="32"/>
  <c r="Q41" i="32"/>
  <c r="M41" i="32"/>
  <c r="I41" i="32"/>
  <c r="B42" i="32"/>
  <c r="T41" i="32"/>
  <c r="P41" i="32"/>
  <c r="L41" i="32"/>
  <c r="H41" i="32"/>
  <c r="W41" i="32"/>
  <c r="O41" i="32"/>
  <c r="G41" i="32"/>
  <c r="V41" i="32"/>
  <c r="N41" i="32"/>
  <c r="F41" i="32"/>
  <c r="S41" i="32"/>
  <c r="K41" i="32"/>
  <c r="R41" i="32"/>
  <c r="J41" i="32"/>
  <c r="B43" i="31"/>
  <c r="T42" i="31"/>
  <c r="P42" i="31"/>
  <c r="L42" i="31"/>
  <c r="H42" i="31"/>
  <c r="W42" i="31"/>
  <c r="S42" i="31"/>
  <c r="O42" i="31"/>
  <c r="K42" i="31"/>
  <c r="G42" i="31"/>
  <c r="V42" i="31"/>
  <c r="R42" i="31"/>
  <c r="N42" i="31"/>
  <c r="J42" i="31"/>
  <c r="F42" i="31"/>
  <c r="M42" i="31"/>
  <c r="I42" i="31"/>
  <c r="U42" i="31"/>
  <c r="Q42" i="31"/>
  <c r="N45" i="5"/>
  <c r="N179" i="5"/>
  <c r="N182" i="5"/>
  <c r="N187" i="5"/>
  <c r="H188" i="5"/>
  <c r="L188" i="5" s="1"/>
  <c r="N120" i="5"/>
  <c r="H139" i="5"/>
  <c r="N11" i="5"/>
  <c r="N15" i="5"/>
  <c r="N19" i="5"/>
  <c r="N132" i="5"/>
  <c r="N158" i="5"/>
  <c r="H169" i="5"/>
  <c r="H25" i="5"/>
  <c r="N43" i="5"/>
  <c r="N109" i="5"/>
  <c r="H144" i="5"/>
  <c r="H206" i="5"/>
  <c r="H213" i="5"/>
  <c r="L213" i="5" s="1"/>
  <c r="N115" i="5"/>
  <c r="N118" i="5"/>
  <c r="N192" i="5"/>
  <c r="H133" i="5"/>
  <c r="L133" i="5" s="1"/>
  <c r="J9" i="5"/>
  <c r="N44" i="5"/>
  <c r="N50" i="5"/>
  <c r="N57" i="5"/>
  <c r="N153" i="5"/>
  <c r="N178" i="5"/>
  <c r="H193" i="5"/>
  <c r="L193" i="5" s="1"/>
  <c r="N198" i="5"/>
  <c r="H201" i="5"/>
  <c r="L201" i="5" s="1"/>
  <c r="H214" i="5"/>
  <c r="N33" i="5"/>
  <c r="N114" i="5"/>
  <c r="H134" i="5"/>
  <c r="H138" i="5"/>
  <c r="L138" i="5" s="1"/>
  <c r="H143" i="5"/>
  <c r="L143" i="5" s="1"/>
  <c r="N27" i="5"/>
  <c r="N31" i="5"/>
  <c r="N117" i="5"/>
  <c r="N137" i="5"/>
  <c r="N16" i="5"/>
  <c r="N39" i="5"/>
  <c r="N82" i="5"/>
  <c r="N102" i="5"/>
  <c r="N113" i="5"/>
  <c r="N24" i="5"/>
  <c r="N32" i="5"/>
  <c r="N54" i="5"/>
  <c r="I9" i="5"/>
  <c r="N87" i="5"/>
  <c r="N107" i="5"/>
  <c r="N119" i="5"/>
  <c r="N142" i="5"/>
  <c r="N147" i="5"/>
  <c r="N152" i="5"/>
  <c r="H159" i="5"/>
  <c r="H164" i="5"/>
  <c r="K187" i="5"/>
  <c r="O187" i="5" s="1"/>
  <c r="H202" i="5"/>
  <c r="N48" i="5"/>
  <c r="N110" i="5"/>
  <c r="C16" i="5"/>
  <c r="C17" i="5" s="1"/>
  <c r="C18" i="5" s="1"/>
  <c r="N17" i="5"/>
  <c r="N23" i="5"/>
  <c r="N35" i="5"/>
  <c r="K39" i="5"/>
  <c r="O39" i="5" s="1"/>
  <c r="N52" i="5"/>
  <c r="N72" i="5"/>
  <c r="N92" i="5"/>
  <c r="N162" i="5"/>
  <c r="H174" i="5"/>
  <c r="H189" i="5"/>
  <c r="H194" i="5"/>
  <c r="H205" i="5"/>
  <c r="L205" i="5" s="1"/>
  <c r="N172" i="5"/>
  <c r="O12" i="5"/>
  <c r="C20" i="5"/>
  <c r="C21" i="5" s="1"/>
  <c r="C22" i="5" s="1"/>
  <c r="C23" i="5"/>
  <c r="N74" i="5"/>
  <c r="H74" i="5"/>
  <c r="N85" i="5"/>
  <c r="H85" i="5"/>
  <c r="L85" i="5" s="1"/>
  <c r="N94" i="5"/>
  <c r="H94" i="5"/>
  <c r="G9" i="5"/>
  <c r="N12" i="5"/>
  <c r="N13" i="5"/>
  <c r="H20" i="5"/>
  <c r="L20" i="5" s="1"/>
  <c r="H21" i="5"/>
  <c r="N28" i="5"/>
  <c r="N29" i="5"/>
  <c r="H36" i="5"/>
  <c r="L36" i="5" s="1"/>
  <c r="H37" i="5"/>
  <c r="H41" i="5"/>
  <c r="N67" i="5"/>
  <c r="K67" i="5"/>
  <c r="O67" i="5" s="1"/>
  <c r="N68" i="5"/>
  <c r="H68" i="5"/>
  <c r="L68" i="5" s="1"/>
  <c r="N70" i="5"/>
  <c r="H70" i="5"/>
  <c r="L70" i="5" s="1"/>
  <c r="N79" i="5"/>
  <c r="H79" i="5"/>
  <c r="N88" i="5"/>
  <c r="H88" i="5"/>
  <c r="L88" i="5" s="1"/>
  <c r="N90" i="5"/>
  <c r="H90" i="5"/>
  <c r="L90" i="5" s="1"/>
  <c r="N99" i="5"/>
  <c r="H99" i="5"/>
  <c r="H108" i="5"/>
  <c r="L108" i="5" s="1"/>
  <c r="N108" i="5"/>
  <c r="H124" i="5"/>
  <c r="N124" i="5"/>
  <c r="N83" i="5"/>
  <c r="H83" i="5"/>
  <c r="L83" i="5" s="1"/>
  <c r="N103" i="5"/>
  <c r="H103" i="5"/>
  <c r="L103" i="5" s="1"/>
  <c r="N105" i="5"/>
  <c r="H105" i="5"/>
  <c r="L105" i="5" s="1"/>
  <c r="K112" i="5"/>
  <c r="O112" i="5" s="1"/>
  <c r="N112" i="5"/>
  <c r="H123" i="5"/>
  <c r="L123" i="5" s="1"/>
  <c r="N123" i="5"/>
  <c r="N49" i="5"/>
  <c r="N58" i="5"/>
  <c r="N60" i="5"/>
  <c r="N73" i="5"/>
  <c r="H73" i="5"/>
  <c r="L73" i="5" s="1"/>
  <c r="N75" i="5"/>
  <c r="H75" i="5"/>
  <c r="L75" i="5" s="1"/>
  <c r="N84" i="5"/>
  <c r="H84" i="5"/>
  <c r="N93" i="5"/>
  <c r="H93" i="5"/>
  <c r="L93" i="5" s="1"/>
  <c r="N95" i="5"/>
  <c r="H95" i="5"/>
  <c r="L95" i="5" s="1"/>
  <c r="N104" i="5"/>
  <c r="H104" i="5"/>
  <c r="H125" i="5"/>
  <c r="L125" i="5" s="1"/>
  <c r="N125" i="5"/>
  <c r="N128" i="5"/>
  <c r="H128" i="5"/>
  <c r="L128" i="5" s="1"/>
  <c r="H40" i="5"/>
  <c r="L40" i="5" s="1"/>
  <c r="N53" i="5"/>
  <c r="N55" i="5"/>
  <c r="N62" i="5"/>
  <c r="N63" i="5"/>
  <c r="N64" i="5"/>
  <c r="N65" i="5"/>
  <c r="N69" i="5"/>
  <c r="H69" i="5"/>
  <c r="N78" i="5"/>
  <c r="H78" i="5"/>
  <c r="L78" i="5" s="1"/>
  <c r="N80" i="5"/>
  <c r="H80" i="5"/>
  <c r="L80" i="5" s="1"/>
  <c r="N89" i="5"/>
  <c r="H89" i="5"/>
  <c r="N98" i="5"/>
  <c r="H98" i="5"/>
  <c r="L98" i="5" s="1"/>
  <c r="N100" i="5"/>
  <c r="H100" i="5"/>
  <c r="L100" i="5" s="1"/>
  <c r="K72" i="5"/>
  <c r="O72" i="5" s="1"/>
  <c r="K77" i="5"/>
  <c r="O77" i="5" s="1"/>
  <c r="K82" i="5"/>
  <c r="O82" i="5" s="1"/>
  <c r="K87" i="5"/>
  <c r="O87" i="5" s="1"/>
  <c r="K92" i="5"/>
  <c r="O92" i="5" s="1"/>
  <c r="K97" i="5"/>
  <c r="O97" i="5" s="1"/>
  <c r="K102" i="5"/>
  <c r="O102" i="5" s="1"/>
  <c r="K107" i="5"/>
  <c r="O107" i="5" s="1"/>
  <c r="N122" i="5"/>
  <c r="N149" i="5"/>
  <c r="H149" i="5"/>
  <c r="N163" i="5"/>
  <c r="H163" i="5"/>
  <c r="L163" i="5" s="1"/>
  <c r="N127" i="5"/>
  <c r="N129" i="5"/>
  <c r="H129" i="5"/>
  <c r="N157" i="5"/>
  <c r="N167" i="5"/>
  <c r="N177" i="5"/>
  <c r="K196" i="5"/>
  <c r="O196" i="5" s="1"/>
  <c r="N196" i="5"/>
  <c r="N148" i="5"/>
  <c r="H148" i="5"/>
  <c r="L148" i="5" s="1"/>
  <c r="N168" i="5"/>
  <c r="H168" i="5"/>
  <c r="L168" i="5" s="1"/>
  <c r="N173" i="5"/>
  <c r="H173" i="5"/>
  <c r="L173" i="5" s="1"/>
  <c r="N209" i="5"/>
  <c r="H209" i="5"/>
  <c r="L209" i="5" s="1"/>
  <c r="K147" i="5"/>
  <c r="O147" i="5" s="1"/>
  <c r="N154" i="5"/>
  <c r="N183" i="5"/>
  <c r="H183" i="5"/>
  <c r="L183" i="5" s="1"/>
  <c r="N210" i="5"/>
  <c r="H210" i="5"/>
  <c r="N184" i="5"/>
  <c r="H184" i="5"/>
  <c r="K182" i="5"/>
  <c r="O182" i="5" s="1"/>
  <c r="N217" i="5"/>
  <c r="N218" i="5"/>
  <c r="F7" i="5"/>
  <c r="E7" i="5"/>
  <c r="L69" i="5" l="1"/>
  <c r="O69" i="5" s="1"/>
  <c r="L79" i="5"/>
  <c r="O79" i="5" s="1"/>
  <c r="L41" i="5"/>
  <c r="O41" i="5" s="1"/>
  <c r="L134" i="5"/>
  <c r="O134" i="5" s="1"/>
  <c r="L21" i="5"/>
  <c r="O21" i="5" s="1"/>
  <c r="L139" i="5"/>
  <c r="O139" i="5" s="1"/>
  <c r="L129" i="5"/>
  <c r="O129" i="5" s="1"/>
  <c r="L89" i="5"/>
  <c r="O89" i="5" s="1"/>
  <c r="L94" i="5"/>
  <c r="O94" i="5" s="1"/>
  <c r="L74" i="5"/>
  <c r="O74" i="5" s="1"/>
  <c r="L189" i="5"/>
  <c r="O189" i="5" s="1"/>
  <c r="L159" i="5"/>
  <c r="O159" i="5" s="1"/>
  <c r="L206" i="5"/>
  <c r="O206" i="5" s="1"/>
  <c r="L25" i="5"/>
  <c r="E26" i="7" s="1"/>
  <c r="L184" i="5"/>
  <c r="O184" i="5" s="1"/>
  <c r="L104" i="5"/>
  <c r="O104" i="5" s="1"/>
  <c r="L37" i="5"/>
  <c r="O37" i="5" s="1"/>
  <c r="L194" i="5"/>
  <c r="O194" i="5" s="1"/>
  <c r="L164" i="5"/>
  <c r="O164" i="5" s="1"/>
  <c r="L99" i="5"/>
  <c r="O99" i="5" s="1"/>
  <c r="L210" i="5"/>
  <c r="O210" i="5" s="1"/>
  <c r="L149" i="5"/>
  <c r="O149" i="5" s="1"/>
  <c r="L84" i="5"/>
  <c r="O84" i="5" s="1"/>
  <c r="L124" i="5"/>
  <c r="O124" i="5" s="1"/>
  <c r="L174" i="5"/>
  <c r="O174" i="5" s="1"/>
  <c r="L202" i="5"/>
  <c r="O202" i="5" s="1"/>
  <c r="L214" i="5"/>
  <c r="O214" i="5" s="1"/>
  <c r="L144" i="5"/>
  <c r="O144" i="5" s="1"/>
  <c r="L169" i="5"/>
  <c r="O169" i="5" s="1"/>
  <c r="E32" i="32"/>
  <c r="D35" i="32"/>
  <c r="D62" i="7"/>
  <c r="D48" i="31"/>
  <c r="D57" i="31"/>
  <c r="D23" i="7"/>
  <c r="D44" i="32"/>
  <c r="D54" i="31"/>
  <c r="D35" i="7"/>
  <c r="E27" i="6"/>
  <c r="E28" i="6" s="1"/>
  <c r="E29" i="6" s="1"/>
  <c r="D51" i="31"/>
  <c r="D38" i="32"/>
  <c r="D53" i="7"/>
  <c r="D47" i="32"/>
  <c r="D41" i="32"/>
  <c r="C21" i="32"/>
  <c r="D53" i="32"/>
  <c r="O11" i="5"/>
  <c r="D32" i="7"/>
  <c r="D50" i="32"/>
  <c r="D42" i="31"/>
  <c r="D32" i="32"/>
  <c r="B57" i="5"/>
  <c r="B58" i="5" s="1"/>
  <c r="B59" i="5" s="1"/>
  <c r="B60" i="5" s="1"/>
  <c r="B56" i="5"/>
  <c r="E32" i="7"/>
  <c r="E24" i="31"/>
  <c r="E25" i="31" s="1"/>
  <c r="E26" i="31" s="1"/>
  <c r="J26" i="31" s="1"/>
  <c r="E46" i="7"/>
  <c r="O95" i="5"/>
  <c r="O80" i="5"/>
  <c r="O125" i="5"/>
  <c r="O105" i="5"/>
  <c r="O90" i="5"/>
  <c r="O85" i="5"/>
  <c r="O75" i="5"/>
  <c r="O100" i="5"/>
  <c r="M9" i="5"/>
  <c r="O70" i="5"/>
  <c r="E45" i="7"/>
  <c r="E67" i="7"/>
  <c r="E53" i="7"/>
  <c r="E24" i="7"/>
  <c r="E34" i="7"/>
  <c r="O128" i="5"/>
  <c r="C48" i="7"/>
  <c r="D48" i="7" s="1"/>
  <c r="O123" i="5"/>
  <c r="C47" i="7"/>
  <c r="O108" i="5"/>
  <c r="C44" i="7"/>
  <c r="O138" i="5"/>
  <c r="C50" i="7"/>
  <c r="X23" i="31"/>
  <c r="X32" i="31"/>
  <c r="D29" i="31"/>
  <c r="D25" i="31"/>
  <c r="E28" i="7"/>
  <c r="O209" i="5"/>
  <c r="C65" i="7"/>
  <c r="O168" i="5"/>
  <c r="C56" i="7"/>
  <c r="O78" i="5"/>
  <c r="C38" i="7"/>
  <c r="O103" i="5"/>
  <c r="C43" i="7"/>
  <c r="D43" i="7" s="1"/>
  <c r="O88" i="5"/>
  <c r="C40" i="7"/>
  <c r="D40" i="7" s="1"/>
  <c r="O36" i="5"/>
  <c r="C29" i="7"/>
  <c r="O20" i="5"/>
  <c r="C25" i="7"/>
  <c r="D25" i="7" s="1"/>
  <c r="O201" i="5"/>
  <c r="C63" i="7"/>
  <c r="D63" i="7" s="1"/>
  <c r="O213" i="5"/>
  <c r="C66" i="7"/>
  <c r="D66" i="7" s="1"/>
  <c r="D35" i="31"/>
  <c r="E62" i="7"/>
  <c r="E58" i="7"/>
  <c r="C54" i="7"/>
  <c r="D54" i="7" s="1"/>
  <c r="E31" i="7"/>
  <c r="E27" i="7"/>
  <c r="E23" i="7"/>
  <c r="O205" i="5"/>
  <c r="C64" i="7"/>
  <c r="D64" i="7" s="1"/>
  <c r="D28" i="31"/>
  <c r="D26" i="31"/>
  <c r="D24" i="31"/>
  <c r="E33" i="7"/>
  <c r="Y25" i="32"/>
  <c r="Y29" i="32"/>
  <c r="Y28" i="32"/>
  <c r="Y23" i="32"/>
  <c r="Y26" i="32"/>
  <c r="Y30" i="32"/>
  <c r="Y24" i="32"/>
  <c r="Y27" i="32"/>
  <c r="Y31" i="32"/>
  <c r="O93" i="5"/>
  <c r="C41" i="7"/>
  <c r="O133" i="5"/>
  <c r="C49" i="7"/>
  <c r="D49" i="7" s="1"/>
  <c r="D31" i="31"/>
  <c r="D27" i="31"/>
  <c r="D23" i="31"/>
  <c r="C21" i="31"/>
  <c r="F23" i="31"/>
  <c r="G23" i="31"/>
  <c r="H23" i="31"/>
  <c r="I23" i="31"/>
  <c r="J23" i="31"/>
  <c r="K23" i="31"/>
  <c r="L23" i="31"/>
  <c r="M23" i="31"/>
  <c r="N23" i="31"/>
  <c r="O23" i="31"/>
  <c r="P23" i="31"/>
  <c r="Q23" i="31"/>
  <c r="R23" i="31"/>
  <c r="S23" i="31"/>
  <c r="T23" i="31"/>
  <c r="U23" i="31"/>
  <c r="V23" i="31"/>
  <c r="O163" i="5"/>
  <c r="C55" i="7"/>
  <c r="D55" i="7" s="1"/>
  <c r="O73" i="5"/>
  <c r="C37" i="7"/>
  <c r="D37" i="7" s="1"/>
  <c r="O183" i="5"/>
  <c r="C59" i="7"/>
  <c r="O173" i="5"/>
  <c r="C57" i="7"/>
  <c r="D57" i="7" s="1"/>
  <c r="O148" i="5"/>
  <c r="C52" i="7"/>
  <c r="D52" i="7" s="1"/>
  <c r="O98" i="5"/>
  <c r="C42" i="7"/>
  <c r="D42" i="7" s="1"/>
  <c r="O40" i="5"/>
  <c r="C30" i="7"/>
  <c r="D30" i="7" s="1"/>
  <c r="O83" i="5"/>
  <c r="C39" i="7"/>
  <c r="D39" i="7" s="1"/>
  <c r="O68" i="5"/>
  <c r="C36" i="7"/>
  <c r="D36" i="7" s="1"/>
  <c r="O143" i="5"/>
  <c r="C51" i="7"/>
  <c r="D51" i="7" s="1"/>
  <c r="O193" i="5"/>
  <c r="C61" i="7"/>
  <c r="D61" i="7" s="1"/>
  <c r="O188" i="5"/>
  <c r="C60" i="7"/>
  <c r="D60" i="7" s="1"/>
  <c r="X42" i="31"/>
  <c r="Z22" i="31"/>
  <c r="Y2" i="31"/>
  <c r="Y43" i="31" s="1"/>
  <c r="W23" i="31"/>
  <c r="D38" i="31"/>
  <c r="C26" i="7"/>
  <c r="D33" i="31"/>
  <c r="AA22" i="32"/>
  <c r="Z2" i="32"/>
  <c r="E35" i="7"/>
  <c r="D34" i="31"/>
  <c r="W42" i="32"/>
  <c r="S42" i="32"/>
  <c r="O42" i="32"/>
  <c r="K42" i="32"/>
  <c r="G42" i="32"/>
  <c r="V42" i="32"/>
  <c r="R42" i="32"/>
  <c r="N42" i="32"/>
  <c r="J42" i="32"/>
  <c r="F42" i="32"/>
  <c r="U42" i="32"/>
  <c r="Q42" i="32"/>
  <c r="M42" i="32"/>
  <c r="I42" i="32"/>
  <c r="P42" i="32"/>
  <c r="L42" i="32"/>
  <c r="X42" i="32"/>
  <c r="H42" i="32"/>
  <c r="B43" i="32"/>
  <c r="T42" i="32"/>
  <c r="V43" i="31"/>
  <c r="R43" i="31"/>
  <c r="N43" i="31"/>
  <c r="J43" i="31"/>
  <c r="F43" i="31"/>
  <c r="U43" i="31"/>
  <c r="Q43" i="31"/>
  <c r="M43" i="31"/>
  <c r="I43" i="31"/>
  <c r="B44" i="31"/>
  <c r="X43" i="31"/>
  <c r="T43" i="31"/>
  <c r="P43" i="31"/>
  <c r="L43" i="31"/>
  <c r="H43" i="31"/>
  <c r="O43" i="31"/>
  <c r="K43" i="31"/>
  <c r="W43" i="31"/>
  <c r="G43" i="31"/>
  <c r="S43" i="31"/>
  <c r="C27" i="5"/>
  <c r="C24" i="5"/>
  <c r="C25" i="5" s="1"/>
  <c r="C26" i="5" s="1"/>
  <c r="H9" i="5"/>
  <c r="K9" i="5"/>
  <c r="S32" i="32" l="1"/>
  <c r="Q32" i="32"/>
  <c r="X32" i="32"/>
  <c r="W32" i="32"/>
  <c r="P32" i="32"/>
  <c r="R32" i="32"/>
  <c r="U32" i="32"/>
  <c r="E54" i="7"/>
  <c r="O25" i="5"/>
  <c r="V32" i="32"/>
  <c r="O32" i="32"/>
  <c r="E33" i="32"/>
  <c r="E34" i="32" s="1"/>
  <c r="E35" i="32" s="1"/>
  <c r="Y32" i="32"/>
  <c r="T32" i="32"/>
  <c r="T24" i="31"/>
  <c r="K26" i="31"/>
  <c r="L25" i="31"/>
  <c r="R25" i="31"/>
  <c r="V24" i="31"/>
  <c r="D18" i="32"/>
  <c r="P24" i="31"/>
  <c r="H25" i="31"/>
  <c r="X24" i="31"/>
  <c r="J24" i="31"/>
  <c r="K24" i="31"/>
  <c r="I26" i="31"/>
  <c r="S25" i="31"/>
  <c r="X25" i="31"/>
  <c r="O24" i="31"/>
  <c r="S26" i="31"/>
  <c r="N25" i="31"/>
  <c r="D21" i="32"/>
  <c r="D26" i="7"/>
  <c r="D59" i="7"/>
  <c r="D50" i="7"/>
  <c r="D41" i="7"/>
  <c r="D38" i="7"/>
  <c r="D65" i="7"/>
  <c r="B62" i="5"/>
  <c r="B63" i="5" s="1"/>
  <c r="B64" i="5" s="1"/>
  <c r="B65" i="5" s="1"/>
  <c r="B61" i="5"/>
  <c r="E30" i="6"/>
  <c r="E31" i="6" s="1"/>
  <c r="E32" i="6" s="1"/>
  <c r="S24" i="31"/>
  <c r="N24" i="31"/>
  <c r="H24" i="31"/>
  <c r="Q26" i="31"/>
  <c r="V25" i="31"/>
  <c r="P25" i="31"/>
  <c r="K25" i="31"/>
  <c r="X26" i="31"/>
  <c r="D44" i="7"/>
  <c r="D47" i="7"/>
  <c r="W25" i="31"/>
  <c r="R24" i="31"/>
  <c r="L24" i="31"/>
  <c r="G24" i="31"/>
  <c r="O26" i="31"/>
  <c r="D29" i="7"/>
  <c r="D56" i="7"/>
  <c r="T25" i="31"/>
  <c r="O25" i="31"/>
  <c r="J25" i="31"/>
  <c r="W26" i="31"/>
  <c r="U24" i="31"/>
  <c r="Q24" i="31"/>
  <c r="M24" i="31"/>
  <c r="I24" i="31"/>
  <c r="U26" i="31"/>
  <c r="M26" i="31"/>
  <c r="U25" i="31"/>
  <c r="Q25" i="31"/>
  <c r="M25" i="31"/>
  <c r="I25" i="31"/>
  <c r="W24" i="31"/>
  <c r="V26" i="31"/>
  <c r="R26" i="31"/>
  <c r="N26" i="31"/>
  <c r="E27" i="31"/>
  <c r="T26" i="31"/>
  <c r="P26" i="31"/>
  <c r="L26" i="31"/>
  <c r="L9" i="5"/>
  <c r="E36" i="7"/>
  <c r="E59" i="7"/>
  <c r="E55" i="7"/>
  <c r="E66" i="7"/>
  <c r="E40" i="7"/>
  <c r="E65" i="7"/>
  <c r="E49" i="7"/>
  <c r="E64" i="7"/>
  <c r="E50" i="7"/>
  <c r="E47" i="7"/>
  <c r="E30" i="7"/>
  <c r="E38" i="7"/>
  <c r="Y26" i="31"/>
  <c r="Y23" i="31"/>
  <c r="Y24" i="31"/>
  <c r="Y32" i="31"/>
  <c r="Y25" i="31"/>
  <c r="E60" i="7"/>
  <c r="E51" i="7"/>
  <c r="E39" i="7"/>
  <c r="E42" i="7"/>
  <c r="E57" i="7"/>
  <c r="E37" i="7"/>
  <c r="E63" i="7"/>
  <c r="E29" i="7"/>
  <c r="E43" i="7"/>
  <c r="E56" i="7"/>
  <c r="AB22" i="32"/>
  <c r="AA2" i="32"/>
  <c r="E61" i="7"/>
  <c r="E52" i="7"/>
  <c r="E25" i="7"/>
  <c r="X1" i="32"/>
  <c r="Y1" i="32" s="1"/>
  <c r="Z1" i="32" s="1"/>
  <c r="Z26" i="32"/>
  <c r="Z30" i="32"/>
  <c r="Z23" i="32"/>
  <c r="Z27" i="32"/>
  <c r="Z31" i="32"/>
  <c r="Z24" i="32"/>
  <c r="Z32" i="32"/>
  <c r="Z29" i="32"/>
  <c r="Z28" i="32"/>
  <c r="Z25" i="32"/>
  <c r="AA22" i="31"/>
  <c r="Z2" i="31"/>
  <c r="D18" i="31"/>
  <c r="D21" i="31"/>
  <c r="E41" i="7"/>
  <c r="E44" i="7"/>
  <c r="E48" i="7"/>
  <c r="Y43" i="32"/>
  <c r="U43" i="32"/>
  <c r="Q43" i="32"/>
  <c r="M43" i="32"/>
  <c r="I43" i="32"/>
  <c r="B44" i="32"/>
  <c r="X43" i="32"/>
  <c r="T43" i="32"/>
  <c r="P43" i="32"/>
  <c r="L43" i="32"/>
  <c r="H43" i="32"/>
  <c r="W43" i="32"/>
  <c r="S43" i="32"/>
  <c r="O43" i="32"/>
  <c r="K43" i="32"/>
  <c r="G43" i="32"/>
  <c r="J43" i="32"/>
  <c r="V43" i="32"/>
  <c r="F43" i="32"/>
  <c r="R43" i="32"/>
  <c r="N43" i="32"/>
  <c r="B45" i="31"/>
  <c r="X44" i="31"/>
  <c r="T44" i="31"/>
  <c r="P44" i="31"/>
  <c r="L44" i="31"/>
  <c r="H44" i="31"/>
  <c r="W44" i="31"/>
  <c r="S44" i="31"/>
  <c r="O44" i="31"/>
  <c r="K44" i="31"/>
  <c r="G44" i="31"/>
  <c r="V44" i="31"/>
  <c r="R44" i="31"/>
  <c r="N44" i="31"/>
  <c r="J44" i="31"/>
  <c r="F44" i="31"/>
  <c r="Y44" i="31"/>
  <c r="I44" i="31"/>
  <c r="U44" i="31"/>
  <c r="Q44" i="31"/>
  <c r="M44" i="31"/>
  <c r="C21" i="7"/>
  <c r="C31" i="5"/>
  <c r="C28" i="5"/>
  <c r="C29" i="5" s="1"/>
  <c r="C30" i="5" s="1"/>
  <c r="S35" i="32" l="1"/>
  <c r="V35" i="32"/>
  <c r="Z35" i="32"/>
  <c r="Z34" i="32"/>
  <c r="X34" i="32"/>
  <c r="S33" i="32"/>
  <c r="V34" i="32"/>
  <c r="X35" i="32"/>
  <c r="S34" i="32"/>
  <c r="X33" i="32"/>
  <c r="W34" i="32"/>
  <c r="T34" i="32"/>
  <c r="E36" i="32"/>
  <c r="Z36" i="32" s="1"/>
  <c r="T33" i="32"/>
  <c r="P33" i="32"/>
  <c r="W35" i="32"/>
  <c r="Z33" i="32"/>
  <c r="R34" i="32"/>
  <c r="Y34" i="32"/>
  <c r="R33" i="32"/>
  <c r="U35" i="32"/>
  <c r="V33" i="32"/>
  <c r="Y33" i="32"/>
  <c r="W33" i="32"/>
  <c r="U34" i="32"/>
  <c r="Y35" i="32"/>
  <c r="U33" i="32"/>
  <c r="Q33" i="32"/>
  <c r="T35" i="32"/>
  <c r="R35" i="32"/>
  <c r="Q34" i="32"/>
  <c r="B67" i="5"/>
  <c r="B68" i="5" s="1"/>
  <c r="B69" i="5" s="1"/>
  <c r="B70" i="5" s="1"/>
  <c r="B66" i="5"/>
  <c r="E33" i="6"/>
  <c r="E34" i="6" s="1"/>
  <c r="E35" i="6" s="1"/>
  <c r="E28" i="31"/>
  <c r="Z28" i="31" s="1"/>
  <c r="M27" i="31"/>
  <c r="Q27" i="31"/>
  <c r="U27" i="31"/>
  <c r="J27" i="31"/>
  <c r="N27" i="31"/>
  <c r="R27" i="31"/>
  <c r="V27" i="31"/>
  <c r="W27" i="31"/>
  <c r="K27" i="31"/>
  <c r="O27" i="31"/>
  <c r="S27" i="31"/>
  <c r="X27" i="31"/>
  <c r="L27" i="31"/>
  <c r="P27" i="31"/>
  <c r="T27" i="31"/>
  <c r="Y27" i="31"/>
  <c r="AB22" i="31"/>
  <c r="AA2" i="31"/>
  <c r="AA45" i="31" s="1"/>
  <c r="AA25" i="32"/>
  <c r="AA29" i="32"/>
  <c r="AA33" i="32"/>
  <c r="AA23" i="32"/>
  <c r="AA26" i="32"/>
  <c r="AA30" i="32"/>
  <c r="AA34" i="32"/>
  <c r="AA27" i="32"/>
  <c r="AA31" i="32"/>
  <c r="AA35" i="32"/>
  <c r="AA24" i="32"/>
  <c r="AA28" i="32"/>
  <c r="AA32" i="32"/>
  <c r="Z24" i="31"/>
  <c r="Z32" i="31"/>
  <c r="Z25" i="31"/>
  <c r="Z27" i="31"/>
  <c r="X1" i="31"/>
  <c r="Y1" i="31" s="1"/>
  <c r="Z1" i="31" s="1"/>
  <c r="Z26" i="31"/>
  <c r="Z23" i="31"/>
  <c r="AB2" i="32"/>
  <c r="AC22" i="32"/>
  <c r="Z44" i="31"/>
  <c r="W44" i="32"/>
  <c r="S44" i="32"/>
  <c r="O44" i="32"/>
  <c r="K44" i="32"/>
  <c r="G44" i="32"/>
  <c r="Z44" i="32"/>
  <c r="V44" i="32"/>
  <c r="R44" i="32"/>
  <c r="N44" i="32"/>
  <c r="J44" i="32"/>
  <c r="F44" i="32"/>
  <c r="Y44" i="32"/>
  <c r="U44" i="32"/>
  <c r="Q44" i="32"/>
  <c r="M44" i="32"/>
  <c r="I44" i="32"/>
  <c r="B45" i="32"/>
  <c r="T44" i="32"/>
  <c r="P44" i="32"/>
  <c r="L44" i="32"/>
  <c r="X44" i="32"/>
  <c r="H44" i="32"/>
  <c r="Z45" i="31"/>
  <c r="V45" i="31"/>
  <c r="R45" i="31"/>
  <c r="N45" i="31"/>
  <c r="J45" i="31"/>
  <c r="F45" i="31"/>
  <c r="Y45" i="31"/>
  <c r="U45" i="31"/>
  <c r="Q45" i="31"/>
  <c r="M45" i="31"/>
  <c r="I45" i="31"/>
  <c r="B46" i="31"/>
  <c r="X45" i="31"/>
  <c r="T45" i="31"/>
  <c r="P45" i="31"/>
  <c r="L45" i="31"/>
  <c r="H45" i="31"/>
  <c r="W45" i="31"/>
  <c r="G45" i="31"/>
  <c r="S45" i="31"/>
  <c r="O45" i="31"/>
  <c r="K45" i="31"/>
  <c r="C35" i="5"/>
  <c r="C32" i="5"/>
  <c r="C33" i="5" s="1"/>
  <c r="C34" i="5" s="1"/>
  <c r="E37" i="32" l="1"/>
  <c r="AA37" i="32" s="1"/>
  <c r="AA36" i="32"/>
  <c r="X36" i="32"/>
  <c r="S36" i="32"/>
  <c r="W36" i="32"/>
  <c r="Y36" i="32"/>
  <c r="T36" i="32"/>
  <c r="V36" i="32"/>
  <c r="U36" i="32"/>
  <c r="B72" i="5"/>
  <c r="B73" i="5" s="1"/>
  <c r="B74" i="5" s="1"/>
  <c r="B75" i="5" s="1"/>
  <c r="B71" i="5"/>
  <c r="E36" i="6"/>
  <c r="E37" i="6" s="1"/>
  <c r="E38" i="6" s="1"/>
  <c r="E29" i="31"/>
  <c r="AA29" i="31" s="1"/>
  <c r="X28" i="31"/>
  <c r="K28" i="31"/>
  <c r="O28" i="31"/>
  <c r="S28" i="31"/>
  <c r="W28" i="31"/>
  <c r="L28" i="31"/>
  <c r="P28" i="31"/>
  <c r="T28" i="31"/>
  <c r="M28" i="31"/>
  <c r="Q28" i="31"/>
  <c r="U28" i="31"/>
  <c r="N28" i="31"/>
  <c r="R28" i="31"/>
  <c r="V28" i="31"/>
  <c r="Y28" i="31"/>
  <c r="AD22" i="32"/>
  <c r="AC2" i="32"/>
  <c r="AA25" i="31"/>
  <c r="AA23" i="31"/>
  <c r="AA26" i="31"/>
  <c r="AA24" i="31"/>
  <c r="AA27" i="31"/>
  <c r="AA28" i="31"/>
  <c r="AA32" i="31"/>
  <c r="AB26" i="32"/>
  <c r="AB30" i="32"/>
  <c r="AB34" i="32"/>
  <c r="AB33" i="32"/>
  <c r="AB23" i="32"/>
  <c r="AB27" i="32"/>
  <c r="AB31" i="32"/>
  <c r="AB35" i="32"/>
  <c r="AB25" i="32"/>
  <c r="AB24" i="32"/>
  <c r="AB28" i="32"/>
  <c r="AB32" i="32"/>
  <c r="AB36" i="32"/>
  <c r="AB29" i="32"/>
  <c r="AC22" i="31"/>
  <c r="AB2" i="31"/>
  <c r="AB46" i="31" s="1"/>
  <c r="Y45" i="32"/>
  <c r="U45" i="32"/>
  <c r="Q45" i="32"/>
  <c r="M45" i="32"/>
  <c r="I45" i="32"/>
  <c r="B46" i="32"/>
  <c r="X45" i="32"/>
  <c r="T45" i="32"/>
  <c r="P45" i="32"/>
  <c r="L45" i="32"/>
  <c r="H45" i="32"/>
  <c r="AA45" i="32"/>
  <c r="W45" i="32"/>
  <c r="S45" i="32"/>
  <c r="O45" i="32"/>
  <c r="K45" i="32"/>
  <c r="G45" i="32"/>
  <c r="N45" i="32"/>
  <c r="Z45" i="32"/>
  <c r="J45" i="32"/>
  <c r="V45" i="32"/>
  <c r="F45" i="32"/>
  <c r="R45" i="32"/>
  <c r="B47" i="31"/>
  <c r="X46" i="31"/>
  <c r="T46" i="31"/>
  <c r="P46" i="31"/>
  <c r="L46" i="31"/>
  <c r="H46" i="31"/>
  <c r="AA46" i="31"/>
  <c r="W46" i="31"/>
  <c r="S46" i="31"/>
  <c r="O46" i="31"/>
  <c r="K46" i="31"/>
  <c r="G46" i="31"/>
  <c r="Z46" i="31"/>
  <c r="V46" i="31"/>
  <c r="R46" i="31"/>
  <c r="N46" i="31"/>
  <c r="J46" i="31"/>
  <c r="F46" i="31"/>
  <c r="Q46" i="31"/>
  <c r="M46" i="31"/>
  <c r="Y46" i="31"/>
  <c r="I46" i="31"/>
  <c r="U46" i="31"/>
  <c r="C36" i="5"/>
  <c r="C37" i="5" s="1"/>
  <c r="C38" i="5" s="1"/>
  <c r="C39" i="5"/>
  <c r="V37" i="32" l="1"/>
  <c r="Y37" i="32"/>
  <c r="AB37" i="32"/>
  <c r="W37" i="32"/>
  <c r="U37" i="32"/>
  <c r="E38" i="32"/>
  <c r="AB38" i="32" s="1"/>
  <c r="T37" i="32"/>
  <c r="Z37" i="32"/>
  <c r="X37" i="32"/>
  <c r="E39" i="6"/>
  <c r="E40" i="6" s="1"/>
  <c r="E41" i="6" s="1"/>
  <c r="B77" i="5"/>
  <c r="B78" i="5" s="1"/>
  <c r="B79" i="5" s="1"/>
  <c r="B80" i="5" s="1"/>
  <c r="B76" i="5"/>
  <c r="E30" i="31"/>
  <c r="X29" i="31"/>
  <c r="L29" i="31"/>
  <c r="P29" i="31"/>
  <c r="T29" i="31"/>
  <c r="W29" i="31"/>
  <c r="M29" i="31"/>
  <c r="Q29" i="31"/>
  <c r="U29" i="31"/>
  <c r="N29" i="31"/>
  <c r="R29" i="31"/>
  <c r="V29" i="31"/>
  <c r="O29" i="31"/>
  <c r="S29" i="31"/>
  <c r="Y29" i="31"/>
  <c r="Z29" i="31"/>
  <c r="AA1" i="32"/>
  <c r="AB1" i="32" s="1"/>
  <c r="AC1" i="32" s="1"/>
  <c r="AC27" i="32"/>
  <c r="AC31" i="32"/>
  <c r="AC35" i="32"/>
  <c r="AC26" i="32"/>
  <c r="AC34" i="32"/>
  <c r="AC24" i="32"/>
  <c r="AC28" i="32"/>
  <c r="AC32" i="32"/>
  <c r="AC36" i="32"/>
  <c r="AC23" i="32"/>
  <c r="AC25" i="32"/>
  <c r="AC29" i="32"/>
  <c r="AC33" i="32"/>
  <c r="AC37" i="32"/>
  <c r="AC30" i="32"/>
  <c r="AB27" i="31"/>
  <c r="AB23" i="31"/>
  <c r="AB26" i="31"/>
  <c r="AB24" i="31"/>
  <c r="AB28" i="31"/>
  <c r="AB32" i="31"/>
  <c r="AB25" i="31"/>
  <c r="AB29" i="31"/>
  <c r="AE22" i="32"/>
  <c r="AD2" i="32"/>
  <c r="AD22" i="31"/>
  <c r="AC2" i="31"/>
  <c r="AA46" i="32"/>
  <c r="W46" i="32"/>
  <c r="S46" i="32"/>
  <c r="O46" i="32"/>
  <c r="K46" i="32"/>
  <c r="G46" i="32"/>
  <c r="Z46" i="32"/>
  <c r="V46" i="32"/>
  <c r="R46" i="32"/>
  <c r="N46" i="32"/>
  <c r="J46" i="32"/>
  <c r="F46" i="32"/>
  <c r="Y46" i="32"/>
  <c r="U46" i="32"/>
  <c r="Q46" i="32"/>
  <c r="M46" i="32"/>
  <c r="I46" i="32"/>
  <c r="X46" i="32"/>
  <c r="H46" i="32"/>
  <c r="B47" i="32"/>
  <c r="T46" i="32"/>
  <c r="P46" i="32"/>
  <c r="AB46" i="32"/>
  <c r="L46" i="32"/>
  <c r="Z47" i="31"/>
  <c r="V47" i="31"/>
  <c r="R47" i="31"/>
  <c r="N47" i="31"/>
  <c r="J47" i="31"/>
  <c r="F47" i="31"/>
  <c r="Y47" i="31"/>
  <c r="U47" i="31"/>
  <c r="Q47" i="31"/>
  <c r="M47" i="31"/>
  <c r="I47" i="31"/>
  <c r="B48" i="31"/>
  <c r="AB47" i="31"/>
  <c r="X47" i="31"/>
  <c r="T47" i="31"/>
  <c r="P47" i="31"/>
  <c r="L47" i="31"/>
  <c r="H47" i="31"/>
  <c r="O47" i="31"/>
  <c r="AA47" i="31"/>
  <c r="K47" i="31"/>
  <c r="W47" i="31"/>
  <c r="G47" i="31"/>
  <c r="S47" i="31"/>
  <c r="C40" i="5"/>
  <c r="C41" i="5" s="1"/>
  <c r="C42" i="5" s="1"/>
  <c r="C43" i="5"/>
  <c r="Y38" i="32" l="1"/>
  <c r="X38" i="32"/>
  <c r="V38" i="32"/>
  <c r="E39" i="32"/>
  <c r="Y39" i="32" s="1"/>
  <c r="AC38" i="32"/>
  <c r="AA38" i="32"/>
  <c r="W38" i="32"/>
  <c r="Z38" i="32"/>
  <c r="U38" i="32"/>
  <c r="E42" i="6"/>
  <c r="E43" i="6" s="1"/>
  <c r="E44" i="6" s="1"/>
  <c r="B82" i="5"/>
  <c r="B83" i="5" s="1"/>
  <c r="B84" i="5" s="1"/>
  <c r="B85" i="5" s="1"/>
  <c r="B81" i="5"/>
  <c r="E31" i="31"/>
  <c r="AC31" i="31" s="1"/>
  <c r="Q30" i="31"/>
  <c r="P30" i="31"/>
  <c r="S30" i="31"/>
  <c r="X30" i="31"/>
  <c r="U30" i="31"/>
  <c r="O30" i="31"/>
  <c r="M30" i="31"/>
  <c r="N30" i="31"/>
  <c r="R30" i="31"/>
  <c r="T30" i="31"/>
  <c r="V30" i="31"/>
  <c r="W30" i="31"/>
  <c r="Y30" i="31"/>
  <c r="Z30" i="31"/>
  <c r="AA30" i="31"/>
  <c r="AB30" i="31"/>
  <c r="AC25" i="31"/>
  <c r="AC29" i="31"/>
  <c r="AC30" i="31"/>
  <c r="AC28" i="31"/>
  <c r="AA1" i="31"/>
  <c r="AB1" i="31" s="1"/>
  <c r="AC1" i="31" s="1"/>
  <c r="AC26" i="31"/>
  <c r="AC32" i="31"/>
  <c r="AC23" i="31"/>
  <c r="AC27" i="31"/>
  <c r="AC24" i="31"/>
  <c r="AE22" i="31"/>
  <c r="AD2" i="31"/>
  <c r="AC47" i="31"/>
  <c r="AD24" i="32"/>
  <c r="AD28" i="32"/>
  <c r="AD32" i="32"/>
  <c r="AD36" i="32"/>
  <c r="AD23" i="32"/>
  <c r="AD25" i="32"/>
  <c r="AD29" i="32"/>
  <c r="AD33" i="32"/>
  <c r="AD37" i="32"/>
  <c r="AD27" i="32"/>
  <c r="AD35" i="32"/>
  <c r="AD26" i="32"/>
  <c r="AD30" i="32"/>
  <c r="AD34" i="32"/>
  <c r="AD38" i="32"/>
  <c r="AD31" i="32"/>
  <c r="AF22" i="32"/>
  <c r="AE2" i="32"/>
  <c r="AC47" i="32"/>
  <c r="Y47" i="32"/>
  <c r="U47" i="32"/>
  <c r="Q47" i="32"/>
  <c r="M47" i="32"/>
  <c r="I47" i="32"/>
  <c r="B48" i="32"/>
  <c r="AB47" i="32"/>
  <c r="X47" i="32"/>
  <c r="T47" i="32"/>
  <c r="P47" i="32"/>
  <c r="L47" i="32"/>
  <c r="H47" i="32"/>
  <c r="AA47" i="32"/>
  <c r="W47" i="32"/>
  <c r="S47" i="32"/>
  <c r="O47" i="32"/>
  <c r="K47" i="32"/>
  <c r="G47" i="32"/>
  <c r="R47" i="32"/>
  <c r="N47" i="32"/>
  <c r="Z47" i="32"/>
  <c r="J47" i="32"/>
  <c r="V47" i="32"/>
  <c r="F47" i="32"/>
  <c r="B49" i="31"/>
  <c r="AB48" i="31"/>
  <c r="X48" i="31"/>
  <c r="T48" i="31"/>
  <c r="P48" i="31"/>
  <c r="L48" i="31"/>
  <c r="H48" i="31"/>
  <c r="AA48" i="31"/>
  <c r="W48" i="31"/>
  <c r="S48" i="31"/>
  <c r="O48" i="31"/>
  <c r="K48" i="31"/>
  <c r="G48" i="31"/>
  <c r="Z48" i="31"/>
  <c r="V48" i="31"/>
  <c r="R48" i="31"/>
  <c r="N48" i="31"/>
  <c r="J48" i="31"/>
  <c r="F48" i="31"/>
  <c r="Y48" i="31"/>
  <c r="I48" i="31"/>
  <c r="U48" i="31"/>
  <c r="Q48" i="31"/>
  <c r="AC48" i="31"/>
  <c r="M48" i="31"/>
  <c r="C47" i="5"/>
  <c r="C44" i="5"/>
  <c r="C45" i="5" s="1"/>
  <c r="C46" i="5" s="1"/>
  <c r="Z39" i="32" l="1"/>
  <c r="X39" i="32"/>
  <c r="W39" i="32"/>
  <c r="E40" i="32"/>
  <c r="AD40" i="32" s="1"/>
  <c r="AD39" i="32"/>
  <c r="AB39" i="32"/>
  <c r="V39" i="32"/>
  <c r="AC39" i="32"/>
  <c r="AA39" i="32"/>
  <c r="B87" i="5"/>
  <c r="B88" i="5" s="1"/>
  <c r="B89" i="5" s="1"/>
  <c r="B90" i="5" s="1"/>
  <c r="B86" i="5"/>
  <c r="E45" i="6"/>
  <c r="E46" i="6" s="1"/>
  <c r="E47" i="6" s="1"/>
  <c r="E33" i="31"/>
  <c r="X31" i="31"/>
  <c r="O31" i="31"/>
  <c r="S31" i="31"/>
  <c r="P31" i="31"/>
  <c r="T31" i="31"/>
  <c r="Q31" i="31"/>
  <c r="U31" i="31"/>
  <c r="W31" i="31"/>
  <c r="N31" i="31"/>
  <c r="R31" i="31"/>
  <c r="V31" i="31"/>
  <c r="Y31" i="31"/>
  <c r="Z31" i="31"/>
  <c r="AA31" i="31"/>
  <c r="AB31" i="31"/>
  <c r="AD26" i="31"/>
  <c r="AD30" i="31"/>
  <c r="AD29" i="31"/>
  <c r="AD23" i="31"/>
  <c r="AD27" i="31"/>
  <c r="AD31" i="31"/>
  <c r="AD24" i="31"/>
  <c r="AD28" i="31"/>
  <c r="AD32" i="31"/>
  <c r="AD25" i="31"/>
  <c r="AE2" i="31"/>
  <c r="AE49" i="31" s="1"/>
  <c r="AF22" i="31"/>
  <c r="AD48" i="31"/>
  <c r="AG22" i="32"/>
  <c r="AF2" i="32"/>
  <c r="AE27" i="32"/>
  <c r="AE31" i="32"/>
  <c r="AE35" i="32"/>
  <c r="AE39" i="32"/>
  <c r="AE38" i="32"/>
  <c r="AE24" i="32"/>
  <c r="AE28" i="32"/>
  <c r="AE32" i="32"/>
  <c r="AE36" i="32"/>
  <c r="AE23" i="32"/>
  <c r="AE26" i="32"/>
  <c r="AE34" i="32"/>
  <c r="AE25" i="32"/>
  <c r="AE29" i="32"/>
  <c r="AE33" i="32"/>
  <c r="AE37" i="32"/>
  <c r="AE30" i="32"/>
  <c r="AA48" i="32"/>
  <c r="W48" i="32"/>
  <c r="S48" i="32"/>
  <c r="O48" i="32"/>
  <c r="K48" i="32"/>
  <c r="G48" i="32"/>
  <c r="AD48" i="32"/>
  <c r="Z48" i="32"/>
  <c r="V48" i="32"/>
  <c r="R48" i="32"/>
  <c r="N48" i="32"/>
  <c r="J48" i="32"/>
  <c r="F48" i="32"/>
  <c r="AC48" i="32"/>
  <c r="Y48" i="32"/>
  <c r="U48" i="32"/>
  <c r="Q48" i="32"/>
  <c r="M48" i="32"/>
  <c r="I48" i="32"/>
  <c r="AB48" i="32"/>
  <c r="L48" i="32"/>
  <c r="X48" i="32"/>
  <c r="H48" i="32"/>
  <c r="B49" i="32"/>
  <c r="T48" i="32"/>
  <c r="P48" i="32"/>
  <c r="AD49" i="31"/>
  <c r="Z49" i="31"/>
  <c r="V49" i="31"/>
  <c r="R49" i="31"/>
  <c r="N49" i="31"/>
  <c r="J49" i="31"/>
  <c r="F49" i="31"/>
  <c r="AC49" i="31"/>
  <c r="Y49" i="31"/>
  <c r="U49" i="31"/>
  <c r="Q49" i="31"/>
  <c r="M49" i="31"/>
  <c r="I49" i="31"/>
  <c r="B50" i="31"/>
  <c r="AB49" i="31"/>
  <c r="X49" i="31"/>
  <c r="T49" i="31"/>
  <c r="P49" i="31"/>
  <c r="L49" i="31"/>
  <c r="H49" i="31"/>
  <c r="W49" i="31"/>
  <c r="G49" i="31"/>
  <c r="S49" i="31"/>
  <c r="O49" i="31"/>
  <c r="AA49" i="31"/>
  <c r="K49" i="31"/>
  <c r="C52" i="5"/>
  <c r="C48" i="5"/>
  <c r="C49" i="5" s="1"/>
  <c r="C50" i="5" s="1"/>
  <c r="C51" i="5" s="1"/>
  <c r="AB40" i="32" l="1"/>
  <c r="X40" i="32"/>
  <c r="AA40" i="32"/>
  <c r="E41" i="32"/>
  <c r="E42" i="32" s="1"/>
  <c r="AF42" i="32" s="1"/>
  <c r="Z40" i="32"/>
  <c r="AE40" i="32"/>
  <c r="W40" i="32"/>
  <c r="AC40" i="32"/>
  <c r="Y40" i="32"/>
  <c r="E48" i="6"/>
  <c r="E49" i="6" s="1"/>
  <c r="E50" i="6" s="1"/>
  <c r="B92" i="5"/>
  <c r="B93" i="5" s="1"/>
  <c r="B94" i="5" s="1"/>
  <c r="B95" i="5" s="1"/>
  <c r="B91" i="5"/>
  <c r="E34" i="31"/>
  <c r="R33" i="31"/>
  <c r="V33" i="31"/>
  <c r="S33" i="31"/>
  <c r="W33" i="31"/>
  <c r="X33" i="31"/>
  <c r="P33" i="31"/>
  <c r="T33" i="31"/>
  <c r="Q33" i="31"/>
  <c r="U33" i="31"/>
  <c r="Y33" i="31"/>
  <c r="Z33" i="31"/>
  <c r="AA33" i="31"/>
  <c r="AB33" i="31"/>
  <c r="AC33" i="31"/>
  <c r="AD33" i="31"/>
  <c r="AG22" i="31"/>
  <c r="AF2" i="31"/>
  <c r="AF50" i="31" s="1"/>
  <c r="AE25" i="31"/>
  <c r="AE29" i="31"/>
  <c r="AE33" i="31"/>
  <c r="AE23" i="31"/>
  <c r="AE30" i="31"/>
  <c r="AE31" i="31"/>
  <c r="AE26" i="31"/>
  <c r="AE27" i="31"/>
  <c r="AE28" i="31"/>
  <c r="AE24" i="31"/>
  <c r="AE32" i="31"/>
  <c r="AF23" i="32"/>
  <c r="AF27" i="32"/>
  <c r="AF31" i="32"/>
  <c r="AF35" i="32"/>
  <c r="AF39" i="32"/>
  <c r="AF26" i="32"/>
  <c r="AF34" i="32"/>
  <c r="AF24" i="32"/>
  <c r="AF28" i="32"/>
  <c r="AF32" i="32"/>
  <c r="AF36" i="32"/>
  <c r="AF40" i="32"/>
  <c r="AF30" i="32"/>
  <c r="AD1" i="32"/>
  <c r="AE1" i="32" s="1"/>
  <c r="AF1" i="32" s="1"/>
  <c r="AF25" i="32"/>
  <c r="AF29" i="32"/>
  <c r="AF33" i="32"/>
  <c r="AF37" i="32"/>
  <c r="AF38" i="32"/>
  <c r="AH22" i="32"/>
  <c r="AG2" i="32"/>
  <c r="AC49" i="32"/>
  <c r="Y49" i="32"/>
  <c r="U49" i="32"/>
  <c r="Q49" i="32"/>
  <c r="M49" i="32"/>
  <c r="I49" i="32"/>
  <c r="B50" i="32"/>
  <c r="AB49" i="32"/>
  <c r="X49" i="32"/>
  <c r="T49" i="32"/>
  <c r="P49" i="32"/>
  <c r="L49" i="32"/>
  <c r="H49" i="32"/>
  <c r="AE49" i="32"/>
  <c r="AA49" i="32"/>
  <c r="W49" i="32"/>
  <c r="S49" i="32"/>
  <c r="O49" i="32"/>
  <c r="K49" i="32"/>
  <c r="G49" i="32"/>
  <c r="V49" i="32"/>
  <c r="F49" i="32"/>
  <c r="R49" i="32"/>
  <c r="AD49" i="32"/>
  <c r="N49" i="32"/>
  <c r="J49" i="32"/>
  <c r="Z49" i="32"/>
  <c r="B51" i="31"/>
  <c r="AB50" i="31"/>
  <c r="X50" i="31"/>
  <c r="T50" i="31"/>
  <c r="P50" i="31"/>
  <c r="L50" i="31"/>
  <c r="H50" i="31"/>
  <c r="AE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F50" i="31"/>
  <c r="Q50" i="31"/>
  <c r="AC50" i="31"/>
  <c r="M50" i="31"/>
  <c r="Y50" i="31"/>
  <c r="I50" i="31"/>
  <c r="U50" i="31"/>
  <c r="C57" i="5"/>
  <c r="C53" i="5"/>
  <c r="C54" i="5" s="1"/>
  <c r="C55" i="5" s="1"/>
  <c r="C56" i="5" s="1"/>
  <c r="AC41" i="32" l="1"/>
  <c r="Y41" i="32"/>
  <c r="Z41" i="32"/>
  <c r="AF41" i="32"/>
  <c r="AD41" i="32"/>
  <c r="AE41" i="32"/>
  <c r="AB41" i="32"/>
  <c r="X41" i="32"/>
  <c r="AA41" i="32"/>
  <c r="E51" i="6"/>
  <c r="E52" i="6" s="1"/>
  <c r="E53" i="6" s="1"/>
  <c r="E43" i="32"/>
  <c r="AG43" i="32" s="1"/>
  <c r="Y42" i="32"/>
  <c r="Z42" i="32"/>
  <c r="AA42" i="32"/>
  <c r="AB42" i="32"/>
  <c r="AC42" i="32"/>
  <c r="AD42" i="32"/>
  <c r="AE42" i="32"/>
  <c r="B97" i="5"/>
  <c r="B98" i="5" s="1"/>
  <c r="B99" i="5" s="1"/>
  <c r="B100" i="5" s="1"/>
  <c r="B96" i="5"/>
  <c r="AE34" i="31"/>
  <c r="E35" i="31"/>
  <c r="AF35" i="31" s="1"/>
  <c r="T34" i="31"/>
  <c r="X34" i="31"/>
  <c r="W34" i="31"/>
  <c r="Q34" i="31"/>
  <c r="U34" i="31"/>
  <c r="R34" i="31"/>
  <c r="V34" i="31"/>
  <c r="S34" i="31"/>
  <c r="Y34" i="31"/>
  <c r="Z34" i="31"/>
  <c r="AA34" i="31"/>
  <c r="AB34" i="31"/>
  <c r="AC34" i="31"/>
  <c r="AD34" i="31"/>
  <c r="AH2" i="32"/>
  <c r="AI22" i="32"/>
  <c r="AF23" i="31"/>
  <c r="AF25" i="31"/>
  <c r="AF29" i="31"/>
  <c r="AF33" i="31"/>
  <c r="AF24" i="31"/>
  <c r="AF32" i="31"/>
  <c r="AF26" i="31"/>
  <c r="AF30" i="31"/>
  <c r="AF34" i="31"/>
  <c r="AF27" i="31"/>
  <c r="AD1" i="31"/>
  <c r="AE1" i="31" s="1"/>
  <c r="AF1" i="31" s="1"/>
  <c r="AF31" i="31"/>
  <c r="AF28" i="31"/>
  <c r="AG27" i="32"/>
  <c r="AG31" i="32"/>
  <c r="AG35" i="32"/>
  <c r="AG39" i="32"/>
  <c r="AG23" i="32"/>
  <c r="AG34" i="32"/>
  <c r="AG24" i="32"/>
  <c r="AG28" i="32"/>
  <c r="AG32" i="32"/>
  <c r="AG36" i="32"/>
  <c r="AG40" i="32"/>
  <c r="AG29" i="32"/>
  <c r="AG41" i="32"/>
  <c r="AG26" i="32"/>
  <c r="AG42" i="32"/>
  <c r="AG25" i="32"/>
  <c r="AG33" i="32"/>
  <c r="AG37" i="32"/>
  <c r="AG30" i="32"/>
  <c r="AG38" i="32"/>
  <c r="AG2" i="31"/>
  <c r="AG51" i="31" s="1"/>
  <c r="AH22" i="31"/>
  <c r="AE50" i="32"/>
  <c r="AA50" i="32"/>
  <c r="W50" i="32"/>
  <c r="S50" i="32"/>
  <c r="O50" i="32"/>
  <c r="K50" i="32"/>
  <c r="G50" i="32"/>
  <c r="AD50" i="32"/>
  <c r="Z50" i="32"/>
  <c r="V50" i="32"/>
  <c r="R50" i="32"/>
  <c r="N50" i="32"/>
  <c r="J50" i="32"/>
  <c r="F50" i="32"/>
  <c r="AC50" i="32"/>
  <c r="Y50" i="32"/>
  <c r="U50" i="32"/>
  <c r="Q50" i="32"/>
  <c r="M50" i="32"/>
  <c r="I50" i="32"/>
  <c r="AF50" i="32"/>
  <c r="P50" i="32"/>
  <c r="AB50" i="32"/>
  <c r="L50" i="32"/>
  <c r="X50" i="32"/>
  <c r="H50" i="32"/>
  <c r="B51" i="32"/>
  <c r="T50" i="32"/>
  <c r="AD51" i="31"/>
  <c r="Z51" i="31"/>
  <c r="V51" i="31"/>
  <c r="R51" i="31"/>
  <c r="N51" i="31"/>
  <c r="J51" i="31"/>
  <c r="F51" i="31"/>
  <c r="AC51" i="31"/>
  <c r="Y51" i="31"/>
  <c r="U51" i="31"/>
  <c r="Q51" i="31"/>
  <c r="M51" i="31"/>
  <c r="I51" i="31"/>
  <c r="B52" i="31"/>
  <c r="AF51" i="31"/>
  <c r="AB51" i="31"/>
  <c r="X51" i="31"/>
  <c r="T51" i="31"/>
  <c r="P51" i="31"/>
  <c r="L51" i="31"/>
  <c r="H51" i="31"/>
  <c r="AE51" i="31"/>
  <c r="O51" i="31"/>
  <c r="AA51" i="31"/>
  <c r="K51" i="31"/>
  <c r="W51" i="31"/>
  <c r="G51" i="31"/>
  <c r="S51" i="31"/>
  <c r="C62" i="5"/>
  <c r="C58" i="5"/>
  <c r="C59" i="5" s="1"/>
  <c r="C60" i="5" s="1"/>
  <c r="C61" i="5" s="1"/>
  <c r="B102" i="5" l="1"/>
  <c r="B103" i="5" s="1"/>
  <c r="B104" i="5" s="1"/>
  <c r="B105" i="5" s="1"/>
  <c r="B101" i="5"/>
  <c r="E44" i="32"/>
  <c r="Z43" i="32"/>
  <c r="AA43" i="32"/>
  <c r="AB43" i="32"/>
  <c r="AC43" i="32"/>
  <c r="AD43" i="32"/>
  <c r="AE43" i="32"/>
  <c r="AF43" i="32"/>
  <c r="E54" i="6"/>
  <c r="E55" i="6" s="1"/>
  <c r="E56" i="6" s="1"/>
  <c r="E36" i="31"/>
  <c r="AG36" i="31" s="1"/>
  <c r="W35" i="31"/>
  <c r="U35" i="31"/>
  <c r="X35" i="31"/>
  <c r="R35" i="31"/>
  <c r="V35" i="31"/>
  <c r="S35" i="31"/>
  <c r="T35" i="31"/>
  <c r="Y35" i="31"/>
  <c r="Z35" i="31"/>
  <c r="AA35" i="31"/>
  <c r="AB35" i="31"/>
  <c r="AC35" i="31"/>
  <c r="AD35" i="31"/>
  <c r="AE35" i="31"/>
  <c r="AI22" i="31"/>
  <c r="AH2" i="31"/>
  <c r="AH52" i="31" s="1"/>
  <c r="AG25" i="31"/>
  <c r="AG29" i="31"/>
  <c r="AG33" i="31"/>
  <c r="AG28" i="31"/>
  <c r="AG26" i="31"/>
  <c r="AG30" i="31"/>
  <c r="AG34" i="31"/>
  <c r="AG23" i="31"/>
  <c r="AG32" i="31"/>
  <c r="AG24" i="31"/>
  <c r="AG27" i="31"/>
  <c r="AG31" i="31"/>
  <c r="AG35" i="31"/>
  <c r="AJ22" i="32"/>
  <c r="AI2" i="32"/>
  <c r="AH23" i="32"/>
  <c r="AH27" i="32"/>
  <c r="AH31" i="32"/>
  <c r="AH35" i="32"/>
  <c r="AH39" i="32"/>
  <c r="AH43" i="32"/>
  <c r="AH30" i="32"/>
  <c r="AH38" i="32"/>
  <c r="AH24" i="32"/>
  <c r="AH28" i="32"/>
  <c r="AH32" i="32"/>
  <c r="AH36" i="32"/>
  <c r="AH40" i="32"/>
  <c r="AH25" i="32"/>
  <c r="AH29" i="32"/>
  <c r="AH33" i="32"/>
  <c r="AH37" i="32"/>
  <c r="AH41" i="32"/>
  <c r="AH26" i="32"/>
  <c r="AH34" i="32"/>
  <c r="AH42" i="32"/>
  <c r="B52" i="32"/>
  <c r="AF51" i="32"/>
  <c r="AC51" i="32"/>
  <c r="Y51" i="32"/>
  <c r="U51" i="32"/>
  <c r="Q51" i="32"/>
  <c r="M51" i="32"/>
  <c r="I51" i="32"/>
  <c r="AG51" i="32"/>
  <c r="AB51" i="32"/>
  <c r="X51" i="32"/>
  <c r="T51" i="32"/>
  <c r="P51" i="32"/>
  <c r="L51" i="32"/>
  <c r="H51" i="32"/>
  <c r="AE51" i="32"/>
  <c r="AA51" i="32"/>
  <c r="W51" i="32"/>
  <c r="S51" i="32"/>
  <c r="O51" i="32"/>
  <c r="K51" i="32"/>
  <c r="G51" i="32"/>
  <c r="Z51" i="32"/>
  <c r="J51" i="32"/>
  <c r="V51" i="32"/>
  <c r="F51" i="32"/>
  <c r="R51" i="32"/>
  <c r="AD51" i="32"/>
  <c r="N51" i="32"/>
  <c r="B53" i="31"/>
  <c r="AF52" i="31"/>
  <c r="AB52" i="31"/>
  <c r="X52" i="31"/>
  <c r="T52" i="31"/>
  <c r="P52" i="31"/>
  <c r="L52" i="31"/>
  <c r="H52" i="31"/>
  <c r="AE52" i="31"/>
  <c r="AA52" i="31"/>
  <c r="W52" i="31"/>
  <c r="S52" i="31"/>
  <c r="O52" i="31"/>
  <c r="K52" i="31"/>
  <c r="G52" i="31"/>
  <c r="AD52" i="31"/>
  <c r="Z52" i="31"/>
  <c r="V52" i="31"/>
  <c r="R52" i="31"/>
  <c r="N52" i="31"/>
  <c r="J52" i="31"/>
  <c r="F52" i="31"/>
  <c r="Y52" i="31"/>
  <c r="I52" i="31"/>
  <c r="U52" i="31"/>
  <c r="AG52" i="31"/>
  <c r="Q52" i="31"/>
  <c r="AC52" i="31"/>
  <c r="M52" i="31"/>
  <c r="C67" i="5"/>
  <c r="C63" i="5"/>
  <c r="C64" i="5" s="1"/>
  <c r="C65" i="5" s="1"/>
  <c r="C66" i="5" s="1"/>
  <c r="E45" i="32" l="1"/>
  <c r="AA44" i="32"/>
  <c r="AB44" i="32"/>
  <c r="AC44" i="32"/>
  <c r="AD44" i="32"/>
  <c r="AE44" i="32"/>
  <c r="AF44" i="32"/>
  <c r="AG44" i="32"/>
  <c r="AH44" i="32"/>
  <c r="B107" i="5"/>
  <c r="B108" i="5" s="1"/>
  <c r="B109" i="5" s="1"/>
  <c r="B110" i="5" s="1"/>
  <c r="B106" i="5"/>
  <c r="E57" i="6"/>
  <c r="E58" i="6" s="1"/>
  <c r="E59" i="6" s="1"/>
  <c r="E37" i="31"/>
  <c r="AH37" i="31" s="1"/>
  <c r="V36" i="31"/>
  <c r="W36" i="31"/>
  <c r="T36" i="31"/>
  <c r="S36" i="31"/>
  <c r="X36" i="31"/>
  <c r="U36" i="31"/>
  <c r="Y36" i="31"/>
  <c r="Z36" i="31"/>
  <c r="AA36" i="31"/>
  <c r="AB36" i="31"/>
  <c r="AC36" i="31"/>
  <c r="AD36" i="31"/>
  <c r="AE36" i="31"/>
  <c r="AF36" i="31"/>
  <c r="AJ2" i="32"/>
  <c r="AK22" i="32"/>
  <c r="AH23" i="31"/>
  <c r="AH28" i="31"/>
  <c r="AH32" i="31"/>
  <c r="AH36" i="31"/>
  <c r="AH27" i="31"/>
  <c r="AH35" i="31"/>
  <c r="AH25" i="31"/>
  <c r="AH29" i="31"/>
  <c r="AH33" i="31"/>
  <c r="AH26" i="31"/>
  <c r="AH30" i="31"/>
  <c r="AH34" i="31"/>
  <c r="AH24" i="31"/>
  <c r="AH31" i="31"/>
  <c r="AG1" i="32"/>
  <c r="AH1" i="32" s="1"/>
  <c r="AI1" i="32" s="1"/>
  <c r="AI26" i="32"/>
  <c r="AI30" i="32"/>
  <c r="AI34" i="32"/>
  <c r="AI38" i="32"/>
  <c r="AI42" i="32"/>
  <c r="AI25" i="32"/>
  <c r="AI33" i="32"/>
  <c r="AI41" i="32"/>
  <c r="AI23" i="32"/>
  <c r="AI27" i="32"/>
  <c r="AI31" i="32"/>
  <c r="AI35" i="32"/>
  <c r="AI39" i="32"/>
  <c r="AI43" i="32"/>
  <c r="AI29" i="32"/>
  <c r="AI37" i="32"/>
  <c r="AI45" i="32"/>
  <c r="AI24" i="32"/>
  <c r="AI28" i="32"/>
  <c r="AI32" i="32"/>
  <c r="AI36" i="32"/>
  <c r="AI40" i="32"/>
  <c r="AI44" i="32"/>
  <c r="AJ22" i="31"/>
  <c r="AI2" i="31"/>
  <c r="AI53" i="31" s="1"/>
  <c r="B53" i="32"/>
  <c r="AF52" i="32"/>
  <c r="AB52" i="32"/>
  <c r="X52" i="32"/>
  <c r="T52" i="32"/>
  <c r="P52" i="32"/>
  <c r="L52" i="32"/>
  <c r="H52" i="32"/>
  <c r="AE52" i="32"/>
  <c r="AA52" i="32"/>
  <c r="AH52" i="32"/>
  <c r="AD52" i="32"/>
  <c r="Z52" i="32"/>
  <c r="V52" i="32"/>
  <c r="R52" i="32"/>
  <c r="N52" i="32"/>
  <c r="J52" i="32"/>
  <c r="F52" i="32"/>
  <c r="Y52" i="32"/>
  <c r="Q52" i="32"/>
  <c r="I52" i="32"/>
  <c r="W52" i="32"/>
  <c r="O52" i="32"/>
  <c r="G52" i="32"/>
  <c r="AG52" i="32"/>
  <c r="U52" i="32"/>
  <c r="M52" i="32"/>
  <c r="AC52" i="32"/>
  <c r="S52" i="32"/>
  <c r="K52" i="32"/>
  <c r="B54" i="31"/>
  <c r="AF53" i="31"/>
  <c r="AB53" i="31"/>
  <c r="X53" i="31"/>
  <c r="T53" i="31"/>
  <c r="P53" i="31"/>
  <c r="L53" i="31"/>
  <c r="H53" i="31"/>
  <c r="AE53" i="31"/>
  <c r="AA53" i="31"/>
  <c r="W53" i="31"/>
  <c r="S53" i="31"/>
  <c r="O53" i="31"/>
  <c r="K53" i="31"/>
  <c r="G53" i="31"/>
  <c r="AG53" i="31"/>
  <c r="Y53" i="31"/>
  <c r="Q53" i="31"/>
  <c r="I53" i="31"/>
  <c r="AD53" i="31"/>
  <c r="V53" i="31"/>
  <c r="N53" i="31"/>
  <c r="F53" i="31"/>
  <c r="AC53" i="31"/>
  <c r="U53" i="31"/>
  <c r="M53" i="31"/>
  <c r="R53" i="31"/>
  <c r="J53" i="31"/>
  <c r="AH53" i="31"/>
  <c r="Z53" i="31"/>
  <c r="C68" i="5"/>
  <c r="C69" i="5" s="1"/>
  <c r="C70" i="5" s="1"/>
  <c r="C71" i="5" s="1"/>
  <c r="C72" i="5"/>
  <c r="B112" i="5" l="1"/>
  <c r="B113" i="5" s="1"/>
  <c r="B114" i="5" s="1"/>
  <c r="B115" i="5" s="1"/>
  <c r="B111" i="5"/>
  <c r="E60" i="6"/>
  <c r="E61" i="6" s="1"/>
  <c r="E62" i="6" s="1"/>
  <c r="E46" i="32"/>
  <c r="AJ46" i="32" s="1"/>
  <c r="AB45" i="32"/>
  <c r="AC45" i="32"/>
  <c r="AD45" i="32"/>
  <c r="AE45" i="32"/>
  <c r="AF45" i="32"/>
  <c r="AG45" i="32"/>
  <c r="AH45" i="32"/>
  <c r="E38" i="31"/>
  <c r="AI38" i="31" s="1"/>
  <c r="X37" i="31"/>
  <c r="T37" i="31"/>
  <c r="U37" i="31"/>
  <c r="W37" i="31"/>
  <c r="V37" i="31"/>
  <c r="Y37" i="31"/>
  <c r="Z37" i="31"/>
  <c r="AA37" i="31"/>
  <c r="AB37" i="31"/>
  <c r="AC37" i="31"/>
  <c r="AD37" i="31"/>
  <c r="AE37" i="31"/>
  <c r="AF37" i="31"/>
  <c r="AG37" i="31"/>
  <c r="AG1" i="31"/>
  <c r="AH1" i="31" s="1"/>
  <c r="AI1" i="31" s="1"/>
  <c r="AI27" i="31"/>
  <c r="AI31" i="31"/>
  <c r="AI35" i="31"/>
  <c r="AI24" i="31"/>
  <c r="AI28" i="31"/>
  <c r="AI32" i="31"/>
  <c r="AI26" i="31"/>
  <c r="AI34" i="31"/>
  <c r="AI36" i="31"/>
  <c r="AI23" i="31"/>
  <c r="AI25" i="31"/>
  <c r="AI29" i="31"/>
  <c r="AI33" i="31"/>
  <c r="AI37" i="31"/>
  <c r="AI30" i="31"/>
  <c r="AL22" i="32"/>
  <c r="AK2" i="32"/>
  <c r="AJ2" i="31"/>
  <c r="AJ54" i="31" s="1"/>
  <c r="AK22" i="31"/>
  <c r="AJ26" i="32"/>
  <c r="AJ30" i="32"/>
  <c r="AJ34" i="32"/>
  <c r="AJ38" i="32"/>
  <c r="AJ42" i="32"/>
  <c r="AJ33" i="32"/>
  <c r="AJ41" i="32"/>
  <c r="AJ23" i="32"/>
  <c r="AJ27" i="32"/>
  <c r="AJ31" i="32"/>
  <c r="AJ35" i="32"/>
  <c r="AJ39" i="32"/>
  <c r="AJ43" i="32"/>
  <c r="AJ24" i="32"/>
  <c r="AJ28" i="32"/>
  <c r="AJ32" i="32"/>
  <c r="AJ36" i="32"/>
  <c r="AJ40" i="32"/>
  <c r="AJ44" i="32"/>
  <c r="AJ25" i="32"/>
  <c r="AJ29" i="32"/>
  <c r="AJ37" i="32"/>
  <c r="AJ45" i="32"/>
  <c r="AH53" i="32"/>
  <c r="AD53" i="32"/>
  <c r="Z53" i="32"/>
  <c r="V53" i="32"/>
  <c r="R53" i="32"/>
  <c r="N53" i="32"/>
  <c r="J53" i="32"/>
  <c r="F53" i="32"/>
  <c r="AG53" i="32"/>
  <c r="AC53" i="32"/>
  <c r="Y53" i="32"/>
  <c r="U53" i="32"/>
  <c r="Q53" i="32"/>
  <c r="M53" i="32"/>
  <c r="I53" i="32"/>
  <c r="B54" i="32"/>
  <c r="AF53" i="32"/>
  <c r="AB53" i="32"/>
  <c r="X53" i="32"/>
  <c r="T53" i="32"/>
  <c r="P53" i="32"/>
  <c r="L53" i="32"/>
  <c r="H53" i="32"/>
  <c r="W53" i="32"/>
  <c r="G53" i="32"/>
  <c r="AI53" i="32"/>
  <c r="S53" i="32"/>
  <c r="AE53" i="32"/>
  <c r="O53" i="32"/>
  <c r="AA53" i="32"/>
  <c r="K53" i="32"/>
  <c r="AH54" i="31"/>
  <c r="AD54" i="31"/>
  <c r="Z54" i="31"/>
  <c r="V54" i="31"/>
  <c r="R54" i="31"/>
  <c r="N54" i="31"/>
  <c r="J54" i="31"/>
  <c r="F54" i="31"/>
  <c r="AG54" i="31"/>
  <c r="AC54" i="31"/>
  <c r="Y54" i="31"/>
  <c r="U54" i="31"/>
  <c r="Q54" i="31"/>
  <c r="M54" i="31"/>
  <c r="I54" i="31"/>
  <c r="AE54" i="31"/>
  <c r="W54" i="31"/>
  <c r="O54" i="31"/>
  <c r="G54" i="31"/>
  <c r="B55" i="31"/>
  <c r="AB54" i="31"/>
  <c r="T54" i="31"/>
  <c r="L54" i="31"/>
  <c r="AI54" i="31"/>
  <c r="AA54" i="31"/>
  <c r="S54" i="31"/>
  <c r="K54" i="31"/>
  <c r="X54" i="31"/>
  <c r="P54" i="31"/>
  <c r="H54" i="31"/>
  <c r="AF54" i="31"/>
  <c r="C73" i="5"/>
  <c r="C74" i="5" s="1"/>
  <c r="C75" i="5" s="1"/>
  <c r="C76" i="5" s="1"/>
  <c r="C77" i="5"/>
  <c r="E63" i="6" l="1"/>
  <c r="E64" i="6" s="1"/>
  <c r="E65" i="6" s="1"/>
  <c r="B117" i="5"/>
  <c r="B118" i="5" s="1"/>
  <c r="B119" i="5" s="1"/>
  <c r="B120" i="5" s="1"/>
  <c r="B116" i="5"/>
  <c r="E47" i="32"/>
  <c r="AC46" i="32"/>
  <c r="AD46" i="32"/>
  <c r="AE46" i="32"/>
  <c r="AF46" i="32"/>
  <c r="AG46" i="32"/>
  <c r="AH46" i="32"/>
  <c r="AI46" i="32"/>
  <c r="E39" i="31"/>
  <c r="W38" i="31"/>
  <c r="U38" i="31"/>
  <c r="X38" i="31"/>
  <c r="V38" i="31"/>
  <c r="Y38" i="31"/>
  <c r="Z38" i="31"/>
  <c r="AA38" i="31"/>
  <c r="AB38" i="31"/>
  <c r="AC38" i="31"/>
  <c r="AD38" i="31"/>
  <c r="AE38" i="31"/>
  <c r="AF38" i="31"/>
  <c r="AG38" i="31"/>
  <c r="AH38" i="31"/>
  <c r="AK23" i="32"/>
  <c r="AK26" i="32"/>
  <c r="AK30" i="32"/>
  <c r="AK34" i="32"/>
  <c r="AK38" i="32"/>
  <c r="AK42" i="32"/>
  <c r="AK46" i="32"/>
  <c r="AK27" i="32"/>
  <c r="AK31" i="32"/>
  <c r="AK35" i="32"/>
  <c r="AK39" i="32"/>
  <c r="AK33" i="32"/>
  <c r="AK45" i="32"/>
  <c r="AK43" i="32"/>
  <c r="AK25" i="32"/>
  <c r="AK41" i="32"/>
  <c r="AK24" i="32"/>
  <c r="AK28" i="32"/>
  <c r="AK32" i="32"/>
  <c r="AK36" i="32"/>
  <c r="AK40" i="32"/>
  <c r="AK44" i="32"/>
  <c r="AK29" i="32"/>
  <c r="AK37" i="32"/>
  <c r="AM22" i="32"/>
  <c r="AL2" i="32"/>
  <c r="AK2" i="31"/>
  <c r="AK55" i="31" s="1"/>
  <c r="AL22" i="31"/>
  <c r="AJ25" i="31"/>
  <c r="AJ29" i="31"/>
  <c r="AJ33" i="31"/>
  <c r="AJ37" i="31"/>
  <c r="AJ24" i="31"/>
  <c r="AJ32" i="31"/>
  <c r="AJ23" i="31"/>
  <c r="AJ26" i="31"/>
  <c r="AJ30" i="31"/>
  <c r="AJ34" i="31"/>
  <c r="AJ38" i="31"/>
  <c r="AJ27" i="31"/>
  <c r="AJ31" i="31"/>
  <c r="AJ35" i="31"/>
  <c r="AJ28" i="31"/>
  <c r="AJ36" i="31"/>
  <c r="B55" i="32"/>
  <c r="AJ54" i="32"/>
  <c r="AF54" i="32"/>
  <c r="AB54" i="32"/>
  <c r="X54" i="32"/>
  <c r="T54" i="32"/>
  <c r="P54" i="32"/>
  <c r="L54" i="32"/>
  <c r="H54" i="32"/>
  <c r="AI54" i="32"/>
  <c r="AE54" i="32"/>
  <c r="AA54" i="32"/>
  <c r="W54" i="32"/>
  <c r="S54" i="32"/>
  <c r="O54" i="32"/>
  <c r="K54" i="32"/>
  <c r="G54" i="32"/>
  <c r="AH54" i="32"/>
  <c r="AD54" i="32"/>
  <c r="Z54" i="32"/>
  <c r="V54" i="32"/>
  <c r="R54" i="32"/>
  <c r="N54" i="32"/>
  <c r="J54" i="32"/>
  <c r="F54" i="32"/>
  <c r="AG54" i="32"/>
  <c r="Q54" i="32"/>
  <c r="AC54" i="32"/>
  <c r="M54" i="32"/>
  <c r="Y54" i="32"/>
  <c r="I54" i="32"/>
  <c r="U54" i="32"/>
  <c r="B56" i="31"/>
  <c r="AJ55" i="31"/>
  <c r="AF55" i="31"/>
  <c r="AB55" i="31"/>
  <c r="X55" i="31"/>
  <c r="T55" i="31"/>
  <c r="P55" i="31"/>
  <c r="L55" i="31"/>
  <c r="H55" i="31"/>
  <c r="AI55" i="31"/>
  <c r="AE55" i="31"/>
  <c r="AA55" i="31"/>
  <c r="W55" i="31"/>
  <c r="S55" i="31"/>
  <c r="O55" i="31"/>
  <c r="K55" i="31"/>
  <c r="G55" i="31"/>
  <c r="AH55" i="31"/>
  <c r="Z55" i="31"/>
  <c r="R55" i="31"/>
  <c r="J55" i="31"/>
  <c r="AG55" i="31"/>
  <c r="Y55" i="31"/>
  <c r="Q55" i="31"/>
  <c r="I55" i="31"/>
  <c r="AD55" i="31"/>
  <c r="V55" i="31"/>
  <c r="N55" i="31"/>
  <c r="F55" i="31"/>
  <c r="AC55" i="31"/>
  <c r="U55" i="31"/>
  <c r="M55" i="31"/>
  <c r="C78" i="5"/>
  <c r="C79" i="5" s="1"/>
  <c r="C80" i="5" s="1"/>
  <c r="C81" i="5" s="1"/>
  <c r="C82" i="5"/>
  <c r="AK47" i="32" l="1"/>
  <c r="E66" i="6"/>
  <c r="E67" i="6" s="1"/>
  <c r="B122" i="5"/>
  <c r="B123" i="5" s="1"/>
  <c r="B124" i="5" s="1"/>
  <c r="B125" i="5" s="1"/>
  <c r="B121" i="5"/>
  <c r="E48" i="32"/>
  <c r="AD47" i="32"/>
  <c r="AE47" i="32"/>
  <c r="AF47" i="32"/>
  <c r="AG47" i="32"/>
  <c r="AH47" i="32"/>
  <c r="AI47" i="32"/>
  <c r="AJ47" i="32"/>
  <c r="W39" i="31"/>
  <c r="X39" i="31"/>
  <c r="E40" i="31"/>
  <c r="AK40" i="31" s="1"/>
  <c r="V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M22" i="31"/>
  <c r="AL2" i="31"/>
  <c r="AL56" i="31" s="1"/>
  <c r="AK25" i="31"/>
  <c r="AK29" i="31"/>
  <c r="AK33" i="31"/>
  <c r="AK37" i="31"/>
  <c r="AK23" i="31"/>
  <c r="AK32" i="31"/>
  <c r="AK26" i="31"/>
  <c r="AK30" i="31"/>
  <c r="AK34" i="31"/>
  <c r="AK38" i="31"/>
  <c r="AK28" i="31"/>
  <c r="AK24" i="31"/>
  <c r="AK27" i="31"/>
  <c r="AK31" i="31"/>
  <c r="AK35" i="31"/>
  <c r="AK39" i="31"/>
  <c r="AK36" i="31"/>
  <c r="AN22" i="32"/>
  <c r="AM2" i="32"/>
  <c r="AL25" i="32"/>
  <c r="AL29" i="32"/>
  <c r="AL33" i="32"/>
  <c r="AL37" i="32"/>
  <c r="AL41" i="32"/>
  <c r="AL45" i="32"/>
  <c r="AL28" i="32"/>
  <c r="AL36" i="32"/>
  <c r="AL44" i="32"/>
  <c r="AJ1" i="32"/>
  <c r="AK1" i="32" s="1"/>
  <c r="AL1" i="32" s="1"/>
  <c r="AL26" i="32"/>
  <c r="AL30" i="32"/>
  <c r="AL34" i="32"/>
  <c r="AL38" i="32"/>
  <c r="AL42" i="32"/>
  <c r="AL46" i="32"/>
  <c r="AL23" i="32"/>
  <c r="AL27" i="32"/>
  <c r="AL31" i="32"/>
  <c r="AL35" i="32"/>
  <c r="AL39" i="32"/>
  <c r="AL43" i="32"/>
  <c r="AL47" i="32"/>
  <c r="AL24" i="32"/>
  <c r="AL32" i="32"/>
  <c r="AL40" i="32"/>
  <c r="AL48" i="32"/>
  <c r="AH55" i="32"/>
  <c r="AD55" i="32"/>
  <c r="Z55" i="32"/>
  <c r="V55" i="32"/>
  <c r="R55" i="32"/>
  <c r="N55" i="32"/>
  <c r="J55" i="32"/>
  <c r="F55" i="32"/>
  <c r="AK55" i="32"/>
  <c r="AG55" i="32"/>
  <c r="AC55" i="32"/>
  <c r="Y55" i="32"/>
  <c r="U55" i="32"/>
  <c r="Q55" i="32"/>
  <c r="M55" i="32"/>
  <c r="I55" i="32"/>
  <c r="B56" i="32"/>
  <c r="AJ55" i="32"/>
  <c r="AF55" i="32"/>
  <c r="AB55" i="32"/>
  <c r="X55" i="32"/>
  <c r="T55" i="32"/>
  <c r="P55" i="32"/>
  <c r="L55" i="32"/>
  <c r="H55" i="32"/>
  <c r="AE55" i="32"/>
  <c r="O55" i="32"/>
  <c r="AA55" i="32"/>
  <c r="K55" i="32"/>
  <c r="W55" i="32"/>
  <c r="G55" i="32"/>
  <c r="AI55" i="32"/>
  <c r="S55" i="32"/>
  <c r="B57" i="31"/>
  <c r="AJ56" i="31"/>
  <c r="AF56" i="31"/>
  <c r="AB56" i="31"/>
  <c r="X56" i="31"/>
  <c r="T56" i="31"/>
  <c r="P56" i="31"/>
  <c r="L56" i="31"/>
  <c r="H56" i="31"/>
  <c r="AH56" i="31"/>
  <c r="AC56" i="31"/>
  <c r="W56" i="31"/>
  <c r="R56" i="31"/>
  <c r="M56" i="31"/>
  <c r="G56" i="31"/>
  <c r="AG56" i="31"/>
  <c r="AA56" i="31"/>
  <c r="V56" i="31"/>
  <c r="Q56" i="31"/>
  <c r="K56" i="31"/>
  <c r="F56" i="31"/>
  <c r="AE56" i="31"/>
  <c r="U56" i="31"/>
  <c r="J56" i="31"/>
  <c r="AD56" i="31"/>
  <c r="S56" i="31"/>
  <c r="I56" i="31"/>
  <c r="AK56" i="31"/>
  <c r="Z56" i="31"/>
  <c r="O56" i="31"/>
  <c r="N56" i="31"/>
  <c r="AI56" i="31"/>
  <c r="Y56" i="31"/>
  <c r="C83" i="5"/>
  <c r="C84" i="5" s="1"/>
  <c r="C85" i="5" s="1"/>
  <c r="C86" i="5" s="1"/>
  <c r="C87" i="5"/>
  <c r="B127" i="5" l="1"/>
  <c r="B128" i="5" s="1"/>
  <c r="B129" i="5" s="1"/>
  <c r="B130" i="5" s="1"/>
  <c r="B126" i="5"/>
  <c r="E49" i="32"/>
  <c r="AM49" i="32" s="1"/>
  <c r="AE48" i="32"/>
  <c r="AF48" i="32"/>
  <c r="AG48" i="32"/>
  <c r="AH48" i="32"/>
  <c r="AI48" i="32"/>
  <c r="AJ48" i="32"/>
  <c r="AK48" i="32"/>
  <c r="E41" i="31"/>
  <c r="AL41" i="31" s="1"/>
  <c r="Y40" i="31"/>
  <c r="X40" i="31"/>
  <c r="W40" i="31"/>
  <c r="Z40" i="31"/>
  <c r="AA40" i="31"/>
  <c r="AB40" i="31"/>
  <c r="AC40" i="31"/>
  <c r="AD40" i="31"/>
  <c r="AE40" i="31"/>
  <c r="AF40" i="31"/>
  <c r="AG40" i="31"/>
  <c r="AH40" i="31"/>
  <c r="AI40" i="31"/>
  <c r="AJ40" i="31"/>
  <c r="AM25" i="32"/>
  <c r="AM29" i="32"/>
  <c r="AM33" i="32"/>
  <c r="AM37" i="32"/>
  <c r="AM41" i="32"/>
  <c r="AM45" i="32"/>
  <c r="AM28" i="32"/>
  <c r="AM44" i="32"/>
  <c r="AM23" i="32"/>
  <c r="AM26" i="32"/>
  <c r="AM30" i="32"/>
  <c r="AM34" i="32"/>
  <c r="AM38" i="32"/>
  <c r="AM42" i="32"/>
  <c r="AM46" i="32"/>
  <c r="AM24" i="32"/>
  <c r="AM36" i="32"/>
  <c r="AM48" i="32"/>
  <c r="AM27" i="32"/>
  <c r="AM31" i="32"/>
  <c r="AM35" i="32"/>
  <c r="AM39" i="32"/>
  <c r="AM43" i="32"/>
  <c r="AM47" i="32"/>
  <c r="AM32" i="32"/>
  <c r="AM40" i="32"/>
  <c r="AN2" i="32"/>
  <c r="AO22" i="32"/>
  <c r="AJ1" i="31"/>
  <c r="AK1" i="31" s="1"/>
  <c r="AL1" i="31" s="1"/>
  <c r="AL26" i="31"/>
  <c r="AL30" i="31"/>
  <c r="AL34" i="31"/>
  <c r="AL38" i="31"/>
  <c r="AL25" i="31"/>
  <c r="AL33" i="31"/>
  <c r="AL24" i="31"/>
  <c r="AL27" i="31"/>
  <c r="AL31" i="31"/>
  <c r="AL35" i="31"/>
  <c r="AL39" i="31"/>
  <c r="AL29" i="31"/>
  <c r="AL23" i="31"/>
  <c r="AL28" i="31"/>
  <c r="AL32" i="31"/>
  <c r="AL36" i="31"/>
  <c r="AL40" i="31"/>
  <c r="AL37" i="31"/>
  <c r="AN22" i="31"/>
  <c r="AM2" i="31"/>
  <c r="AM57" i="31" s="1"/>
  <c r="E62" i="32"/>
  <c r="AI56" i="32"/>
  <c r="AE56" i="32"/>
  <c r="AA56" i="32"/>
  <c r="W56" i="32"/>
  <c r="S56" i="32"/>
  <c r="AL56" i="32"/>
  <c r="AH56" i="32"/>
  <c r="AD56" i="32"/>
  <c r="Z56" i="32"/>
  <c r="V56" i="32"/>
  <c r="AK56" i="32"/>
  <c r="AC56" i="32"/>
  <c r="U56" i="32"/>
  <c r="P56" i="32"/>
  <c r="L56" i="32"/>
  <c r="H56" i="32"/>
  <c r="B57" i="32"/>
  <c r="AJ56" i="32"/>
  <c r="AB56" i="32"/>
  <c r="T56" i="32"/>
  <c r="O56" i="32"/>
  <c r="K56" i="32"/>
  <c r="G56" i="32"/>
  <c r="AG56" i="32"/>
  <c r="Y56" i="32"/>
  <c r="R56" i="32"/>
  <c r="N56" i="32"/>
  <c r="J56" i="32"/>
  <c r="F56" i="32"/>
  <c r="AF56" i="32"/>
  <c r="I56" i="32"/>
  <c r="X56" i="32"/>
  <c r="Q56" i="32"/>
  <c r="M56" i="32"/>
  <c r="AI57" i="31"/>
  <c r="AE57" i="31"/>
  <c r="AA57" i="31"/>
  <c r="W57" i="31"/>
  <c r="S57" i="31"/>
  <c r="O57" i="31"/>
  <c r="K57" i="31"/>
  <c r="G57" i="31"/>
  <c r="AL57" i="31"/>
  <c r="AH57" i="31"/>
  <c r="AD57" i="31"/>
  <c r="Z57" i="31"/>
  <c r="V57" i="31"/>
  <c r="R57" i="31"/>
  <c r="N57" i="31"/>
  <c r="J57" i="31"/>
  <c r="F57" i="31"/>
  <c r="AK57" i="31"/>
  <c r="AC57" i="31"/>
  <c r="U57" i="31"/>
  <c r="M57" i="31"/>
  <c r="B58" i="31"/>
  <c r="AJ57" i="31"/>
  <c r="AB57" i="31"/>
  <c r="T57" i="31"/>
  <c r="L57" i="31"/>
  <c r="AG57" i="31"/>
  <c r="Q57" i="31"/>
  <c r="AF57" i="31"/>
  <c r="P57" i="31"/>
  <c r="Y57" i="31"/>
  <c r="I57" i="31"/>
  <c r="X57" i="31"/>
  <c r="H57" i="31"/>
  <c r="C88" i="5"/>
  <c r="C89" i="5" s="1"/>
  <c r="C90" i="5" s="1"/>
  <c r="C91" i="5" s="1"/>
  <c r="C92" i="5"/>
  <c r="E50" i="32" l="1"/>
  <c r="AN50" i="32" s="1"/>
  <c r="AF49" i="32"/>
  <c r="AG49" i="32"/>
  <c r="AH49" i="32"/>
  <c r="AI49" i="32"/>
  <c r="AJ49" i="32"/>
  <c r="AK49" i="32"/>
  <c r="AL49" i="32"/>
  <c r="B132" i="5"/>
  <c r="B133" i="5" s="1"/>
  <c r="B134" i="5" s="1"/>
  <c r="B135" i="5" s="1"/>
  <c r="B131" i="5"/>
  <c r="Y41" i="31"/>
  <c r="Z41" i="31"/>
  <c r="X41" i="31"/>
  <c r="E42" i="31"/>
  <c r="AM42" i="31" s="1"/>
  <c r="AA41" i="31"/>
  <c r="AB41" i="31"/>
  <c r="AC41" i="31"/>
  <c r="AD41" i="31"/>
  <c r="AE41" i="31"/>
  <c r="AF41" i="31"/>
  <c r="AG41" i="31"/>
  <c r="AH41" i="31"/>
  <c r="AI41" i="31"/>
  <c r="AJ41" i="31"/>
  <c r="AK41" i="31"/>
  <c r="AN23" i="32"/>
  <c r="AN27" i="32"/>
  <c r="AN31" i="32"/>
  <c r="AN35" i="32"/>
  <c r="AN39" i="32"/>
  <c r="AN43" i="32"/>
  <c r="AN47" i="32"/>
  <c r="AN30" i="32"/>
  <c r="AN42" i="32"/>
  <c r="AN24" i="32"/>
  <c r="AN28" i="32"/>
  <c r="AN32" i="32"/>
  <c r="AN36" i="32"/>
  <c r="AN40" i="32"/>
  <c r="AN44" i="32"/>
  <c r="AN48" i="32"/>
  <c r="AN38" i="32"/>
  <c r="AN25" i="32"/>
  <c r="AN29" i="32"/>
  <c r="AN33" i="32"/>
  <c r="AN37" i="32"/>
  <c r="AN41" i="32"/>
  <c r="AN45" i="32"/>
  <c r="AN49" i="32"/>
  <c r="AN26" i="32"/>
  <c r="AN34" i="32"/>
  <c r="AN46" i="32"/>
  <c r="AM25" i="31"/>
  <c r="AM29" i="31"/>
  <c r="AM33" i="31"/>
  <c r="AM37" i="31"/>
  <c r="AM41" i="31"/>
  <c r="AM32" i="31"/>
  <c r="AM40" i="31"/>
  <c r="AM23" i="31"/>
  <c r="AM26" i="31"/>
  <c r="AM30" i="31"/>
  <c r="AM34" i="31"/>
  <c r="AM38" i="31"/>
  <c r="AM24" i="31"/>
  <c r="AM28" i="31"/>
  <c r="AM36" i="31"/>
  <c r="AM27" i="31"/>
  <c r="AM31" i="31"/>
  <c r="AM35" i="31"/>
  <c r="AM39" i="31"/>
  <c r="AO22" i="31"/>
  <c r="AN2" i="31"/>
  <c r="AN58" i="31" s="1"/>
  <c r="AP22" i="32"/>
  <c r="AO2" i="32"/>
  <c r="AK57" i="32"/>
  <c r="AG57" i="32"/>
  <c r="AC57" i="32"/>
  <c r="Y57" i="32"/>
  <c r="U57" i="32"/>
  <c r="Q57" i="32"/>
  <c r="M57" i="32"/>
  <c r="I57" i="32"/>
  <c r="B58" i="32"/>
  <c r="AJ57" i="32"/>
  <c r="AF57" i="32"/>
  <c r="AB57" i="32"/>
  <c r="X57" i="32"/>
  <c r="T57" i="32"/>
  <c r="P57" i="32"/>
  <c r="L57" i="32"/>
  <c r="H57" i="32"/>
  <c r="AI57" i="32"/>
  <c r="AA57" i="32"/>
  <c r="S57" i="32"/>
  <c r="K57" i="32"/>
  <c r="AH57" i="32"/>
  <c r="Z57" i="32"/>
  <c r="R57" i="32"/>
  <c r="J57" i="32"/>
  <c r="AM57" i="32"/>
  <c r="AE57" i="32"/>
  <c r="W57" i="32"/>
  <c r="O57" i="32"/>
  <c r="G57" i="32"/>
  <c r="AL57" i="32"/>
  <c r="F57" i="32"/>
  <c r="AD57" i="32"/>
  <c r="V57" i="32"/>
  <c r="N57" i="32"/>
  <c r="AK58" i="31"/>
  <c r="AG58" i="31"/>
  <c r="AC58" i="31"/>
  <c r="Y58" i="31"/>
  <c r="U58" i="31"/>
  <c r="Q58" i="31"/>
  <c r="M58" i="31"/>
  <c r="I58" i="31"/>
  <c r="B59" i="31"/>
  <c r="AJ58" i="31"/>
  <c r="AF58" i="31"/>
  <c r="AB58" i="31"/>
  <c r="X58" i="31"/>
  <c r="T58" i="31"/>
  <c r="P58" i="31"/>
  <c r="L58" i="31"/>
  <c r="H58" i="31"/>
  <c r="AI58" i="31"/>
  <c r="AA58" i="31"/>
  <c r="S58" i="31"/>
  <c r="K58" i="31"/>
  <c r="AH58" i="31"/>
  <c r="Z58" i="31"/>
  <c r="R58" i="31"/>
  <c r="J58" i="31"/>
  <c r="AD58" i="31"/>
  <c r="N58" i="31"/>
  <c r="AM58" i="31"/>
  <c r="W58" i="31"/>
  <c r="G58" i="31"/>
  <c r="AL58" i="31"/>
  <c r="V58" i="31"/>
  <c r="F58" i="31"/>
  <c r="AE58" i="31"/>
  <c r="O58" i="31"/>
  <c r="C93" i="5"/>
  <c r="C94" i="5" s="1"/>
  <c r="C95" i="5" s="1"/>
  <c r="C96" i="5" s="1"/>
  <c r="C97" i="5"/>
  <c r="B137" i="5" l="1"/>
  <c r="B138" i="5" s="1"/>
  <c r="B139" i="5" s="1"/>
  <c r="B140" i="5" s="1"/>
  <c r="B136" i="5"/>
  <c r="E51" i="32"/>
  <c r="AG50" i="32"/>
  <c r="AH50" i="32"/>
  <c r="AI50" i="32"/>
  <c r="AJ50" i="32"/>
  <c r="AK50" i="32"/>
  <c r="AL50" i="32"/>
  <c r="AM50" i="32"/>
  <c r="Z42" i="31"/>
  <c r="E43" i="31"/>
  <c r="AN43" i="31" s="1"/>
  <c r="AA42" i="31"/>
  <c r="Y42" i="31"/>
  <c r="AB42" i="31"/>
  <c r="AC42" i="31"/>
  <c r="AD42" i="31"/>
  <c r="AE42" i="31"/>
  <c r="AF42" i="31"/>
  <c r="AG42" i="31"/>
  <c r="AH42" i="31"/>
  <c r="AI42" i="31"/>
  <c r="AJ42" i="31"/>
  <c r="AK42" i="31"/>
  <c r="AL42" i="31"/>
  <c r="AN27" i="31"/>
  <c r="AN31" i="31"/>
  <c r="AN35" i="31"/>
  <c r="AN39" i="31"/>
  <c r="AN23" i="31"/>
  <c r="AN34" i="31"/>
  <c r="AN42" i="31"/>
  <c r="AN24" i="31"/>
  <c r="AN28" i="31"/>
  <c r="AN32" i="31"/>
  <c r="AN36" i="31"/>
  <c r="AN40" i="31"/>
  <c r="AN25" i="31"/>
  <c r="AN37" i="31"/>
  <c r="AN26" i="31"/>
  <c r="AN38" i="31"/>
  <c r="AN29" i="31"/>
  <c r="AN33" i="31"/>
  <c r="AN41" i="31"/>
  <c r="AN30" i="31"/>
  <c r="AO26" i="32"/>
  <c r="AO30" i="32"/>
  <c r="AO34" i="32"/>
  <c r="AO38" i="32"/>
  <c r="AO42" i="32"/>
  <c r="AO46" i="32"/>
  <c r="AO50" i="32"/>
  <c r="AO23" i="32"/>
  <c r="AO29" i="32"/>
  <c r="AO37" i="32"/>
  <c r="AO45" i="32"/>
  <c r="AM1" i="32"/>
  <c r="AN1" i="32" s="1"/>
  <c r="AO1" i="32" s="1"/>
  <c r="AO27" i="32"/>
  <c r="AO31" i="32"/>
  <c r="AO35" i="32"/>
  <c r="AO39" i="32"/>
  <c r="AO43" i="32"/>
  <c r="AO47" i="32"/>
  <c r="AO25" i="32"/>
  <c r="AO33" i="32"/>
  <c r="AO41" i="32"/>
  <c r="AO49" i="32"/>
  <c r="AO24" i="32"/>
  <c r="AO28" i="32"/>
  <c r="AO32" i="32"/>
  <c r="AO36" i="32"/>
  <c r="AO40" i="32"/>
  <c r="AO44" i="32"/>
  <c r="AO48" i="32"/>
  <c r="AP22" i="31"/>
  <c r="AO2" i="31"/>
  <c r="AO59" i="31" s="1"/>
  <c r="AP2" i="32"/>
  <c r="AQ22" i="32"/>
  <c r="AM58" i="32"/>
  <c r="AI58" i="32"/>
  <c r="AE58" i="32"/>
  <c r="AA58" i="32"/>
  <c r="W58" i="32"/>
  <c r="S58" i="32"/>
  <c r="O58" i="32"/>
  <c r="K58" i="32"/>
  <c r="G58" i="32"/>
  <c r="AL58" i="32"/>
  <c r="AH58" i="32"/>
  <c r="AD58" i="32"/>
  <c r="Z58" i="32"/>
  <c r="V58" i="32"/>
  <c r="R58" i="32"/>
  <c r="N58" i="32"/>
  <c r="J58" i="32"/>
  <c r="F58" i="32"/>
  <c r="AK58" i="32"/>
  <c r="AG58" i="32"/>
  <c r="AC58" i="32"/>
  <c r="Y58" i="32"/>
  <c r="U58" i="32"/>
  <c r="Q58" i="32"/>
  <c r="M58" i="32"/>
  <c r="I58" i="32"/>
  <c r="AF58" i="32"/>
  <c r="P58" i="32"/>
  <c r="AB58" i="32"/>
  <c r="L58" i="32"/>
  <c r="AN58" i="32"/>
  <c r="X58" i="32"/>
  <c r="H58" i="32"/>
  <c r="T58" i="32"/>
  <c r="B59" i="32"/>
  <c r="AJ58" i="32"/>
  <c r="AM59" i="31"/>
  <c r="AI59" i="31"/>
  <c r="AE59" i="31"/>
  <c r="AA59" i="31"/>
  <c r="W59" i="31"/>
  <c r="S59" i="31"/>
  <c r="O59" i="31"/>
  <c r="K59" i="31"/>
  <c r="G59" i="31"/>
  <c r="AL59" i="31"/>
  <c r="AH59" i="31"/>
  <c r="AD59" i="31"/>
  <c r="Z59" i="31"/>
  <c r="V59" i="31"/>
  <c r="R59" i="31"/>
  <c r="N59" i="31"/>
  <c r="J59" i="31"/>
  <c r="F59" i="31"/>
  <c r="AN59" i="31"/>
  <c r="AF59" i="31"/>
  <c r="X59" i="31"/>
  <c r="P59" i="31"/>
  <c r="H59" i="31"/>
  <c r="AK59" i="31"/>
  <c r="AC59" i="31"/>
  <c r="U59" i="31"/>
  <c r="M59" i="31"/>
  <c r="Y59" i="31"/>
  <c r="I59" i="31"/>
  <c r="B60" i="31"/>
  <c r="AJ59" i="31"/>
  <c r="T59" i="31"/>
  <c r="AG59" i="31"/>
  <c r="Q59" i="31"/>
  <c r="AB59" i="31"/>
  <c r="L59" i="31"/>
  <c r="C98" i="5"/>
  <c r="C99" i="5" s="1"/>
  <c r="C100" i="5" s="1"/>
  <c r="C101" i="5" s="1"/>
  <c r="C102" i="5"/>
  <c r="AO51" i="32" l="1"/>
  <c r="E52" i="32"/>
  <c r="AH51" i="32"/>
  <c r="AI51" i="32"/>
  <c r="AJ51" i="32"/>
  <c r="AK51" i="32"/>
  <c r="AL51" i="32"/>
  <c r="AM51" i="32"/>
  <c r="AN51" i="32"/>
  <c r="B142" i="5"/>
  <c r="B143" i="5" s="1"/>
  <c r="B144" i="5" s="1"/>
  <c r="B145" i="5" s="1"/>
  <c r="B141" i="5"/>
  <c r="AA43" i="31"/>
  <c r="AB43" i="31"/>
  <c r="E44" i="31"/>
  <c r="AO44" i="31" s="1"/>
  <c r="Z43" i="31"/>
  <c r="AC43" i="31"/>
  <c r="AD43" i="31"/>
  <c r="AE43" i="31"/>
  <c r="AF43" i="31"/>
  <c r="AG43" i="31"/>
  <c r="AH43" i="31"/>
  <c r="AI43" i="31"/>
  <c r="AJ43" i="31"/>
  <c r="AK43" i="31"/>
  <c r="AL43" i="31"/>
  <c r="AM43" i="31"/>
  <c r="AQ22" i="31"/>
  <c r="AP2" i="31"/>
  <c r="AR22" i="32"/>
  <c r="AQ2" i="32"/>
  <c r="AP24" i="32"/>
  <c r="AP28" i="32"/>
  <c r="AP32" i="32"/>
  <c r="AP36" i="32"/>
  <c r="AP40" i="32"/>
  <c r="AP44" i="32"/>
  <c r="AP48" i="32"/>
  <c r="AP52" i="32"/>
  <c r="AP39" i="32"/>
  <c r="AP51" i="32"/>
  <c r="AP25" i="32"/>
  <c r="AP29" i="32"/>
  <c r="AP33" i="32"/>
  <c r="AP37" i="32"/>
  <c r="AP41" i="32"/>
  <c r="AP45" i="32"/>
  <c r="AP49" i="32"/>
  <c r="AP31" i="32"/>
  <c r="AP47" i="32"/>
  <c r="AP26" i="32"/>
  <c r="AP30" i="32"/>
  <c r="AP34" i="32"/>
  <c r="AP38" i="32"/>
  <c r="AP42" i="32"/>
  <c r="AP46" i="32"/>
  <c r="AP50" i="32"/>
  <c r="AP23" i="32"/>
  <c r="AP27" i="32"/>
  <c r="AP35" i="32"/>
  <c r="AP43" i="32"/>
  <c r="AM1" i="31"/>
  <c r="AN1" i="31" s="1"/>
  <c r="AO1" i="31" s="1"/>
  <c r="AO26" i="31"/>
  <c r="AO30" i="31"/>
  <c r="AO34" i="31"/>
  <c r="AO38" i="31"/>
  <c r="AO42" i="31"/>
  <c r="AO23" i="31"/>
  <c r="AO31" i="31"/>
  <c r="AO35" i="31"/>
  <c r="AO43" i="31"/>
  <c r="AO25" i="31"/>
  <c r="AO33" i="31"/>
  <c r="AO37" i="31"/>
  <c r="AO27" i="31"/>
  <c r="AO39" i="31"/>
  <c r="AO29" i="31"/>
  <c r="AO41" i="31"/>
  <c r="AO24" i="31"/>
  <c r="AO28" i="31"/>
  <c r="AO32" i="31"/>
  <c r="AO36" i="31"/>
  <c r="AO40" i="31"/>
  <c r="AO59" i="32"/>
  <c r="AK59" i="32"/>
  <c r="AG59" i="32"/>
  <c r="AC59" i="32"/>
  <c r="Y59" i="32"/>
  <c r="U59" i="32"/>
  <c r="Q59" i="32"/>
  <c r="M59" i="32"/>
  <c r="I59" i="32"/>
  <c r="B60" i="32"/>
  <c r="AN59" i="32"/>
  <c r="AJ59" i="32"/>
  <c r="AF59" i="32"/>
  <c r="AB59" i="32"/>
  <c r="X59" i="32"/>
  <c r="T59" i="32"/>
  <c r="P59" i="32"/>
  <c r="L59" i="32"/>
  <c r="H59" i="32"/>
  <c r="AM59" i="32"/>
  <c r="AI59" i="32"/>
  <c r="AE59" i="32"/>
  <c r="AA59" i="32"/>
  <c r="W59" i="32"/>
  <c r="S59" i="32"/>
  <c r="O59" i="32"/>
  <c r="K59" i="32"/>
  <c r="G59" i="32"/>
  <c r="Z59" i="32"/>
  <c r="J59" i="32"/>
  <c r="AL59" i="32"/>
  <c r="V59" i="32"/>
  <c r="F59" i="32"/>
  <c r="AH59" i="32"/>
  <c r="R59" i="32"/>
  <c r="N59" i="32"/>
  <c r="AD59" i="32"/>
  <c r="AO60" i="31"/>
  <c r="AK60" i="31"/>
  <c r="AG60" i="31"/>
  <c r="AC60" i="31"/>
  <c r="Y60" i="31"/>
  <c r="U60" i="31"/>
  <c r="Q60" i="31"/>
  <c r="M60" i="31"/>
  <c r="I60" i="31"/>
  <c r="B61" i="31"/>
  <c r="AN60" i="31"/>
  <c r="AJ60" i="31"/>
  <c r="AF60" i="31"/>
  <c r="AB60" i="31"/>
  <c r="X60" i="31"/>
  <c r="T60" i="31"/>
  <c r="P60" i="31"/>
  <c r="L60" i="31"/>
  <c r="H60" i="31"/>
  <c r="AL60" i="31"/>
  <c r="AD60" i="31"/>
  <c r="V60" i="31"/>
  <c r="N60" i="31"/>
  <c r="F60" i="31"/>
  <c r="AI60" i="31"/>
  <c r="AA60" i="31"/>
  <c r="S60" i="31"/>
  <c r="K60" i="31"/>
  <c r="AH60" i="31"/>
  <c r="R60" i="31"/>
  <c r="AE60" i="31"/>
  <c r="O60" i="31"/>
  <c r="AP60" i="31"/>
  <c r="Z60" i="31"/>
  <c r="J60" i="31"/>
  <c r="AM60" i="31"/>
  <c r="W60" i="31"/>
  <c r="G60" i="31"/>
  <c r="C103" i="5"/>
  <c r="C104" i="5" s="1"/>
  <c r="C105" i="5" s="1"/>
  <c r="C106" i="5" s="1"/>
  <c r="C107" i="5"/>
  <c r="B147" i="5" l="1"/>
  <c r="B148" i="5" s="1"/>
  <c r="B149" i="5" s="1"/>
  <c r="B150" i="5" s="1"/>
  <c r="B146" i="5"/>
  <c r="E53" i="32"/>
  <c r="AQ53" i="32" s="1"/>
  <c r="AJ52" i="32"/>
  <c r="AI52" i="32"/>
  <c r="AK52" i="32"/>
  <c r="AL52" i="32"/>
  <c r="AM52" i="32"/>
  <c r="AN52" i="32"/>
  <c r="AO52" i="32"/>
  <c r="AB44" i="31"/>
  <c r="E45" i="31"/>
  <c r="AP45" i="31" s="1"/>
  <c r="AA44" i="31"/>
  <c r="AC44" i="31"/>
  <c r="AD44" i="31"/>
  <c r="AE44" i="31"/>
  <c r="AF44" i="31"/>
  <c r="AG44" i="31"/>
  <c r="AH44" i="31"/>
  <c r="AI44" i="31"/>
  <c r="AJ44" i="31"/>
  <c r="AK44" i="31"/>
  <c r="AL44" i="31"/>
  <c r="AM44" i="31"/>
  <c r="AN44" i="31"/>
  <c r="AR2" i="32"/>
  <c r="AS22" i="32"/>
  <c r="AQ24" i="32"/>
  <c r="AQ28" i="32"/>
  <c r="AQ32" i="32"/>
  <c r="AQ36" i="32"/>
  <c r="AQ40" i="32"/>
  <c r="AQ44" i="32"/>
  <c r="AQ48" i="32"/>
  <c r="AQ52" i="32"/>
  <c r="AQ41" i="32"/>
  <c r="AQ49" i="32"/>
  <c r="AQ31" i="32"/>
  <c r="AQ39" i="32"/>
  <c r="AQ51" i="32"/>
  <c r="AQ25" i="32"/>
  <c r="AQ29" i="32"/>
  <c r="AQ33" i="32"/>
  <c r="AQ37" i="32"/>
  <c r="AQ45" i="32"/>
  <c r="AQ43" i="32"/>
  <c r="AQ23" i="32"/>
  <c r="AQ26" i="32"/>
  <c r="AQ30" i="32"/>
  <c r="AQ34" i="32"/>
  <c r="AQ38" i="32"/>
  <c r="AQ42" i="32"/>
  <c r="AQ46" i="32"/>
  <c r="AQ50" i="32"/>
  <c r="AQ27" i="32"/>
  <c r="AQ35" i="32"/>
  <c r="AQ47" i="32"/>
  <c r="AP23" i="31"/>
  <c r="AP27" i="31"/>
  <c r="AP31" i="31"/>
  <c r="AP35" i="31"/>
  <c r="AP39" i="31"/>
  <c r="AP43" i="31"/>
  <c r="AP24" i="31"/>
  <c r="AP32" i="31"/>
  <c r="AP36" i="31"/>
  <c r="AP44" i="31"/>
  <c r="AP26" i="31"/>
  <c r="AP34" i="31"/>
  <c r="AP42" i="31"/>
  <c r="AP28" i="31"/>
  <c r="AP40" i="31"/>
  <c r="AP30" i="31"/>
  <c r="AP25" i="31"/>
  <c r="AP29" i="31"/>
  <c r="AP33" i="31"/>
  <c r="AP37" i="31"/>
  <c r="AP41" i="31"/>
  <c r="AP38" i="31"/>
  <c r="AQ2" i="31"/>
  <c r="AQ61" i="31" s="1"/>
  <c r="AR22" i="31"/>
  <c r="AM60" i="32"/>
  <c r="AI60" i="32"/>
  <c r="AE60" i="32"/>
  <c r="AA60" i="32"/>
  <c r="W60" i="32"/>
  <c r="S60" i="32"/>
  <c r="O60" i="32"/>
  <c r="K60" i="32"/>
  <c r="G60" i="32"/>
  <c r="AP60" i="32"/>
  <c r="AL60" i="32"/>
  <c r="AH60" i="32"/>
  <c r="AD60" i="32"/>
  <c r="Z60" i="32"/>
  <c r="V60" i="32"/>
  <c r="R60" i="32"/>
  <c r="N60" i="32"/>
  <c r="J60" i="32"/>
  <c r="F60" i="32"/>
  <c r="AO60" i="32"/>
  <c r="AK60" i="32"/>
  <c r="AG60" i="32"/>
  <c r="AC60" i="32"/>
  <c r="Y60" i="32"/>
  <c r="U60" i="32"/>
  <c r="Q60" i="32"/>
  <c r="M60" i="32"/>
  <c r="I60" i="32"/>
  <c r="B61" i="32"/>
  <c r="AJ60" i="32"/>
  <c r="T60" i="32"/>
  <c r="AF60" i="32"/>
  <c r="P60" i="32"/>
  <c r="AB60" i="32"/>
  <c r="L60" i="32"/>
  <c r="AN60" i="32"/>
  <c r="X60" i="32"/>
  <c r="H60" i="32"/>
  <c r="AP61" i="31"/>
  <c r="AL61" i="31"/>
  <c r="AH61" i="31"/>
  <c r="AD61" i="31"/>
  <c r="Z61" i="31"/>
  <c r="V61" i="31"/>
  <c r="R61" i="31"/>
  <c r="N61" i="31"/>
  <c r="AO61" i="31"/>
  <c r="AK61" i="31"/>
  <c r="AG61" i="31"/>
  <c r="AC61" i="31"/>
  <c r="Y61" i="31"/>
  <c r="U61" i="31"/>
  <c r="Q61" i="31"/>
  <c r="M61" i="31"/>
  <c r="I61" i="31"/>
  <c r="B62" i="31"/>
  <c r="AN61" i="31"/>
  <c r="AJ61" i="31"/>
  <c r="AF61" i="31"/>
  <c r="AB61" i="31"/>
  <c r="X61" i="31"/>
  <c r="T61" i="31"/>
  <c r="P61" i="31"/>
  <c r="L61" i="31"/>
  <c r="AE61" i="31"/>
  <c r="O61" i="31"/>
  <c r="G61" i="31"/>
  <c r="AA61" i="31"/>
  <c r="K61" i="31"/>
  <c r="F61" i="31"/>
  <c r="AM61" i="31"/>
  <c r="J61" i="31"/>
  <c r="AI61" i="31"/>
  <c r="H61" i="31"/>
  <c r="S61" i="31"/>
  <c r="W61" i="31"/>
  <c r="C112" i="5"/>
  <c r="C108" i="5"/>
  <c r="C109" i="5" s="1"/>
  <c r="C110" i="5" s="1"/>
  <c r="C111" i="5" s="1"/>
  <c r="E54" i="32" l="1"/>
  <c r="AR54" i="32" s="1"/>
  <c r="AJ53" i="32"/>
  <c r="AK53" i="32"/>
  <c r="AL53" i="32"/>
  <c r="AM53" i="32"/>
  <c r="AN53" i="32"/>
  <c r="AO53" i="32"/>
  <c r="AP53" i="32"/>
  <c r="B152" i="5"/>
  <c r="B153" i="5" s="1"/>
  <c r="B154" i="5" s="1"/>
  <c r="B155" i="5" s="1"/>
  <c r="B151" i="5"/>
  <c r="AB45" i="31"/>
  <c r="AD45" i="31"/>
  <c r="E46" i="31"/>
  <c r="AC45" i="31"/>
  <c r="AE45" i="31"/>
  <c r="AF45" i="31"/>
  <c r="AG45" i="31"/>
  <c r="AH45" i="31"/>
  <c r="AI45" i="31"/>
  <c r="AJ45" i="31"/>
  <c r="AK45" i="31"/>
  <c r="AL45" i="31"/>
  <c r="AM45" i="31"/>
  <c r="AN45" i="31"/>
  <c r="AO45" i="31"/>
  <c r="AS2" i="32"/>
  <c r="AS61" i="32" s="1"/>
  <c r="AT22" i="32"/>
  <c r="AR25" i="32"/>
  <c r="AR29" i="32"/>
  <c r="AR33" i="32"/>
  <c r="AR37" i="32"/>
  <c r="AR41" i="32"/>
  <c r="AR45" i="32"/>
  <c r="AR49" i="32"/>
  <c r="AR53" i="32"/>
  <c r="AR24" i="32"/>
  <c r="AR32" i="32"/>
  <c r="AR40" i="32"/>
  <c r="AR52" i="32"/>
  <c r="AP1" i="32"/>
  <c r="AQ1" i="32" s="1"/>
  <c r="AR1" i="32" s="1"/>
  <c r="AR26" i="32"/>
  <c r="AR30" i="32"/>
  <c r="AR34" i="32"/>
  <c r="AR38" i="32"/>
  <c r="AR42" i="32"/>
  <c r="AR46" i="32"/>
  <c r="AR50" i="32"/>
  <c r="AR28" i="32"/>
  <c r="AR44" i="32"/>
  <c r="AR23" i="32"/>
  <c r="AR27" i="32"/>
  <c r="AR31" i="32"/>
  <c r="AR35" i="32"/>
  <c r="AR39" i="32"/>
  <c r="AR43" i="32"/>
  <c r="AR47" i="32"/>
  <c r="AR51" i="32"/>
  <c r="AR36" i="32"/>
  <c r="AR48" i="32"/>
  <c r="AS22" i="31"/>
  <c r="AR2" i="31"/>
  <c r="AR62" i="31" s="1"/>
  <c r="AQ23" i="31"/>
  <c r="AQ26" i="31"/>
  <c r="AQ30" i="31"/>
  <c r="AQ34" i="31"/>
  <c r="AQ38" i="31"/>
  <c r="AQ42" i="31"/>
  <c r="AQ29" i="31"/>
  <c r="AQ45" i="31"/>
  <c r="AQ27" i="31"/>
  <c r="AQ31" i="31"/>
  <c r="AQ35" i="31"/>
  <c r="AQ39" i="31"/>
  <c r="AQ43" i="31"/>
  <c r="AQ25" i="31"/>
  <c r="AQ37" i="31"/>
  <c r="AQ24" i="31"/>
  <c r="AQ28" i="31"/>
  <c r="AQ32" i="31"/>
  <c r="AQ36" i="31"/>
  <c r="AQ40" i="31"/>
  <c r="AQ44" i="31"/>
  <c r="AQ33" i="31"/>
  <c r="AQ41" i="31"/>
  <c r="B62" i="32"/>
  <c r="AR61" i="32"/>
  <c r="AQ61" i="32"/>
  <c r="AM61" i="32"/>
  <c r="AI61" i="32"/>
  <c r="AE61" i="32"/>
  <c r="AA61" i="32"/>
  <c r="W61" i="32"/>
  <c r="S61" i="32"/>
  <c r="O61" i="32"/>
  <c r="K61" i="32"/>
  <c r="G61" i="32"/>
  <c r="AP61" i="32"/>
  <c r="AK61" i="32"/>
  <c r="AF61" i="32"/>
  <c r="Z61" i="32"/>
  <c r="U61" i="32"/>
  <c r="P61" i="32"/>
  <c r="J61" i="32"/>
  <c r="AO61" i="32"/>
  <c r="AJ61" i="32"/>
  <c r="AD61" i="32"/>
  <c r="Y61" i="32"/>
  <c r="T61" i="32"/>
  <c r="N61" i="32"/>
  <c r="I61" i="32"/>
  <c r="AN61" i="32"/>
  <c r="AH61" i="32"/>
  <c r="AC61" i="32"/>
  <c r="X61" i="32"/>
  <c r="R61" i="32"/>
  <c r="M61" i="32"/>
  <c r="H61" i="32"/>
  <c r="AL61" i="32"/>
  <c r="Q61" i="32"/>
  <c r="AG61" i="32"/>
  <c r="L61" i="32"/>
  <c r="AB61" i="32"/>
  <c r="F61" i="32"/>
  <c r="V61" i="32"/>
  <c r="B63" i="31"/>
  <c r="AN62" i="31"/>
  <c r="AJ62" i="31"/>
  <c r="AF62" i="31"/>
  <c r="AB62" i="31"/>
  <c r="X62" i="31"/>
  <c r="T62" i="31"/>
  <c r="P62" i="31"/>
  <c r="L62" i="31"/>
  <c r="H62" i="31"/>
  <c r="AQ62" i="31"/>
  <c r="AM62" i="31"/>
  <c r="AI62" i="31"/>
  <c r="AE62" i="31"/>
  <c r="AA62" i="31"/>
  <c r="W62" i="31"/>
  <c r="S62" i="31"/>
  <c r="O62" i="31"/>
  <c r="K62" i="31"/>
  <c r="G62" i="31"/>
  <c r="AP62" i="31"/>
  <c r="AL62" i="31"/>
  <c r="AH62" i="31"/>
  <c r="AD62" i="31"/>
  <c r="Z62" i="31"/>
  <c r="V62" i="31"/>
  <c r="R62" i="31"/>
  <c r="N62" i="31"/>
  <c r="J62" i="31"/>
  <c r="F62" i="31"/>
  <c r="AO62" i="31"/>
  <c r="Y62" i="31"/>
  <c r="I62" i="31"/>
  <c r="AK62" i="31"/>
  <c r="U62" i="31"/>
  <c r="Q62" i="31"/>
  <c r="M62" i="31"/>
  <c r="AC62" i="31"/>
  <c r="AG62" i="31"/>
  <c r="C117" i="5"/>
  <c r="C113" i="5"/>
  <c r="C114" i="5" s="1"/>
  <c r="C115" i="5" s="1"/>
  <c r="C116" i="5" s="1"/>
  <c r="B157" i="5" l="1"/>
  <c r="B158" i="5" s="1"/>
  <c r="B159" i="5" s="1"/>
  <c r="B160" i="5" s="1"/>
  <c r="B156" i="5"/>
  <c r="E55" i="32"/>
  <c r="AS55" i="32" s="1"/>
  <c r="AK54" i="32"/>
  <c r="AL54" i="32"/>
  <c r="AM54" i="32"/>
  <c r="AN54" i="32"/>
  <c r="AO54" i="32"/>
  <c r="AP54" i="32"/>
  <c r="AQ54" i="32"/>
  <c r="AD46" i="31"/>
  <c r="AC46" i="31"/>
  <c r="AE46" i="31"/>
  <c r="E47" i="31"/>
  <c r="AF46" i="31"/>
  <c r="AG46" i="31"/>
  <c r="AH46" i="31"/>
  <c r="AI46" i="31"/>
  <c r="AJ46" i="31"/>
  <c r="AK46" i="31"/>
  <c r="AL46" i="31"/>
  <c r="AM46" i="31"/>
  <c r="AN46" i="31"/>
  <c r="AO46" i="31"/>
  <c r="AP46" i="31"/>
  <c r="AQ46" i="31"/>
  <c r="AR24" i="31"/>
  <c r="AR28" i="31"/>
  <c r="AR32" i="31"/>
  <c r="AR36" i="31"/>
  <c r="AR40" i="31"/>
  <c r="AR44" i="31"/>
  <c r="AP1" i="31"/>
  <c r="AQ1" i="31" s="1"/>
  <c r="AR1" i="31" s="1"/>
  <c r="AR31" i="31"/>
  <c r="AR43" i="31"/>
  <c r="AR23" i="31"/>
  <c r="AR25" i="31"/>
  <c r="AR29" i="31"/>
  <c r="AR33" i="31"/>
  <c r="AR37" i="31"/>
  <c r="AR41" i="31"/>
  <c r="AR45" i="31"/>
  <c r="AR26" i="31"/>
  <c r="AR34" i="31"/>
  <c r="AR42" i="31"/>
  <c r="AR46" i="31"/>
  <c r="AR27" i="31"/>
  <c r="AR39" i="31"/>
  <c r="AR30" i="31"/>
  <c r="AR38" i="31"/>
  <c r="AR35" i="31"/>
  <c r="AS2" i="31"/>
  <c r="AT22" i="31"/>
  <c r="AT2" i="32"/>
  <c r="AT62" i="32" s="1"/>
  <c r="AU22" i="32"/>
  <c r="AS25" i="32"/>
  <c r="AS29" i="32"/>
  <c r="AS33" i="32"/>
  <c r="AS37" i="32"/>
  <c r="AS41" i="32"/>
  <c r="AS45" i="32"/>
  <c r="AS49" i="32"/>
  <c r="AS53" i="32"/>
  <c r="AS24" i="32"/>
  <c r="AS28" i="32"/>
  <c r="AS40" i="32"/>
  <c r="AS48" i="32"/>
  <c r="AS23" i="32"/>
  <c r="AS26" i="32"/>
  <c r="AS30" i="32"/>
  <c r="AS34" i="32"/>
  <c r="AS38" i="32"/>
  <c r="AS42" i="32"/>
  <c r="AS46" i="32"/>
  <c r="AS50" i="32"/>
  <c r="AS54" i="32"/>
  <c r="AS36" i="32"/>
  <c r="AS52" i="32"/>
  <c r="AS27" i="32"/>
  <c r="AS31" i="32"/>
  <c r="AS35" i="32"/>
  <c r="AS39" i="32"/>
  <c r="AS43" i="32"/>
  <c r="AS47" i="32"/>
  <c r="AS51" i="32"/>
  <c r="AS32" i="32"/>
  <c r="AS44" i="32"/>
  <c r="AQ62" i="32"/>
  <c r="AM62" i="32"/>
  <c r="AI62" i="32"/>
  <c r="AE62" i="32"/>
  <c r="AA62" i="32"/>
  <c r="W62" i="32"/>
  <c r="S62" i="32"/>
  <c r="O62" i="32"/>
  <c r="K62" i="32"/>
  <c r="G62" i="32"/>
  <c r="AP62" i="32"/>
  <c r="AL62" i="32"/>
  <c r="AH62" i="32"/>
  <c r="AD62" i="32"/>
  <c r="Z62" i="32"/>
  <c r="V62" i="32"/>
  <c r="R62" i="32"/>
  <c r="N62" i="32"/>
  <c r="J62" i="32"/>
  <c r="F62" i="32"/>
  <c r="AS62" i="32"/>
  <c r="AO62" i="32"/>
  <c r="AK62" i="32"/>
  <c r="AG62" i="32"/>
  <c r="AC62" i="32"/>
  <c r="Y62" i="32"/>
  <c r="U62" i="32"/>
  <c r="Q62" i="32"/>
  <c r="M62" i="32"/>
  <c r="I62" i="32"/>
  <c r="AR62" i="32"/>
  <c r="AB62" i="32"/>
  <c r="L62" i="32"/>
  <c r="AN62" i="32"/>
  <c r="X62" i="32"/>
  <c r="H62" i="32"/>
  <c r="B63" i="32"/>
  <c r="AJ62" i="32"/>
  <c r="T62" i="32"/>
  <c r="P62" i="32"/>
  <c r="AF62" i="32"/>
  <c r="AP63" i="31"/>
  <c r="AL63" i="31"/>
  <c r="AH63" i="31"/>
  <c r="AD63" i="31"/>
  <c r="Z63" i="31"/>
  <c r="V63" i="31"/>
  <c r="R63" i="31"/>
  <c r="N63" i="31"/>
  <c r="J63" i="31"/>
  <c r="F63" i="31"/>
  <c r="AO63" i="31"/>
  <c r="AK63" i="31"/>
  <c r="AG63" i="31"/>
  <c r="AC63" i="31"/>
  <c r="Y63" i="31"/>
  <c r="U63" i="31"/>
  <c r="Q63" i="31"/>
  <c r="M63" i="31"/>
  <c r="I63" i="31"/>
  <c r="B64" i="31"/>
  <c r="AR63" i="31"/>
  <c r="AN63" i="31"/>
  <c r="AJ63" i="31"/>
  <c r="AF63" i="31"/>
  <c r="AB63" i="31"/>
  <c r="X63" i="31"/>
  <c r="T63" i="31"/>
  <c r="P63" i="31"/>
  <c r="L63" i="31"/>
  <c r="H63" i="31"/>
  <c r="AM63" i="31"/>
  <c r="W63" i="31"/>
  <c r="G63" i="31"/>
  <c r="AI63" i="31"/>
  <c r="S63" i="31"/>
  <c r="AA63" i="31"/>
  <c r="O63" i="31"/>
  <c r="AE63" i="31"/>
  <c r="K63" i="31"/>
  <c r="AQ63" i="31"/>
  <c r="C122" i="5"/>
  <c r="C118" i="5"/>
  <c r="C119" i="5" s="1"/>
  <c r="C120" i="5" s="1"/>
  <c r="C121" i="5" s="1"/>
  <c r="AL55" i="32" l="1"/>
  <c r="AM55" i="32"/>
  <c r="AN55" i="32"/>
  <c r="AO55" i="32"/>
  <c r="AP55" i="32"/>
  <c r="AQ55" i="32"/>
  <c r="AR55" i="32"/>
  <c r="B162" i="5"/>
  <c r="B163" i="5" s="1"/>
  <c r="B164" i="5" s="1"/>
  <c r="B165" i="5" s="1"/>
  <c r="B161" i="5"/>
  <c r="AE47" i="31"/>
  <c r="AF47" i="31"/>
  <c r="AD47" i="31"/>
  <c r="E48" i="31"/>
  <c r="AS48" i="31" s="1"/>
  <c r="AG47" i="31"/>
  <c r="AH47" i="31"/>
  <c r="AI47" i="31"/>
  <c r="AJ47" i="31"/>
  <c r="AK47" i="31"/>
  <c r="AL47" i="31"/>
  <c r="AM47" i="31"/>
  <c r="AN47" i="31"/>
  <c r="AO47" i="31"/>
  <c r="AP47" i="31"/>
  <c r="AQ47" i="31"/>
  <c r="AR47" i="31"/>
  <c r="AS25" i="31"/>
  <c r="AS29" i="31"/>
  <c r="AS33" i="31"/>
  <c r="AS37" i="31"/>
  <c r="AS41" i="31"/>
  <c r="AS45" i="31"/>
  <c r="AS36" i="31"/>
  <c r="AS26" i="31"/>
  <c r="AS30" i="31"/>
  <c r="AS34" i="31"/>
  <c r="AS38" i="31"/>
  <c r="AS42" i="31"/>
  <c r="AS46" i="31"/>
  <c r="AS24" i="31"/>
  <c r="AS32" i="31"/>
  <c r="AS40" i="31"/>
  <c r="AS23" i="31"/>
  <c r="AS27" i="31"/>
  <c r="AS31" i="31"/>
  <c r="AS35" i="31"/>
  <c r="AS39" i="31"/>
  <c r="AS43" i="31"/>
  <c r="AS47" i="31"/>
  <c r="AS28" i="31"/>
  <c r="AS44" i="31"/>
  <c r="AV22" i="32"/>
  <c r="AU2" i="32"/>
  <c r="AU63" i="32" s="1"/>
  <c r="AT26" i="32"/>
  <c r="AT30" i="32"/>
  <c r="AT34" i="32"/>
  <c r="AT38" i="32"/>
  <c r="AT42" i="32"/>
  <c r="AT46" i="32"/>
  <c r="AT50" i="32"/>
  <c r="AT54" i="32"/>
  <c r="AT33" i="32"/>
  <c r="AT45" i="32"/>
  <c r="AT23" i="32"/>
  <c r="AT27" i="32"/>
  <c r="AT31" i="32"/>
  <c r="AT35" i="32"/>
  <c r="AT39" i="32"/>
  <c r="AT43" i="32"/>
  <c r="AT47" i="32"/>
  <c r="AT51" i="32"/>
  <c r="AT55" i="32"/>
  <c r="AT25" i="32"/>
  <c r="AT37" i="32"/>
  <c r="AT49" i="32"/>
  <c r="AT24" i="32"/>
  <c r="AT28" i="32"/>
  <c r="AT32" i="32"/>
  <c r="AT36" i="32"/>
  <c r="AT40" i="32"/>
  <c r="AT44" i="32"/>
  <c r="AT48" i="32"/>
  <c r="AT52" i="32"/>
  <c r="AT29" i="32"/>
  <c r="AT41" i="32"/>
  <c r="AT53" i="32"/>
  <c r="AT61" i="32"/>
  <c r="AS63" i="31"/>
  <c r="AU22" i="31"/>
  <c r="AT2" i="31"/>
  <c r="AT64" i="31" s="1"/>
  <c r="AT63" i="32"/>
  <c r="AP63" i="32"/>
  <c r="AL63" i="32"/>
  <c r="AH63" i="32"/>
  <c r="AD63" i="32"/>
  <c r="Z63" i="32"/>
  <c r="V63" i="32"/>
  <c r="R63" i="32"/>
  <c r="N63" i="32"/>
  <c r="J63" i="32"/>
  <c r="F63" i="32"/>
  <c r="AS63" i="32"/>
  <c r="AO63" i="32"/>
  <c r="AK63" i="32"/>
  <c r="AG63" i="32"/>
  <c r="AC63" i="32"/>
  <c r="Y63" i="32"/>
  <c r="U63" i="32"/>
  <c r="Q63" i="32"/>
  <c r="M63" i="32"/>
  <c r="I63" i="32"/>
  <c r="B64" i="32"/>
  <c r="AR63" i="32"/>
  <c r="AN63" i="32"/>
  <c r="AJ63" i="32"/>
  <c r="AF63" i="32"/>
  <c r="AB63" i="32"/>
  <c r="X63" i="32"/>
  <c r="T63" i="32"/>
  <c r="P63" i="32"/>
  <c r="L63" i="32"/>
  <c r="H63" i="32"/>
  <c r="AM63" i="32"/>
  <c r="W63" i="32"/>
  <c r="G63" i="32"/>
  <c r="AI63" i="32"/>
  <c r="S63" i="32"/>
  <c r="AE63" i="32"/>
  <c r="O63" i="32"/>
  <c r="K63" i="32"/>
  <c r="AQ63" i="32"/>
  <c r="AA63" i="32"/>
  <c r="B65" i="31"/>
  <c r="AR64" i="31"/>
  <c r="AN64" i="31"/>
  <c r="AJ64" i="31"/>
  <c r="AF64" i="31"/>
  <c r="AB64" i="31"/>
  <c r="X64" i="31"/>
  <c r="T64" i="31"/>
  <c r="P64" i="31"/>
  <c r="L64" i="31"/>
  <c r="H64" i="31"/>
  <c r="AQ64" i="31"/>
  <c r="AM64" i="31"/>
  <c r="AI64" i="31"/>
  <c r="AE64" i="31"/>
  <c r="AA64" i="31"/>
  <c r="W64" i="31"/>
  <c r="S64" i="31"/>
  <c r="O64" i="31"/>
  <c r="K64" i="31"/>
  <c r="G64" i="31"/>
  <c r="AP64" i="31"/>
  <c r="AL64" i="31"/>
  <c r="AH64" i="31"/>
  <c r="AD64" i="31"/>
  <c r="Z64" i="31"/>
  <c r="V64" i="31"/>
  <c r="R64" i="31"/>
  <c r="N64" i="31"/>
  <c r="J64" i="31"/>
  <c r="F64" i="31"/>
  <c r="AS64" i="31"/>
  <c r="AC64" i="31"/>
  <c r="M64" i="31"/>
  <c r="AO64" i="31"/>
  <c r="Y64" i="31"/>
  <c r="I64" i="31"/>
  <c r="U64" i="31"/>
  <c r="Q64" i="31"/>
  <c r="AK64" i="31"/>
  <c r="AG64" i="31"/>
  <c r="C127" i="5"/>
  <c r="C123" i="5"/>
  <c r="C124" i="5" s="1"/>
  <c r="C125" i="5" s="1"/>
  <c r="C126" i="5" s="1"/>
  <c r="AM56" i="32" l="1"/>
  <c r="AN56" i="32"/>
  <c r="AO56" i="32"/>
  <c r="AP56" i="32"/>
  <c r="AQ56" i="32"/>
  <c r="AR56" i="32"/>
  <c r="AS56" i="32"/>
  <c r="AT56" i="32"/>
  <c r="B167" i="5"/>
  <c r="B168" i="5" s="1"/>
  <c r="B169" i="5" s="1"/>
  <c r="B170" i="5" s="1"/>
  <c r="B166" i="5"/>
  <c r="AF48" i="31"/>
  <c r="AE48" i="31"/>
  <c r="AG48" i="31"/>
  <c r="E49" i="31"/>
  <c r="AT49" i="31" s="1"/>
  <c r="AH48" i="31"/>
  <c r="AI48" i="31"/>
  <c r="AJ48" i="31"/>
  <c r="AK48" i="31"/>
  <c r="AL48" i="31"/>
  <c r="AM48" i="31"/>
  <c r="AN48" i="31"/>
  <c r="AO48" i="31"/>
  <c r="AP48" i="31"/>
  <c r="AQ48" i="31"/>
  <c r="AR48" i="31"/>
  <c r="AU24" i="32"/>
  <c r="AU28" i="32"/>
  <c r="AU32" i="32"/>
  <c r="AU36" i="32"/>
  <c r="AU40" i="32"/>
  <c r="AU44" i="32"/>
  <c r="AU48" i="32"/>
  <c r="AU52" i="32"/>
  <c r="AU56" i="32"/>
  <c r="AU23" i="32"/>
  <c r="AU25" i="32"/>
  <c r="AU29" i="32"/>
  <c r="AU33" i="32"/>
  <c r="AU37" i="32"/>
  <c r="AU41" i="32"/>
  <c r="AU45" i="32"/>
  <c r="AU49" i="32"/>
  <c r="AU53" i="32"/>
  <c r="AU57" i="32"/>
  <c r="AU27" i="32"/>
  <c r="AU39" i="32"/>
  <c r="AU47" i="32"/>
  <c r="AU55" i="32"/>
  <c r="AU26" i="32"/>
  <c r="AU30" i="32"/>
  <c r="AU34" i="32"/>
  <c r="AU38" i="32"/>
  <c r="AU42" i="32"/>
  <c r="AU46" i="32"/>
  <c r="AU50" i="32"/>
  <c r="AU54" i="32"/>
  <c r="AS1" i="32"/>
  <c r="AT1" i="32" s="1"/>
  <c r="AU1" i="32" s="1"/>
  <c r="AU31" i="32"/>
  <c r="AU35" i="32"/>
  <c r="AU43" i="32"/>
  <c r="AU51" i="32"/>
  <c r="AU61" i="32"/>
  <c r="AU62" i="32"/>
  <c r="AT24" i="31"/>
  <c r="AT28" i="31"/>
  <c r="AT32" i="31"/>
  <c r="AT36" i="31"/>
  <c r="AT40" i="31"/>
  <c r="AT44" i="31"/>
  <c r="AT48" i="31"/>
  <c r="AT27" i="31"/>
  <c r="AT39" i="31"/>
  <c r="AT25" i="31"/>
  <c r="AT29" i="31"/>
  <c r="AT33" i="31"/>
  <c r="AT37" i="31"/>
  <c r="AT41" i="31"/>
  <c r="AT45" i="31"/>
  <c r="AT31" i="31"/>
  <c r="AT43" i="31"/>
  <c r="AT26" i="31"/>
  <c r="AT30" i="31"/>
  <c r="AT34" i="31"/>
  <c r="AT38" i="31"/>
  <c r="AT42" i="31"/>
  <c r="AT46" i="31"/>
  <c r="AT23" i="31"/>
  <c r="AT35" i="31"/>
  <c r="AT47" i="31"/>
  <c r="AT63" i="31"/>
  <c r="AV2" i="32"/>
  <c r="AV64" i="32" s="1"/>
  <c r="AW22" i="32"/>
  <c r="AV22" i="31"/>
  <c r="AU2" i="31"/>
  <c r="B65" i="32"/>
  <c r="AR64" i="32"/>
  <c r="AN64" i="32"/>
  <c r="AJ64" i="32"/>
  <c r="AF64" i="32"/>
  <c r="AB64" i="32"/>
  <c r="X64" i="32"/>
  <c r="T64" i="32"/>
  <c r="P64" i="32"/>
  <c r="L64" i="32"/>
  <c r="H64" i="32"/>
  <c r="AU64" i="32"/>
  <c r="AQ64" i="32"/>
  <c r="AM64" i="32"/>
  <c r="AI64" i="32"/>
  <c r="AE64" i="32"/>
  <c r="AA64" i="32"/>
  <c r="W64" i="32"/>
  <c r="S64" i="32"/>
  <c r="O64" i="32"/>
  <c r="K64" i="32"/>
  <c r="G64" i="32"/>
  <c r="AT64" i="32"/>
  <c r="AP64" i="32"/>
  <c r="AL64" i="32"/>
  <c r="AH64" i="32"/>
  <c r="AD64" i="32"/>
  <c r="Z64" i="32"/>
  <c r="V64" i="32"/>
  <c r="R64" i="32"/>
  <c r="N64" i="32"/>
  <c r="J64" i="32"/>
  <c r="F64" i="32"/>
  <c r="AS64" i="32"/>
  <c r="AC64" i="32"/>
  <c r="M64" i="32"/>
  <c r="AO64" i="32"/>
  <c r="Y64" i="32"/>
  <c r="I64" i="32"/>
  <c r="AK64" i="32"/>
  <c r="U64" i="32"/>
  <c r="AG64" i="32"/>
  <c r="Q64" i="32"/>
  <c r="AT65" i="31"/>
  <c r="AP65" i="31"/>
  <c r="AL65" i="31"/>
  <c r="AH65" i="31"/>
  <c r="AD65" i="31"/>
  <c r="Z65" i="31"/>
  <c r="V65" i="31"/>
  <c r="R65" i="31"/>
  <c r="N65" i="31"/>
  <c r="J65" i="31"/>
  <c r="F65" i="31"/>
  <c r="AS65" i="31"/>
  <c r="AO65" i="31"/>
  <c r="AK65" i="31"/>
  <c r="AG65" i="31"/>
  <c r="AC65" i="31"/>
  <c r="Y65" i="31"/>
  <c r="U65" i="31"/>
  <c r="Q65" i="31"/>
  <c r="M65" i="31"/>
  <c r="I65" i="31"/>
  <c r="B66" i="31"/>
  <c r="AR65" i="31"/>
  <c r="AN65" i="31"/>
  <c r="AJ65" i="31"/>
  <c r="AF65" i="31"/>
  <c r="AB65" i="31"/>
  <c r="X65" i="31"/>
  <c r="T65" i="31"/>
  <c r="P65" i="31"/>
  <c r="L65" i="31"/>
  <c r="H65" i="31"/>
  <c r="AQ65" i="31"/>
  <c r="AA65" i="31"/>
  <c r="K65" i="31"/>
  <c r="AM65" i="31"/>
  <c r="W65" i="31"/>
  <c r="G65" i="31"/>
  <c r="AI65" i="31"/>
  <c r="AE65" i="31"/>
  <c r="O65" i="31"/>
  <c r="S65" i="31"/>
  <c r="C128" i="5"/>
  <c r="C129" i="5" s="1"/>
  <c r="C130" i="5" s="1"/>
  <c r="C131" i="5" s="1"/>
  <c r="C132" i="5"/>
  <c r="AN57" i="32" l="1"/>
  <c r="AO57" i="32"/>
  <c r="AP57" i="32"/>
  <c r="AQ57" i="32"/>
  <c r="AR57" i="32"/>
  <c r="AS57" i="32"/>
  <c r="AT57" i="32"/>
  <c r="B172" i="5"/>
  <c r="B173" i="5" s="1"/>
  <c r="B174" i="5" s="1"/>
  <c r="B175" i="5" s="1"/>
  <c r="B171" i="5"/>
  <c r="AG49" i="31"/>
  <c r="AH49" i="31"/>
  <c r="AF49" i="31"/>
  <c r="E50" i="31"/>
  <c r="AU50" i="31" s="1"/>
  <c r="AI49" i="31"/>
  <c r="AJ49" i="31"/>
  <c r="AK49" i="31"/>
  <c r="AL49" i="31"/>
  <c r="AM49" i="31"/>
  <c r="AN49" i="31"/>
  <c r="AO49" i="31"/>
  <c r="AP49" i="31"/>
  <c r="AQ49" i="31"/>
  <c r="AR49" i="31"/>
  <c r="AS49" i="31"/>
  <c r="AU63" i="31"/>
  <c r="AU24" i="31"/>
  <c r="AU28" i="31"/>
  <c r="AU32" i="31"/>
  <c r="AU36" i="31"/>
  <c r="AU40" i="31"/>
  <c r="AU44" i="31"/>
  <c r="AU48" i="31"/>
  <c r="AU25" i="31"/>
  <c r="AU45" i="31"/>
  <c r="AU27" i="31"/>
  <c r="AU35" i="31"/>
  <c r="AU23" i="31"/>
  <c r="AU29" i="31"/>
  <c r="AU33" i="31"/>
  <c r="AU37" i="31"/>
  <c r="AU41" i="31"/>
  <c r="AU49" i="31"/>
  <c r="AU43" i="31"/>
  <c r="AS1" i="31"/>
  <c r="AT1" i="31" s="1"/>
  <c r="AU1" i="31" s="1"/>
  <c r="AU26" i="31"/>
  <c r="AU30" i="31"/>
  <c r="AU34" i="31"/>
  <c r="AU38" i="31"/>
  <c r="AU42" i="31"/>
  <c r="AU46" i="31"/>
  <c r="AU31" i="31"/>
  <c r="AU39" i="31"/>
  <c r="AU47" i="31"/>
  <c r="AU64" i="31"/>
  <c r="AU65" i="31"/>
  <c r="AV2" i="31"/>
  <c r="AV66" i="31" s="1"/>
  <c r="AW22" i="31"/>
  <c r="E65" i="31"/>
  <c r="E66" i="31" s="1"/>
  <c r="E67" i="31" s="1"/>
  <c r="AW2" i="32"/>
  <c r="AW65" i="32" s="1"/>
  <c r="AX22" i="32"/>
  <c r="AX2" i="32" s="1"/>
  <c r="AV26" i="32"/>
  <c r="AV30" i="32"/>
  <c r="AV34" i="32"/>
  <c r="AV38" i="32"/>
  <c r="AV42" i="32"/>
  <c r="AV46" i="32"/>
  <c r="AV50" i="32"/>
  <c r="AV54" i="32"/>
  <c r="AV29" i="32"/>
  <c r="AV37" i="32"/>
  <c r="AV45" i="32"/>
  <c r="AV57" i="32"/>
  <c r="AV61" i="32"/>
  <c r="AV23" i="32"/>
  <c r="AV27" i="32"/>
  <c r="AV31" i="32"/>
  <c r="AV35" i="32"/>
  <c r="AV39" i="32"/>
  <c r="AV43" i="32"/>
  <c r="AV47" i="32"/>
  <c r="AV51" i="32"/>
  <c r="AV55" i="32"/>
  <c r="AV33" i="32"/>
  <c r="AV53" i="32"/>
  <c r="AV24" i="32"/>
  <c r="AV28" i="32"/>
  <c r="AV32" i="32"/>
  <c r="AV36" i="32"/>
  <c r="AV40" i="32"/>
  <c r="AV44" i="32"/>
  <c r="AV48" i="32"/>
  <c r="AV52" i="32"/>
  <c r="AV56" i="32"/>
  <c r="AV25" i="32"/>
  <c r="AV41" i="32"/>
  <c r="AV49" i="32"/>
  <c r="AV62" i="32"/>
  <c r="AV63" i="32"/>
  <c r="AT65" i="32"/>
  <c r="AP65" i="32"/>
  <c r="AL65" i="32"/>
  <c r="AH65" i="32"/>
  <c r="AD65" i="32"/>
  <c r="Z65" i="32"/>
  <c r="V65" i="32"/>
  <c r="R65" i="32"/>
  <c r="N65" i="32"/>
  <c r="J65" i="32"/>
  <c r="F65" i="32"/>
  <c r="AS65" i="32"/>
  <c r="AO65" i="32"/>
  <c r="AK65" i="32"/>
  <c r="AG65" i="32"/>
  <c r="AC65" i="32"/>
  <c r="Y65" i="32"/>
  <c r="U65" i="32"/>
  <c r="Q65" i="32"/>
  <c r="M65" i="32"/>
  <c r="I65" i="32"/>
  <c r="B66" i="32"/>
  <c r="AV65" i="32"/>
  <c r="AR65" i="32"/>
  <c r="AN65" i="32"/>
  <c r="AJ65" i="32"/>
  <c r="AF65" i="32"/>
  <c r="AB65" i="32"/>
  <c r="X65" i="32"/>
  <c r="T65" i="32"/>
  <c r="P65" i="32"/>
  <c r="L65" i="32"/>
  <c r="H65" i="32"/>
  <c r="AQ65" i="32"/>
  <c r="AA65" i="32"/>
  <c r="K65" i="32"/>
  <c r="AM65" i="32"/>
  <c r="W65" i="32"/>
  <c r="G65" i="32"/>
  <c r="AI65" i="32"/>
  <c r="S65" i="32"/>
  <c r="AU65" i="32"/>
  <c r="AE65" i="32"/>
  <c r="O65" i="32"/>
  <c r="B67" i="31"/>
  <c r="AR66" i="31"/>
  <c r="AN66" i="31"/>
  <c r="AJ66" i="31"/>
  <c r="AF66" i="31"/>
  <c r="AB66" i="31"/>
  <c r="X66" i="31"/>
  <c r="T66" i="31"/>
  <c r="P66" i="31"/>
  <c r="L66" i="31"/>
  <c r="H66" i="31"/>
  <c r="AU66" i="31"/>
  <c r="AQ66" i="31"/>
  <c r="AM66" i="31"/>
  <c r="AI66" i="31"/>
  <c r="AE66" i="31"/>
  <c r="AA66" i="31"/>
  <c r="W66" i="31"/>
  <c r="S66" i="31"/>
  <c r="O66" i="31"/>
  <c r="K66" i="31"/>
  <c r="G66" i="31"/>
  <c r="AT66" i="31"/>
  <c r="AP66" i="31"/>
  <c r="AL66" i="31"/>
  <c r="AH66" i="31"/>
  <c r="AD66" i="31"/>
  <c r="Z66" i="31"/>
  <c r="V66" i="31"/>
  <c r="R66" i="31"/>
  <c r="N66" i="31"/>
  <c r="J66" i="31"/>
  <c r="F66" i="31"/>
  <c r="AG66" i="31"/>
  <c r="Q66" i="31"/>
  <c r="AS66" i="31"/>
  <c r="AC66" i="31"/>
  <c r="M66" i="31"/>
  <c r="Y66" i="31"/>
  <c r="U66" i="31"/>
  <c r="AK66" i="31"/>
  <c r="I66" i="31"/>
  <c r="AO66" i="31"/>
  <c r="C137" i="5"/>
  <c r="C133" i="5"/>
  <c r="C134" i="5" s="1"/>
  <c r="C135" i="5" s="1"/>
  <c r="C136" i="5" s="1"/>
  <c r="AV58" i="32" l="1"/>
  <c r="B177" i="5"/>
  <c r="B178" i="5" s="1"/>
  <c r="B179" i="5" s="1"/>
  <c r="B180" i="5" s="1"/>
  <c r="B176" i="5"/>
  <c r="E59" i="32"/>
  <c r="AW59" i="32" s="1"/>
  <c r="AO58" i="32"/>
  <c r="AP58" i="32"/>
  <c r="AQ58" i="32"/>
  <c r="AR58" i="32"/>
  <c r="AS58" i="32"/>
  <c r="AT58" i="32"/>
  <c r="AU58" i="32"/>
  <c r="AH50" i="31"/>
  <c r="E51" i="31"/>
  <c r="AG50" i="31"/>
  <c r="AI50" i="31"/>
  <c r="AJ50" i="31"/>
  <c r="AK50" i="31"/>
  <c r="AL50" i="31"/>
  <c r="AM50" i="31"/>
  <c r="AN50" i="31"/>
  <c r="AO50" i="31"/>
  <c r="AP50" i="31"/>
  <c r="AQ50" i="31"/>
  <c r="AR50" i="31"/>
  <c r="AS50" i="31"/>
  <c r="AT50" i="31"/>
  <c r="AX62" i="32"/>
  <c r="AV1" i="32"/>
  <c r="AW1" i="32" s="1"/>
  <c r="AX1" i="32" s="1"/>
  <c r="AX26" i="32"/>
  <c r="AX30" i="32"/>
  <c r="AX34" i="32"/>
  <c r="AX38" i="32"/>
  <c r="AX42" i="32"/>
  <c r="AX46" i="32"/>
  <c r="AX50" i="32"/>
  <c r="AX54" i="32"/>
  <c r="AX58" i="32"/>
  <c r="AX61" i="32"/>
  <c r="AX33" i="32"/>
  <c r="AX45" i="32"/>
  <c r="AX57" i="32"/>
  <c r="AX23" i="32"/>
  <c r="AX27" i="32"/>
  <c r="AX31" i="32"/>
  <c r="AX35" i="32"/>
  <c r="AX39" i="32"/>
  <c r="AX43" i="32"/>
  <c r="AX47" i="32"/>
  <c r="AX51" i="32"/>
  <c r="AX55" i="32"/>
  <c r="AX25" i="32"/>
  <c r="AX37" i="32"/>
  <c r="AX49" i="32"/>
  <c r="AX24" i="32"/>
  <c r="AX28" i="32"/>
  <c r="AX32" i="32"/>
  <c r="AX36" i="32"/>
  <c r="AX40" i="32"/>
  <c r="AX44" i="32"/>
  <c r="AX48" i="32"/>
  <c r="AX52" i="32"/>
  <c r="AX56" i="32"/>
  <c r="AX29" i="32"/>
  <c r="AX41" i="32"/>
  <c r="AX53" i="32"/>
  <c r="AX63" i="32"/>
  <c r="AX64" i="32"/>
  <c r="AX22" i="31"/>
  <c r="AX2" i="31" s="1"/>
  <c r="AX67" i="31" s="1"/>
  <c r="AW2" i="31"/>
  <c r="AX65" i="32"/>
  <c r="A65" i="32" s="1"/>
  <c r="AW24" i="32"/>
  <c r="AW28" i="32"/>
  <c r="AW32" i="32"/>
  <c r="AW36" i="32"/>
  <c r="AW40" i="32"/>
  <c r="AW44" i="32"/>
  <c r="AW48" i="32"/>
  <c r="AW52" i="32"/>
  <c r="AW56" i="32"/>
  <c r="AW62" i="32"/>
  <c r="AW35" i="32"/>
  <c r="AW47" i="32"/>
  <c r="AW55" i="32"/>
  <c r="AW25" i="32"/>
  <c r="AW29" i="32"/>
  <c r="AW33" i="32"/>
  <c r="AW37" i="32"/>
  <c r="AW41" i="32"/>
  <c r="AW45" i="32"/>
  <c r="AW49" i="32"/>
  <c r="AW53" i="32"/>
  <c r="AW57" i="32"/>
  <c r="AW23" i="32"/>
  <c r="AW26" i="32"/>
  <c r="AW30" i="32"/>
  <c r="AW34" i="32"/>
  <c r="AW38" i="32"/>
  <c r="AW42" i="32"/>
  <c r="AW46" i="32"/>
  <c r="AW50" i="32"/>
  <c r="AW54" i="32"/>
  <c r="AW58" i="32"/>
  <c r="AW27" i="32"/>
  <c r="AW31" i="32"/>
  <c r="AW39" i="32"/>
  <c r="AW43" i="32"/>
  <c r="AW51" i="32"/>
  <c r="AW61" i="32"/>
  <c r="AW63" i="32"/>
  <c r="AW64" i="32"/>
  <c r="AV63" i="31"/>
  <c r="AV27" i="31"/>
  <c r="AV31" i="31"/>
  <c r="AV35" i="31"/>
  <c r="AV39" i="31"/>
  <c r="AV43" i="31"/>
  <c r="AV47" i="31"/>
  <c r="AV30" i="31"/>
  <c r="AV42" i="31"/>
  <c r="AV50" i="31"/>
  <c r="AV24" i="31"/>
  <c r="AV28" i="31"/>
  <c r="AV32" i="31"/>
  <c r="AV36" i="31"/>
  <c r="AV40" i="31"/>
  <c r="AV44" i="31"/>
  <c r="AV48" i="31"/>
  <c r="AV23" i="31"/>
  <c r="AV34" i="31"/>
  <c r="AV64" i="31"/>
  <c r="AV25" i="31"/>
  <c r="AV29" i="31"/>
  <c r="AV33" i="31"/>
  <c r="AV37" i="31"/>
  <c r="AV41" i="31"/>
  <c r="AV45" i="31"/>
  <c r="AV49" i="31"/>
  <c r="AV26" i="31"/>
  <c r="AV38" i="31"/>
  <c r="AV46" i="31"/>
  <c r="AV65" i="31"/>
  <c r="B67" i="32"/>
  <c r="AV66" i="32"/>
  <c r="AR66" i="32"/>
  <c r="AN66" i="32"/>
  <c r="AJ66" i="32"/>
  <c r="AF66" i="32"/>
  <c r="AB66" i="32"/>
  <c r="X66" i="32"/>
  <c r="T66" i="32"/>
  <c r="P66" i="32"/>
  <c r="L66" i="32"/>
  <c r="H66" i="32"/>
  <c r="AU66" i="32"/>
  <c r="AQ66" i="32"/>
  <c r="AM66" i="32"/>
  <c r="AI66" i="32"/>
  <c r="AE66" i="32"/>
  <c r="AA66" i="32"/>
  <c r="W66" i="32"/>
  <c r="S66" i="32"/>
  <c r="O66" i="32"/>
  <c r="K66" i="32"/>
  <c r="G66" i="32"/>
  <c r="AX66" i="32"/>
  <c r="AT66" i="32"/>
  <c r="AP66" i="32"/>
  <c r="AL66" i="32"/>
  <c r="AH66" i="32"/>
  <c r="AD66" i="32"/>
  <c r="Z66" i="32"/>
  <c r="V66" i="32"/>
  <c r="R66" i="32"/>
  <c r="N66" i="32"/>
  <c r="J66" i="32"/>
  <c r="F66" i="32"/>
  <c r="AW66" i="32"/>
  <c r="AG66" i="32"/>
  <c r="Q66" i="32"/>
  <c r="AS66" i="32"/>
  <c r="AC66" i="32"/>
  <c r="M66" i="32"/>
  <c r="AO66" i="32"/>
  <c r="Y66" i="32"/>
  <c r="I66" i="32"/>
  <c r="U66" i="32"/>
  <c r="AK66" i="32"/>
  <c r="AT67" i="31"/>
  <c r="AP67" i="31"/>
  <c r="AL67" i="31"/>
  <c r="AH67" i="31"/>
  <c r="AD67" i="31"/>
  <c r="AD21" i="31" s="1"/>
  <c r="Z67" i="31"/>
  <c r="Z21" i="31" s="1"/>
  <c r="V67" i="31"/>
  <c r="V21" i="31" s="1"/>
  <c r="R67" i="31"/>
  <c r="R21" i="31" s="1"/>
  <c r="N67" i="31"/>
  <c r="N21" i="31" s="1"/>
  <c r="J67" i="31"/>
  <c r="J21" i="31" s="1"/>
  <c r="F67" i="31"/>
  <c r="AW67" i="31"/>
  <c r="AS67" i="31"/>
  <c r="AO67" i="31"/>
  <c r="AK67" i="31"/>
  <c r="AG67" i="31"/>
  <c r="AC67" i="31"/>
  <c r="AC21" i="31" s="1"/>
  <c r="Y67" i="31"/>
  <c r="Y21" i="31" s="1"/>
  <c r="U67" i="31"/>
  <c r="U21" i="31" s="1"/>
  <c r="Q67" i="31"/>
  <c r="Q21" i="31" s="1"/>
  <c r="M67" i="31"/>
  <c r="M21" i="31" s="1"/>
  <c r="I67" i="31"/>
  <c r="I21" i="31" s="1"/>
  <c r="AV67" i="31"/>
  <c r="AR67" i="31"/>
  <c r="AN67" i="31"/>
  <c r="AJ67" i="31"/>
  <c r="AF67" i="31"/>
  <c r="AF21" i="31" s="1"/>
  <c r="AB67" i="31"/>
  <c r="AB21" i="31" s="1"/>
  <c r="X67" i="31"/>
  <c r="X21" i="31" s="1"/>
  <c r="T67" i="31"/>
  <c r="T21" i="31" s="1"/>
  <c r="P67" i="31"/>
  <c r="P21" i="31" s="1"/>
  <c r="L67" i="31"/>
  <c r="L21" i="31" s="1"/>
  <c r="H67" i="31"/>
  <c r="H21" i="31" s="1"/>
  <c r="AU67" i="31"/>
  <c r="AE67" i="31"/>
  <c r="AE21" i="31" s="1"/>
  <c r="O67" i="31"/>
  <c r="O21" i="31" s="1"/>
  <c r="AQ67" i="31"/>
  <c r="AA67" i="31"/>
  <c r="AA21" i="31" s="1"/>
  <c r="K67" i="31"/>
  <c r="K21" i="31" s="1"/>
  <c r="AM67" i="31"/>
  <c r="G67" i="31"/>
  <c r="G21" i="31" s="1"/>
  <c r="AI67" i="31"/>
  <c r="W67" i="31"/>
  <c r="W21" i="31" s="1"/>
  <c r="S67" i="31"/>
  <c r="S21" i="31" s="1"/>
  <c r="C138" i="5"/>
  <c r="C139" i="5" s="1"/>
  <c r="C140" i="5" s="1"/>
  <c r="C141" i="5" s="1"/>
  <c r="C142" i="5"/>
  <c r="AX59" i="32" l="1"/>
  <c r="B182" i="5"/>
  <c r="B183" i="5" s="1"/>
  <c r="B184" i="5" s="1"/>
  <c r="B185" i="5" s="1"/>
  <c r="B181" i="5"/>
  <c r="E60" i="32"/>
  <c r="AP59" i="32"/>
  <c r="AQ59" i="32"/>
  <c r="AR59" i="32"/>
  <c r="AS59" i="32"/>
  <c r="AT59" i="32"/>
  <c r="AU59" i="32"/>
  <c r="AV59" i="32"/>
  <c r="A25" i="32"/>
  <c r="A33" i="32"/>
  <c r="AG21" i="31"/>
  <c r="A40" i="32"/>
  <c r="A24" i="32"/>
  <c r="AI51" i="31"/>
  <c r="E52" i="31"/>
  <c r="AX52" i="31" s="1"/>
  <c r="AJ51" i="31"/>
  <c r="AH51" i="31"/>
  <c r="AH21" i="31" s="1"/>
  <c r="AK51" i="31"/>
  <c r="AL51" i="31"/>
  <c r="AM51" i="31"/>
  <c r="AN51" i="31"/>
  <c r="AO51" i="31"/>
  <c r="AP51" i="31"/>
  <c r="AQ51" i="31"/>
  <c r="AR51" i="31"/>
  <c r="AS51" i="31"/>
  <c r="AT51" i="31"/>
  <c r="AU51" i="31"/>
  <c r="AV51" i="31"/>
  <c r="A63" i="32"/>
  <c r="A41" i="32"/>
  <c r="A32" i="32"/>
  <c r="A53" i="32"/>
  <c r="A28" i="32"/>
  <c r="A45" i="32"/>
  <c r="A36" i="32"/>
  <c r="A49" i="32"/>
  <c r="A55" i="32"/>
  <c r="A39" i="32"/>
  <c r="A64" i="32"/>
  <c r="A37" i="32"/>
  <c r="A62" i="32"/>
  <c r="A48" i="32"/>
  <c r="A23" i="32"/>
  <c r="A56" i="32"/>
  <c r="A50" i="32"/>
  <c r="A34" i="32"/>
  <c r="A35" i="32"/>
  <c r="A57" i="32"/>
  <c r="A52" i="32"/>
  <c r="A51" i="32"/>
  <c r="A46" i="32"/>
  <c r="A44" i="32"/>
  <c r="A47" i="32"/>
  <c r="A31" i="32"/>
  <c r="A58" i="32"/>
  <c r="A42" i="32"/>
  <c r="A26" i="32"/>
  <c r="AX64" i="31"/>
  <c r="AV1" i="31"/>
  <c r="AW1" i="31" s="1"/>
  <c r="AX1" i="31" s="1"/>
  <c r="AX26" i="31"/>
  <c r="AX30" i="31"/>
  <c r="AX34" i="31"/>
  <c r="AX38" i="31"/>
  <c r="AX42" i="31"/>
  <c r="AX46" i="31"/>
  <c r="AX50" i="31"/>
  <c r="AX27" i="31"/>
  <c r="AX31" i="31"/>
  <c r="AX35" i="31"/>
  <c r="AX43" i="31"/>
  <c r="AX47" i="31"/>
  <c r="AX29" i="31"/>
  <c r="AX37" i="31"/>
  <c r="AX49" i="31"/>
  <c r="AX23" i="31"/>
  <c r="AX39" i="31"/>
  <c r="AX51" i="31"/>
  <c r="AX63" i="31"/>
  <c r="AX45" i="31"/>
  <c r="AX24" i="31"/>
  <c r="AX28" i="31"/>
  <c r="AX32" i="31"/>
  <c r="AX36" i="31"/>
  <c r="AX40" i="31"/>
  <c r="AX44" i="31"/>
  <c r="AX48" i="31"/>
  <c r="AX65" i="31"/>
  <c r="AX25" i="31"/>
  <c r="AX33" i="31"/>
  <c r="AX41" i="31"/>
  <c r="AX66" i="31"/>
  <c r="A30" i="32"/>
  <c r="A61" i="32"/>
  <c r="A29" i="32"/>
  <c r="AW64" i="31"/>
  <c r="AW25" i="31"/>
  <c r="AW29" i="31"/>
  <c r="AW33" i="31"/>
  <c r="AW37" i="31"/>
  <c r="AW41" i="31"/>
  <c r="AW45" i="31"/>
  <c r="AW49" i="31"/>
  <c r="AW30" i="31"/>
  <c r="AW38" i="31"/>
  <c r="AW42" i="31"/>
  <c r="AW46" i="31"/>
  <c r="AW44" i="31"/>
  <c r="AW26" i="31"/>
  <c r="AW34" i="31"/>
  <c r="AW50" i="31"/>
  <c r="AW23" i="31"/>
  <c r="AW36" i="31"/>
  <c r="AW24" i="31"/>
  <c r="AW27" i="31"/>
  <c r="AW31" i="31"/>
  <c r="AW35" i="31"/>
  <c r="AW39" i="31"/>
  <c r="AW43" i="31"/>
  <c r="AW47" i="31"/>
  <c r="AW51" i="31"/>
  <c r="AW63" i="31"/>
  <c r="AW65" i="31"/>
  <c r="AW28" i="31"/>
  <c r="AW32" i="31"/>
  <c r="AW40" i="31"/>
  <c r="AW48" i="31"/>
  <c r="AW66" i="31"/>
  <c r="A43" i="32"/>
  <c r="A27" i="32"/>
  <c r="A54" i="32"/>
  <c r="A38" i="32"/>
  <c r="A66" i="32"/>
  <c r="AX67" i="32"/>
  <c r="AT67" i="32"/>
  <c r="AP67" i="32"/>
  <c r="AP21" i="32" s="1"/>
  <c r="AL67" i="32"/>
  <c r="AL21" i="32" s="1"/>
  <c r="AH67" i="32"/>
  <c r="AH21" i="32" s="1"/>
  <c r="AD67" i="32"/>
  <c r="AD21" i="32" s="1"/>
  <c r="Z67" i="32"/>
  <c r="Z21" i="32" s="1"/>
  <c r="V67" i="32"/>
  <c r="V21" i="32" s="1"/>
  <c r="R67" i="32"/>
  <c r="R21" i="32" s="1"/>
  <c r="N67" i="32"/>
  <c r="N21" i="32" s="1"/>
  <c r="J67" i="32"/>
  <c r="J21" i="32" s="1"/>
  <c r="F67" i="32"/>
  <c r="AW67" i="32"/>
  <c r="AS67" i="32"/>
  <c r="AO67" i="32"/>
  <c r="AO21" i="32" s="1"/>
  <c r="AK67" i="32"/>
  <c r="AK21" i="32" s="1"/>
  <c r="AG67" i="32"/>
  <c r="AG21" i="32" s="1"/>
  <c r="AC67" i="32"/>
  <c r="AC21" i="32" s="1"/>
  <c r="Y67" i="32"/>
  <c r="Y21" i="32" s="1"/>
  <c r="U67" i="32"/>
  <c r="U21" i="32" s="1"/>
  <c r="Q67" i="32"/>
  <c r="Q21" i="32" s="1"/>
  <c r="M67" i="32"/>
  <c r="M21" i="32" s="1"/>
  <c r="I67" i="32"/>
  <c r="I21" i="32" s="1"/>
  <c r="AV67" i="32"/>
  <c r="AR67" i="32"/>
  <c r="AN67" i="32"/>
  <c r="AN21" i="32" s="1"/>
  <c r="AJ67" i="32"/>
  <c r="AJ21" i="32" s="1"/>
  <c r="AF67" i="32"/>
  <c r="AF21" i="32" s="1"/>
  <c r="AB67" i="32"/>
  <c r="AB21" i="32" s="1"/>
  <c r="X67" i="32"/>
  <c r="X21" i="32" s="1"/>
  <c r="T67" i="32"/>
  <c r="T21" i="32" s="1"/>
  <c r="P67" i="32"/>
  <c r="P21" i="32" s="1"/>
  <c r="L67" i="32"/>
  <c r="L21" i="32" s="1"/>
  <c r="H67" i="32"/>
  <c r="H21" i="32" s="1"/>
  <c r="AU67" i="32"/>
  <c r="AE67" i="32"/>
  <c r="AE21" i="32" s="1"/>
  <c r="O67" i="32"/>
  <c r="O21" i="32" s="1"/>
  <c r="AQ67" i="32"/>
  <c r="AA67" i="32"/>
  <c r="AA21" i="32" s="1"/>
  <c r="K67" i="32"/>
  <c r="K21" i="32" s="1"/>
  <c r="AM67" i="32"/>
  <c r="AM21" i="32" s="1"/>
  <c r="W67" i="32"/>
  <c r="W21" i="32" s="1"/>
  <c r="G67" i="32"/>
  <c r="G21" i="32" s="1"/>
  <c r="AI67" i="32"/>
  <c r="AI21" i="32" s="1"/>
  <c r="S67" i="32"/>
  <c r="S21" i="32" s="1"/>
  <c r="F21" i="31"/>
  <c r="A67" i="31"/>
  <c r="C143" i="5"/>
  <c r="C144" i="5" s="1"/>
  <c r="C145" i="5" s="1"/>
  <c r="C146" i="5" s="1"/>
  <c r="C147" i="5"/>
  <c r="AW52" i="31" l="1"/>
  <c r="A28" i="31"/>
  <c r="A59" i="32"/>
  <c r="E21" i="32"/>
  <c r="AQ60" i="32"/>
  <c r="AR60" i="32"/>
  <c r="AR21" i="32" s="1"/>
  <c r="AS60" i="32"/>
  <c r="AS21" i="32" s="1"/>
  <c r="AT60" i="32"/>
  <c r="AT21" i="32" s="1"/>
  <c r="AU60" i="32"/>
  <c r="AU21" i="32" s="1"/>
  <c r="AV60" i="32"/>
  <c r="AV21" i="32" s="1"/>
  <c r="AX60" i="32"/>
  <c r="AX21" i="32" s="1"/>
  <c r="AW60" i="32"/>
  <c r="AW21" i="32" s="1"/>
  <c r="B187" i="5"/>
  <c r="B188" i="5" s="1"/>
  <c r="B189" i="5" s="1"/>
  <c r="B190" i="5" s="1"/>
  <c r="B186" i="5"/>
  <c r="A44" i="31"/>
  <c r="A35" i="31"/>
  <c r="A63" i="31"/>
  <c r="AJ52" i="31"/>
  <c r="E53" i="31"/>
  <c r="AI52" i="31"/>
  <c r="AI21" i="31" s="1"/>
  <c r="AK52" i="31"/>
  <c r="AL52" i="31"/>
  <c r="AM52" i="31"/>
  <c r="AN52" i="31"/>
  <c r="AO52" i="31"/>
  <c r="AP52" i="31"/>
  <c r="AQ52" i="31"/>
  <c r="AR52" i="31"/>
  <c r="AS52" i="31"/>
  <c r="AT52" i="31"/>
  <c r="AU52" i="31"/>
  <c r="AV52" i="31"/>
  <c r="A43" i="31"/>
  <c r="A30" i="31"/>
  <c r="A47" i="31"/>
  <c r="A36" i="31"/>
  <c r="A51" i="31"/>
  <c r="A40" i="31"/>
  <c r="A66" i="31"/>
  <c r="A27" i="31"/>
  <c r="A39" i="31"/>
  <c r="A64" i="31"/>
  <c r="A32" i="31"/>
  <c r="A48" i="31"/>
  <c r="A65" i="31"/>
  <c r="A34" i="31"/>
  <c r="A29" i="31"/>
  <c r="A41" i="31"/>
  <c r="A26" i="31"/>
  <c r="A23" i="31"/>
  <c r="A46" i="31"/>
  <c r="A42" i="31"/>
  <c r="A33" i="31"/>
  <c r="A24" i="31"/>
  <c r="A49" i="31"/>
  <c r="A31" i="31"/>
  <c r="A38" i="31"/>
  <c r="A25" i="31"/>
  <c r="A45" i="31"/>
  <c r="A37" i="31"/>
  <c r="A50" i="31"/>
  <c r="A67" i="32"/>
  <c r="F21" i="32"/>
  <c r="C152" i="5"/>
  <c r="C148" i="5"/>
  <c r="C149" i="5" s="1"/>
  <c r="C150" i="5" s="1"/>
  <c r="C151" i="5" s="1"/>
  <c r="A60" i="32" l="1"/>
  <c r="B192" i="5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191" i="5"/>
  <c r="AQ21" i="32"/>
  <c r="A52" i="31"/>
  <c r="E54" i="31"/>
  <c r="AJ53" i="31"/>
  <c r="AK53" i="31"/>
  <c r="AL53" i="31"/>
  <c r="AM53" i="31"/>
  <c r="AN53" i="31"/>
  <c r="AO53" i="31"/>
  <c r="AP53" i="31"/>
  <c r="AQ53" i="31"/>
  <c r="AR53" i="31"/>
  <c r="AS53" i="31"/>
  <c r="AT53" i="31"/>
  <c r="AU53" i="31"/>
  <c r="AV53" i="31"/>
  <c r="AW53" i="31"/>
  <c r="AX53" i="31"/>
  <c r="C157" i="5"/>
  <c r="C153" i="5"/>
  <c r="C154" i="5" s="1"/>
  <c r="C155" i="5" s="1"/>
  <c r="C156" i="5" s="1"/>
  <c r="AL54" i="31" l="1"/>
  <c r="AM54" i="31"/>
  <c r="E55" i="31"/>
  <c r="AK54" i="31"/>
  <c r="AK21" i="31" s="1"/>
  <c r="AN54" i="31"/>
  <c r="AO54" i="31"/>
  <c r="AP54" i="31"/>
  <c r="AQ54" i="31"/>
  <c r="AR54" i="31"/>
  <c r="AS54" i="31"/>
  <c r="AT54" i="31"/>
  <c r="AU54" i="31"/>
  <c r="AV54" i="31"/>
  <c r="AW54" i="31"/>
  <c r="AX54" i="31"/>
  <c r="AJ21" i="31"/>
  <c r="A53" i="31"/>
  <c r="C162" i="5"/>
  <c r="C158" i="5"/>
  <c r="C159" i="5" s="1"/>
  <c r="C160" i="5" s="1"/>
  <c r="C161" i="5" s="1"/>
  <c r="A54" i="31" l="1"/>
  <c r="AL55" i="31"/>
  <c r="AL21" i="31" s="1"/>
  <c r="AM55" i="31"/>
  <c r="E56" i="31"/>
  <c r="AN55" i="31"/>
  <c r="AO55" i="31"/>
  <c r="AP55" i="31"/>
  <c r="AQ55" i="31"/>
  <c r="AR55" i="31"/>
  <c r="AS55" i="31"/>
  <c r="AT55" i="31"/>
  <c r="AU55" i="31"/>
  <c r="AV55" i="31"/>
  <c r="AX55" i="31"/>
  <c r="AW55" i="31"/>
  <c r="C163" i="5"/>
  <c r="C164" i="5" s="1"/>
  <c r="C165" i="5" s="1"/>
  <c r="C166" i="5" s="1"/>
  <c r="C167" i="5"/>
  <c r="AN56" i="31" l="1"/>
  <c r="E57" i="31"/>
  <c r="AO56" i="31"/>
  <c r="AM56" i="31"/>
  <c r="AM21" i="31" s="1"/>
  <c r="AP56" i="31"/>
  <c r="AQ56" i="31"/>
  <c r="AR56" i="31"/>
  <c r="AS56" i="31"/>
  <c r="AT56" i="31"/>
  <c r="AU56" i="31"/>
  <c r="AV56" i="31"/>
  <c r="AW56" i="31"/>
  <c r="AX56" i="31"/>
  <c r="A55" i="31"/>
  <c r="C172" i="5"/>
  <c r="C168" i="5"/>
  <c r="C169" i="5" s="1"/>
  <c r="C170" i="5" s="1"/>
  <c r="C171" i="5" s="1"/>
  <c r="A56" i="31" l="1"/>
  <c r="AO57" i="31"/>
  <c r="AP57" i="31"/>
  <c r="E58" i="31"/>
  <c r="AN57" i="31"/>
  <c r="AN21" i="31" s="1"/>
  <c r="AQ57" i="31"/>
  <c r="AR57" i="31"/>
  <c r="AS57" i="31"/>
  <c r="AT57" i="31"/>
  <c r="AU57" i="31"/>
  <c r="AV57" i="31"/>
  <c r="AX57" i="31"/>
  <c r="AW57" i="31"/>
  <c r="C177" i="5"/>
  <c r="C173" i="5"/>
  <c r="C174" i="5" s="1"/>
  <c r="C175" i="5" s="1"/>
  <c r="C176" i="5" s="1"/>
  <c r="A57" i="31" l="1"/>
  <c r="AP58" i="31"/>
  <c r="AQ58" i="31"/>
  <c r="E59" i="31"/>
  <c r="AO58" i="31"/>
  <c r="AO21" i="31" s="1"/>
  <c r="AR58" i="31"/>
  <c r="AS58" i="31"/>
  <c r="AT58" i="31"/>
  <c r="AU58" i="31"/>
  <c r="AV58" i="31"/>
  <c r="AX58" i="31"/>
  <c r="AW58" i="31"/>
  <c r="C182" i="5"/>
  <c r="C178" i="5"/>
  <c r="C179" i="5" s="1"/>
  <c r="C180" i="5" s="1"/>
  <c r="C181" i="5" s="1"/>
  <c r="A58" i="31" l="1"/>
  <c r="AQ59" i="31"/>
  <c r="E60" i="31"/>
  <c r="AP59" i="31"/>
  <c r="AP21" i="31" s="1"/>
  <c r="AR59" i="31"/>
  <c r="AS59" i="31"/>
  <c r="AT59" i="31"/>
  <c r="AU59" i="31"/>
  <c r="AV59" i="31"/>
  <c r="AX59" i="31"/>
  <c r="AW59" i="31"/>
  <c r="C183" i="5"/>
  <c r="C184" i="5" s="1"/>
  <c r="C185" i="5" s="1"/>
  <c r="C186" i="5" s="1"/>
  <c r="C187" i="5"/>
  <c r="A59" i="31" l="1"/>
  <c r="AR60" i="31"/>
  <c r="AQ60" i="31"/>
  <c r="AQ21" i="31" s="1"/>
  <c r="AS60" i="31"/>
  <c r="E61" i="31"/>
  <c r="AT60" i="31"/>
  <c r="AU60" i="31"/>
  <c r="AV60" i="31"/>
  <c r="AX60" i="31"/>
  <c r="AW60" i="31"/>
  <c r="C192" i="5"/>
  <c r="C188" i="5"/>
  <c r="C189" i="5" s="1"/>
  <c r="C190" i="5" s="1"/>
  <c r="C191" i="5" s="1"/>
  <c r="A60" i="31" l="1"/>
  <c r="E62" i="31"/>
  <c r="AT61" i="31"/>
  <c r="AR61" i="31"/>
  <c r="AR21" i="31" s="1"/>
  <c r="AS61" i="31"/>
  <c r="AU61" i="31"/>
  <c r="AV61" i="31"/>
  <c r="AX61" i="31"/>
  <c r="AW61" i="31"/>
  <c r="C196" i="5"/>
  <c r="C193" i="5"/>
  <c r="C194" i="5" s="1"/>
  <c r="C195" i="5" s="1"/>
  <c r="A61" i="31" l="1"/>
  <c r="AT62" i="31"/>
  <c r="AT21" i="31" s="1"/>
  <c r="AU62" i="31"/>
  <c r="AU21" i="31" s="1"/>
  <c r="AS62" i="31"/>
  <c r="AS21" i="31" s="1"/>
  <c r="AV62" i="31"/>
  <c r="AV21" i="31" s="1"/>
  <c r="AX62" i="31"/>
  <c r="AX21" i="31" s="1"/>
  <c r="AW62" i="31"/>
  <c r="AW21" i="31" s="1"/>
  <c r="C200" i="5"/>
  <c r="C197" i="5"/>
  <c r="C198" i="5" s="1"/>
  <c r="C199" i="5" s="1"/>
  <c r="A62" i="31" l="1"/>
  <c r="E21" i="31"/>
  <c r="C204" i="5"/>
  <c r="C201" i="5"/>
  <c r="C202" i="5" s="1"/>
  <c r="C203" i="5" s="1"/>
  <c r="C208" i="5" l="1"/>
  <c r="C205" i="5"/>
  <c r="C206" i="5" s="1"/>
  <c r="C207" i="5" s="1"/>
  <c r="C209" i="5" l="1"/>
  <c r="C210" i="5" s="1"/>
  <c r="C211" i="5" s="1"/>
  <c r="C212" i="5"/>
  <c r="C216" i="5" l="1"/>
  <c r="C217" i="5" s="1"/>
  <c r="C218" i="5" s="1"/>
  <c r="C219" i="5" s="1"/>
  <c r="C213" i="5"/>
  <c r="C214" i="5" s="1"/>
  <c r="C215" i="5" s="1"/>
  <c r="C15" i="19" l="1"/>
  <c r="AN31" i="24"/>
  <c r="AN30" i="24"/>
  <c r="AE31" i="24"/>
  <c r="AE30" i="24"/>
  <c r="Y31" i="24"/>
  <c r="Y30" i="24"/>
  <c r="S31" i="24"/>
  <c r="S30" i="24"/>
  <c r="C37" i="19"/>
  <c r="N31" i="24" l="1"/>
  <c r="N30" i="24"/>
  <c r="F61" i="24" l="1"/>
  <c r="D61" i="24"/>
  <c r="H60" i="24"/>
  <c r="H59" i="24"/>
  <c r="H58" i="24"/>
  <c r="C58" i="24"/>
  <c r="H57" i="24"/>
  <c r="B24" i="22" l="1"/>
  <c r="H61" i="24"/>
  <c r="C61" i="24"/>
  <c r="AO29" i="24" l="1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B29" i="24"/>
  <c r="AP29" i="24"/>
  <c r="C5" i="29" l="1"/>
  <c r="E21" i="29"/>
  <c r="D21" i="29"/>
  <c r="C21" i="29"/>
  <c r="B21" i="29"/>
  <c r="AD30" i="24"/>
  <c r="I35" i="26"/>
  <c r="D6" i="26" s="1"/>
  <c r="I23" i="26"/>
  <c r="C6" i="26" s="1"/>
  <c r="I11" i="26"/>
  <c r="B6" i="26" s="1"/>
  <c r="E11" i="26"/>
  <c r="D12" i="26" s="1"/>
  <c r="E12" i="26" s="1"/>
  <c r="D13" i="26" s="1"/>
  <c r="A9" i="23"/>
  <c r="B32" i="24"/>
  <c r="AG32" i="24" s="1"/>
  <c r="AJ31" i="24"/>
  <c r="AC30" i="24"/>
  <c r="A32" i="24"/>
  <c r="A31" i="24"/>
  <c r="A30" i="24"/>
  <c r="A35" i="24" s="1"/>
  <c r="AP19" i="24"/>
  <c r="AO19" i="24"/>
  <c r="AN19" i="24"/>
  <c r="AM19" i="24"/>
  <c r="AL19" i="24"/>
  <c r="AK19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AP37" i="24"/>
  <c r="AO18" i="24"/>
  <c r="AN18" i="24"/>
  <c r="AL37" i="24"/>
  <c r="AK37" i="24"/>
  <c r="AI37" i="24"/>
  <c r="AH37" i="24"/>
  <c r="AF18" i="24"/>
  <c r="AE37" i="24"/>
  <c r="AD18" i="24"/>
  <c r="AC37" i="24"/>
  <c r="AB37" i="24"/>
  <c r="Z37" i="24"/>
  <c r="Y18" i="24"/>
  <c r="X18" i="24"/>
  <c r="W37" i="24"/>
  <c r="V18" i="24"/>
  <c r="T37" i="24"/>
  <c r="S37" i="24"/>
  <c r="Q18" i="24"/>
  <c r="P18" i="24"/>
  <c r="N18" i="24"/>
  <c r="M37" i="24"/>
  <c r="K37" i="24"/>
  <c r="J37" i="24"/>
  <c r="H37" i="24"/>
  <c r="G18" i="24"/>
  <c r="F18" i="24"/>
  <c r="E18" i="24"/>
  <c r="D18" i="24"/>
  <c r="AP36" i="24"/>
  <c r="AO17" i="24"/>
  <c r="AN17" i="24"/>
  <c r="AL17" i="24"/>
  <c r="AK17" i="24"/>
  <c r="AJ17" i="24"/>
  <c r="AI17" i="24"/>
  <c r="AH17" i="24"/>
  <c r="AG17" i="24"/>
  <c r="AD17" i="24"/>
  <c r="AC17" i="24"/>
  <c r="AB17" i="24"/>
  <c r="AA17" i="24"/>
  <c r="Y17" i="24"/>
  <c r="V17" i="24"/>
  <c r="U17" i="24"/>
  <c r="T17" i="24"/>
  <c r="S17" i="24"/>
  <c r="Q17" i="24"/>
  <c r="P17" i="24"/>
  <c r="N17" i="24"/>
  <c r="M17" i="24"/>
  <c r="L17" i="24"/>
  <c r="K17" i="24"/>
  <c r="I17" i="24"/>
  <c r="H17" i="24"/>
  <c r="G17" i="24"/>
  <c r="F17" i="24"/>
  <c r="E17" i="24"/>
  <c r="D17" i="24"/>
  <c r="AP16" i="24"/>
  <c r="AK16" i="24"/>
  <c r="AJ16" i="24"/>
  <c r="AI16" i="24"/>
  <c r="AH16" i="24"/>
  <c r="AF16" i="24"/>
  <c r="AC16" i="24"/>
  <c r="AB16" i="24"/>
  <c r="AA16" i="24"/>
  <c r="Z16" i="24"/>
  <c r="U16" i="24"/>
  <c r="T16" i="24"/>
  <c r="S16" i="24"/>
  <c r="R16" i="24"/>
  <c r="M16" i="24"/>
  <c r="L16" i="24"/>
  <c r="K16" i="24"/>
  <c r="J16" i="24"/>
  <c r="H16" i="24"/>
  <c r="G16" i="24"/>
  <c r="F16" i="24"/>
  <c r="E16" i="24"/>
  <c r="D16" i="24"/>
  <c r="A7" i="24"/>
  <c r="A13" i="24" s="1"/>
  <c r="A19" i="24" s="1"/>
  <c r="A6" i="24"/>
  <c r="A12" i="24" s="1"/>
  <c r="A18" i="24" s="1"/>
  <c r="A5" i="24"/>
  <c r="A11" i="24" s="1"/>
  <c r="A17" i="24" s="1"/>
  <c r="A4" i="24"/>
  <c r="A10" i="24" s="1"/>
  <c r="A16" i="24" s="1"/>
  <c r="D20" i="22"/>
  <c r="D17" i="22"/>
  <c r="D16" i="22"/>
  <c r="F19" i="22"/>
  <c r="F18" i="22"/>
  <c r="F17" i="22"/>
  <c r="F15" i="22"/>
  <c r="F14" i="22"/>
  <c r="H12" i="22"/>
  <c r="E21" i="24" l="1"/>
  <c r="E43" i="24" s="1"/>
  <c r="F21" i="24"/>
  <c r="F43" i="24" s="1"/>
  <c r="G21" i="24"/>
  <c r="AV19" i="24"/>
  <c r="D21" i="24"/>
  <c r="AV10" i="24"/>
  <c r="AV12" i="24"/>
  <c r="AV11" i="24"/>
  <c r="AV13" i="24"/>
  <c r="Z31" i="24"/>
  <c r="G11" i="26"/>
  <c r="L30" i="24"/>
  <c r="L35" i="24" s="1"/>
  <c r="Q31" i="24"/>
  <c r="AA32" i="24"/>
  <c r="AA37" i="24" s="1"/>
  <c r="M30" i="24"/>
  <c r="M35" i="24" s="1"/>
  <c r="R31" i="24"/>
  <c r="R36" i="24" s="1"/>
  <c r="AD32" i="24"/>
  <c r="AD37" i="24" s="1"/>
  <c r="G12" i="26"/>
  <c r="H31" i="24"/>
  <c r="O30" i="24"/>
  <c r="O35" i="24" s="1"/>
  <c r="Y35" i="24"/>
  <c r="AA31" i="24"/>
  <c r="AA36" i="24" s="1"/>
  <c r="I31" i="24"/>
  <c r="P30" i="24"/>
  <c r="P35" i="24" s="1"/>
  <c r="Y36" i="24"/>
  <c r="AB31" i="24"/>
  <c r="AB36" i="24" s="1"/>
  <c r="H30" i="24"/>
  <c r="H35" i="24" s="1"/>
  <c r="J31" i="24"/>
  <c r="J36" i="24" s="1"/>
  <c r="Q30" i="24"/>
  <c r="Z30" i="24"/>
  <c r="Z35" i="24" s="1"/>
  <c r="AC31" i="24"/>
  <c r="AC36" i="24" s="1"/>
  <c r="I30" i="24"/>
  <c r="I35" i="24" s="1"/>
  <c r="K31" i="24"/>
  <c r="K36" i="24" s="1"/>
  <c r="R30" i="24"/>
  <c r="R35" i="24" s="1"/>
  <c r="AA30" i="24"/>
  <c r="AA35" i="24" s="1"/>
  <c r="AD31" i="24"/>
  <c r="AD36" i="24" s="1"/>
  <c r="J30" i="24"/>
  <c r="J35" i="24" s="1"/>
  <c r="L31" i="24"/>
  <c r="L36" i="24" s="1"/>
  <c r="O31" i="24"/>
  <c r="O36" i="24" s="1"/>
  <c r="AB30" i="24"/>
  <c r="AB35" i="24" s="1"/>
  <c r="L32" i="24"/>
  <c r="K30" i="24"/>
  <c r="K35" i="24" s="1"/>
  <c r="M31" i="24"/>
  <c r="M36" i="24" s="1"/>
  <c r="P31" i="24"/>
  <c r="P36" i="24" s="1"/>
  <c r="O32" i="24"/>
  <c r="O37" i="24" s="1"/>
  <c r="B4" i="26"/>
  <c r="E13" i="26"/>
  <c r="D14" i="26" s="1"/>
  <c r="G43" i="24"/>
  <c r="AN37" i="24"/>
  <c r="AM32" i="24"/>
  <c r="AM37" i="24" s="1"/>
  <c r="AF37" i="24"/>
  <c r="W31" i="24"/>
  <c r="W36" i="24" s="1"/>
  <c r="AE36" i="24"/>
  <c r="S35" i="24"/>
  <c r="AK31" i="24"/>
  <c r="AK36" i="24" s="1"/>
  <c r="N37" i="24"/>
  <c r="H36" i="24"/>
  <c r="X17" i="24"/>
  <c r="AL18" i="24"/>
  <c r="X30" i="24"/>
  <c r="X35" i="24" s="1"/>
  <c r="AM31" i="24"/>
  <c r="AM36" i="24" s="1"/>
  <c r="P37" i="24"/>
  <c r="AJ30" i="24"/>
  <c r="AJ35" i="24" s="1"/>
  <c r="H18" i="24"/>
  <c r="U31" i="24"/>
  <c r="U36" i="24" s="1"/>
  <c r="AN36" i="24"/>
  <c r="V37" i="24"/>
  <c r="AF17" i="24"/>
  <c r="AF21" i="24" s="1"/>
  <c r="AN35" i="24"/>
  <c r="X31" i="24"/>
  <c r="X36" i="24" s="1"/>
  <c r="A36" i="24"/>
  <c r="AO35" i="24"/>
  <c r="A37" i="24"/>
  <c r="AL30" i="24"/>
  <c r="AL35" i="24" s="1"/>
  <c r="AF31" i="24"/>
  <c r="AP35" i="24"/>
  <c r="AP38" i="24" s="1"/>
  <c r="AG37" i="24"/>
  <c r="N16" i="24"/>
  <c r="N21" i="24" s="1"/>
  <c r="V16" i="24"/>
  <c r="V21" i="24" s="1"/>
  <c r="AD16" i="24"/>
  <c r="AD21" i="24" s="1"/>
  <c r="AL16" i="24"/>
  <c r="AO32" i="24"/>
  <c r="AO37" i="24" s="1"/>
  <c r="O16" i="24"/>
  <c r="W16" i="24"/>
  <c r="AE16" i="24"/>
  <c r="AM16" i="24"/>
  <c r="O17" i="24"/>
  <c r="W17" i="24"/>
  <c r="AE17" i="24"/>
  <c r="AM17" i="24"/>
  <c r="O18" i="24"/>
  <c r="W18" i="24"/>
  <c r="AE18" i="24"/>
  <c r="AM18" i="24"/>
  <c r="Q35" i="24"/>
  <c r="AK30" i="24"/>
  <c r="AK35" i="24" s="1"/>
  <c r="AM30" i="24"/>
  <c r="AM35" i="24" s="1"/>
  <c r="N36" i="24"/>
  <c r="V31" i="24"/>
  <c r="V36" i="24" s="1"/>
  <c r="AL31" i="24"/>
  <c r="AL36" i="24" s="1"/>
  <c r="AJ32" i="24"/>
  <c r="P16" i="24"/>
  <c r="P21" i="24" s="1"/>
  <c r="Y16" i="24"/>
  <c r="Y21" i="24" s="1"/>
  <c r="AO16" i="24"/>
  <c r="AO21" i="24" s="1"/>
  <c r="I18" i="24"/>
  <c r="AG18" i="24"/>
  <c r="I32" i="24"/>
  <c r="Q37" i="24"/>
  <c r="Y37" i="24"/>
  <c r="J17" i="24"/>
  <c r="R17" i="24"/>
  <c r="Z17" i="24"/>
  <c r="AP17" i="24"/>
  <c r="J18" i="24"/>
  <c r="R18" i="24"/>
  <c r="Z18" i="24"/>
  <c r="AH18" i="24"/>
  <c r="AH21" i="24" s="1"/>
  <c r="AP18" i="24"/>
  <c r="AF30" i="24"/>
  <c r="AF35" i="24" s="1"/>
  <c r="T30" i="24"/>
  <c r="T35" i="24" s="1"/>
  <c r="Q36" i="24"/>
  <c r="AG31" i="24"/>
  <c r="AG36" i="24" s="1"/>
  <c r="AO36" i="24"/>
  <c r="AJ36" i="24"/>
  <c r="AN16" i="24"/>
  <c r="AN21" i="24" s="1"/>
  <c r="K18" i="24"/>
  <c r="K21" i="24" s="1"/>
  <c r="S18" i="24"/>
  <c r="S21" i="24" s="1"/>
  <c r="AA18" i="24"/>
  <c r="AA21" i="24" s="1"/>
  <c r="AI18" i="24"/>
  <c r="AI21" i="24" s="1"/>
  <c r="AG30" i="24"/>
  <c r="AG35" i="24" s="1"/>
  <c r="U30" i="24"/>
  <c r="U35" i="24" s="1"/>
  <c r="AC35" i="24"/>
  <c r="Z36" i="24"/>
  <c r="AH31" i="24"/>
  <c r="AH36" i="24" s="1"/>
  <c r="U32" i="24"/>
  <c r="X16" i="24"/>
  <c r="Q16" i="24"/>
  <c r="Q21" i="24" s="1"/>
  <c r="L18" i="24"/>
  <c r="L21" i="24" s="1"/>
  <c r="T18" i="24"/>
  <c r="T21" i="24" s="1"/>
  <c r="AB18" i="24"/>
  <c r="AB21" i="24" s="1"/>
  <c r="AJ18" i="24"/>
  <c r="AJ21" i="24" s="1"/>
  <c r="N35" i="24"/>
  <c r="AH30" i="24"/>
  <c r="AH35" i="24" s="1"/>
  <c r="V30" i="24"/>
  <c r="V35" i="24" s="1"/>
  <c r="AD35" i="24"/>
  <c r="AI31" i="24"/>
  <c r="AI36" i="24" s="1"/>
  <c r="X32" i="24"/>
  <c r="X37" i="24" s="1"/>
  <c r="R32" i="24"/>
  <c r="R37" i="24" s="1"/>
  <c r="I16" i="24"/>
  <c r="AG16" i="24"/>
  <c r="M18" i="24"/>
  <c r="M21" i="24" s="1"/>
  <c r="U18" i="24"/>
  <c r="U21" i="24" s="1"/>
  <c r="AC18" i="24"/>
  <c r="AC21" i="24" s="1"/>
  <c r="AK18" i="24"/>
  <c r="AK21" i="24" s="1"/>
  <c r="AI30" i="24"/>
  <c r="AI35" i="24" s="1"/>
  <c r="W30" i="24"/>
  <c r="W35" i="24" s="1"/>
  <c r="T31" i="24"/>
  <c r="T36" i="24" s="1"/>
  <c r="I21" i="24" l="1"/>
  <c r="AG21" i="24"/>
  <c r="X21" i="24"/>
  <c r="AP21" i="24"/>
  <c r="AP43" i="24" s="1"/>
  <c r="D43" i="24"/>
  <c r="AV18" i="24"/>
  <c r="Z21" i="24"/>
  <c r="AL21" i="24"/>
  <c r="H21" i="24"/>
  <c r="R21" i="24"/>
  <c r="J21" i="24"/>
  <c r="AM21" i="24"/>
  <c r="AE21" i="24"/>
  <c r="W21" i="24"/>
  <c r="AV16" i="24"/>
  <c r="O21" i="24"/>
  <c r="AV17" i="24"/>
  <c r="AV30" i="24"/>
  <c r="AV31" i="24"/>
  <c r="AV32" i="24"/>
  <c r="G13" i="26"/>
  <c r="AD38" i="24"/>
  <c r="AD43" i="24" s="1"/>
  <c r="E14" i="26"/>
  <c r="D15" i="26" s="1"/>
  <c r="H38" i="24"/>
  <c r="K38" i="24"/>
  <c r="K43" i="24" s="1"/>
  <c r="AO38" i="24"/>
  <c r="AO43" i="24" s="1"/>
  <c r="Q38" i="24"/>
  <c r="Q43" i="24" s="1"/>
  <c r="W38" i="24"/>
  <c r="X38" i="24"/>
  <c r="AL38" i="24"/>
  <c r="P38" i="24"/>
  <c r="P43" i="24" s="1"/>
  <c r="O38" i="24"/>
  <c r="AK38" i="24"/>
  <c r="AK43" i="24" s="1"/>
  <c r="N38" i="24"/>
  <c r="N43" i="24" s="1"/>
  <c r="AC38" i="24"/>
  <c r="AC43" i="24" s="1"/>
  <c r="AN38" i="24"/>
  <c r="AN43" i="24" s="1"/>
  <c r="Z38" i="24"/>
  <c r="V38" i="24"/>
  <c r="V43" i="24" s="1"/>
  <c r="AJ37" i="24"/>
  <c r="AJ38" i="24" s="1"/>
  <c r="AJ43" i="24" s="1"/>
  <c r="AI38" i="24"/>
  <c r="AI43" i="24" s="1"/>
  <c r="S36" i="24"/>
  <c r="S38" i="24" s="1"/>
  <c r="AG38" i="24"/>
  <c r="AB38" i="24"/>
  <c r="AB43" i="24" s="1"/>
  <c r="AA38" i="24"/>
  <c r="AA43" i="24" s="1"/>
  <c r="AM38" i="24"/>
  <c r="U37" i="24"/>
  <c r="U38" i="24" s="1"/>
  <c r="U43" i="24" s="1"/>
  <c r="M38" i="24"/>
  <c r="M43" i="24" s="1"/>
  <c r="T38" i="24"/>
  <c r="T43" i="24" s="1"/>
  <c r="Y38" i="24"/>
  <c r="Y43" i="24" s="1"/>
  <c r="I37" i="24"/>
  <c r="AF36" i="24"/>
  <c r="AF38" i="24" s="1"/>
  <c r="AF43" i="24" s="1"/>
  <c r="R38" i="24"/>
  <c r="AH38" i="24"/>
  <c r="AH43" i="24" s="1"/>
  <c r="L37" i="24"/>
  <c r="L38" i="24" s="1"/>
  <c r="L43" i="24" s="1"/>
  <c r="AE35" i="24"/>
  <c r="AE38" i="24" s="1"/>
  <c r="J38" i="24"/>
  <c r="I36" i="24"/>
  <c r="H43" i="24" l="1"/>
  <c r="AV21" i="24"/>
  <c r="W43" i="24"/>
  <c r="J43" i="24"/>
  <c r="AM43" i="24"/>
  <c r="X43" i="24"/>
  <c r="G14" i="26"/>
  <c r="O43" i="24"/>
  <c r="E15" i="26"/>
  <c r="D16" i="26" s="1"/>
  <c r="AL43" i="24"/>
  <c r="AG43" i="24"/>
  <c r="I38" i="24"/>
  <c r="Z43" i="24"/>
  <c r="S43" i="24"/>
  <c r="AE43" i="24"/>
  <c r="R43" i="24"/>
  <c r="I43" i="24" l="1"/>
  <c r="G15" i="26"/>
  <c r="E16" i="26"/>
  <c r="D17" i="26" s="1"/>
  <c r="G16" i="26" l="1"/>
  <c r="E17" i="26" s="1"/>
  <c r="D18" i="26" s="1"/>
  <c r="C4" i="26"/>
  <c r="J5" i="27"/>
  <c r="G17" i="26" l="1"/>
  <c r="E18" i="26" s="1"/>
  <c r="D19" i="26" s="1"/>
  <c r="G18" i="26" l="1"/>
  <c r="E19" i="26" s="1"/>
  <c r="D20" i="26" s="1"/>
  <c r="D4" i="26" l="1"/>
  <c r="G19" i="26"/>
  <c r="E20" i="26" l="1"/>
  <c r="D21" i="26" s="1"/>
  <c r="G20" i="26" l="1"/>
  <c r="E21" i="26"/>
  <c r="D22" i="26" s="1"/>
  <c r="G21" i="26" l="1"/>
  <c r="E22" i="26" l="1"/>
  <c r="D23" i="26" s="1"/>
  <c r="G22" i="26"/>
  <c r="B5" i="26"/>
  <c r="E23" i="26" l="1"/>
  <c r="D24" i="26" s="1"/>
  <c r="G23" i="26" l="1"/>
  <c r="E24" i="26" l="1"/>
  <c r="D25" i="26" s="1"/>
  <c r="G24" i="26" l="1"/>
  <c r="E25" i="26"/>
  <c r="G25" i="26" l="1"/>
  <c r="D26" i="26"/>
  <c r="E26" i="26" s="1"/>
  <c r="D27" i="26" l="1"/>
  <c r="E27" i="26" s="1"/>
  <c r="D28" i="26" s="1"/>
  <c r="G26" i="26"/>
  <c r="G27" i="26" l="1"/>
  <c r="E28" i="26"/>
  <c r="D29" i="26" s="1"/>
  <c r="G28" i="26" l="1"/>
  <c r="E29" i="26"/>
  <c r="D30" i="26" s="1"/>
  <c r="G29" i="26" l="1"/>
  <c r="E30" i="26"/>
  <c r="D31" i="26" s="1"/>
  <c r="G30" i="26" l="1"/>
  <c r="E31" i="26"/>
  <c r="D32" i="26" s="1"/>
  <c r="G31" i="26" l="1"/>
  <c r="E32" i="26"/>
  <c r="D33" i="26" s="1"/>
  <c r="G32" i="26" l="1"/>
  <c r="E33" i="26"/>
  <c r="D34" i="26" s="1"/>
  <c r="G33" i="26" l="1"/>
  <c r="E34" i="26"/>
  <c r="D35" i="26" s="1"/>
  <c r="G34" i="26" l="1"/>
  <c r="H23" i="26" l="1"/>
  <c r="C5" i="26" s="1"/>
  <c r="E35" i="26"/>
  <c r="D36" i="26" s="1"/>
  <c r="G35" i="26" l="1"/>
  <c r="E36" i="26" l="1"/>
  <c r="D37" i="26" s="1"/>
  <c r="G36" i="26" l="1"/>
  <c r="E37" i="26"/>
  <c r="G37" i="26" l="1"/>
  <c r="D38" i="26"/>
  <c r="E38" i="26" s="1"/>
  <c r="D39" i="26" s="1"/>
  <c r="G38" i="26" l="1"/>
  <c r="E39" i="26"/>
  <c r="D40" i="26" s="1"/>
  <c r="G39" i="26" l="1"/>
  <c r="E40" i="26"/>
  <c r="D41" i="26" s="1"/>
  <c r="G40" i="26" l="1"/>
  <c r="E41" i="26"/>
  <c r="D42" i="26" s="1"/>
  <c r="G41" i="26" l="1"/>
  <c r="E42" i="26"/>
  <c r="D43" i="26" s="1"/>
  <c r="G42" i="26" l="1"/>
  <c r="E43" i="26"/>
  <c r="D44" i="26" s="1"/>
  <c r="G43" i="26" l="1"/>
  <c r="I7" i="11"/>
  <c r="E5" i="11"/>
  <c r="E4" i="11"/>
  <c r="E3" i="11"/>
  <c r="E2" i="11"/>
  <c r="E1" i="11"/>
  <c r="E44" i="26" l="1"/>
  <c r="E59" i="24"/>
  <c r="G59" i="24" s="1"/>
  <c r="E60" i="24"/>
  <c r="G60" i="24" s="1"/>
  <c r="E57" i="24"/>
  <c r="G57" i="24" s="1"/>
  <c r="E6" i="11"/>
  <c r="BA127" i="11"/>
  <c r="BH127" i="11" s="1"/>
  <c r="BA129" i="11"/>
  <c r="BH129" i="11" s="1"/>
  <c r="Q134" i="11"/>
  <c r="BA134" i="11" s="1"/>
  <c r="BA137" i="11"/>
  <c r="BA136" i="11"/>
  <c r="BA135" i="11"/>
  <c r="BA133" i="11"/>
  <c r="BA132" i="11"/>
  <c r="BA131" i="11"/>
  <c r="BA130" i="11"/>
  <c r="BH130" i="11" s="1"/>
  <c r="BA128" i="11"/>
  <c r="BA126" i="11"/>
  <c r="BA125" i="11"/>
  <c r="BA124" i="11"/>
  <c r="BH124" i="11" s="1"/>
  <c r="BA123" i="11"/>
  <c r="BH123" i="11" s="1"/>
  <c r="BA122" i="11"/>
  <c r="BH122" i="11" s="1"/>
  <c r="BA121" i="11"/>
  <c r="BH121" i="11" s="1"/>
  <c r="BA120" i="11"/>
  <c r="BH120" i="11" s="1"/>
  <c r="BA119" i="11"/>
  <c r="BH119" i="11" s="1"/>
  <c r="BA118" i="11"/>
  <c r="BH118" i="11" s="1"/>
  <c r="BA117" i="11"/>
  <c r="BH117" i="11" s="1"/>
  <c r="BA116" i="11"/>
  <c r="BA115" i="11"/>
  <c r="BH115" i="11" s="1"/>
  <c r="BA114" i="11"/>
  <c r="BA113" i="11"/>
  <c r="BH113" i="11" s="1"/>
  <c r="BA112" i="11"/>
  <c r="BH112" i="11" s="1"/>
  <c r="BA111" i="11"/>
  <c r="BH111" i="11" s="1"/>
  <c r="BA110" i="11"/>
  <c r="BH110" i="11" s="1"/>
  <c r="BA109" i="11"/>
  <c r="BH109" i="11" s="1"/>
  <c r="BA108" i="11"/>
  <c r="BH108" i="11" s="1"/>
  <c r="BA107" i="11"/>
  <c r="BH107" i="11" s="1"/>
  <c r="BA106" i="11"/>
  <c r="BH106" i="11" s="1"/>
  <c r="BA105" i="11"/>
  <c r="BH105" i="11" s="1"/>
  <c r="BA104" i="11"/>
  <c r="BH104" i="11" s="1"/>
  <c r="BA103" i="11"/>
  <c r="BH103" i="11" s="1"/>
  <c r="BA102" i="11"/>
  <c r="BH102" i="11" s="1"/>
  <c r="BA101" i="11"/>
  <c r="BH101" i="11" s="1"/>
  <c r="BA100" i="11"/>
  <c r="BH100" i="11" s="1"/>
  <c r="BA99" i="11"/>
  <c r="BH99" i="11" s="1"/>
  <c r="BA98" i="11"/>
  <c r="BH98" i="11" s="1"/>
  <c r="BA97" i="11"/>
  <c r="BH97" i="11" s="1"/>
  <c r="BA96" i="11"/>
  <c r="BH96" i="11" s="1"/>
  <c r="BA95" i="11"/>
  <c r="BH95" i="11" s="1"/>
  <c r="BA94" i="11"/>
  <c r="BH94" i="11" s="1"/>
  <c r="BA93" i="11"/>
  <c r="BH93" i="11" s="1"/>
  <c r="BA92" i="11"/>
  <c r="BH92" i="11" s="1"/>
  <c r="BA91" i="11"/>
  <c r="BH91" i="11" s="1"/>
  <c r="BA90" i="11"/>
  <c r="BH90" i="11" s="1"/>
  <c r="BA89" i="11"/>
  <c r="BH89" i="11" s="1"/>
  <c r="BA88" i="11"/>
  <c r="BH88" i="11" s="1"/>
  <c r="BA87" i="11"/>
  <c r="BH87" i="11" s="1"/>
  <c r="BA86" i="11"/>
  <c r="BH86" i="11" s="1"/>
  <c r="BA85" i="11"/>
  <c r="BH85" i="11" s="1"/>
  <c r="BA84" i="11"/>
  <c r="BH84" i="11" s="1"/>
  <c r="BA83" i="11"/>
  <c r="BH83" i="11" s="1"/>
  <c r="BA82" i="11"/>
  <c r="BH82" i="11" s="1"/>
  <c r="BA81" i="11"/>
  <c r="BH81" i="11" s="1"/>
  <c r="BA80" i="11"/>
  <c r="BH80" i="11" s="1"/>
  <c r="BA79" i="11"/>
  <c r="BH79" i="11" s="1"/>
  <c r="BA78" i="11"/>
  <c r="BH78" i="11" s="1"/>
  <c r="BA77" i="11"/>
  <c r="BH77" i="11" s="1"/>
  <c r="BA76" i="11"/>
  <c r="BH76" i="11" s="1"/>
  <c r="BA75" i="11"/>
  <c r="BA74" i="11"/>
  <c r="BA73" i="11"/>
  <c r="BH73" i="11" s="1"/>
  <c r="BA72" i="11"/>
  <c r="BH72" i="11" s="1"/>
  <c r="BA71" i="11"/>
  <c r="BH71" i="11" s="1"/>
  <c r="BA70" i="11"/>
  <c r="BH70" i="11" s="1"/>
  <c r="BA69" i="11"/>
  <c r="BH69" i="11" s="1"/>
  <c r="BA68" i="11"/>
  <c r="BH68" i="11" s="1"/>
  <c r="BA67" i="11"/>
  <c r="BA66" i="11"/>
  <c r="BH66" i="11" s="1"/>
  <c r="BA65" i="11"/>
  <c r="BH65" i="11" s="1"/>
  <c r="BA64" i="11"/>
  <c r="BH64" i="11" s="1"/>
  <c r="BA63" i="11"/>
  <c r="BH63" i="11" s="1"/>
  <c r="BA62" i="11"/>
  <c r="BH62" i="11" s="1"/>
  <c r="BA61" i="11"/>
  <c r="BH61" i="11" s="1"/>
  <c r="BA60" i="11"/>
  <c r="BH60" i="11" s="1"/>
  <c r="BA59" i="11"/>
  <c r="BH59" i="11" s="1"/>
  <c r="BA58" i="11"/>
  <c r="BH58" i="11" s="1"/>
  <c r="BA57" i="11"/>
  <c r="BH57" i="11" s="1"/>
  <c r="BA56" i="11"/>
  <c r="BH56" i="11" s="1"/>
  <c r="BA55" i="11"/>
  <c r="BH55" i="11" s="1"/>
  <c r="BA54" i="11"/>
  <c r="BH54" i="11" s="1"/>
  <c r="BA53" i="11"/>
  <c r="BH53" i="11" s="1"/>
  <c r="BA52" i="11"/>
  <c r="BH52" i="11" s="1"/>
  <c r="BA51" i="11"/>
  <c r="BA50" i="11"/>
  <c r="BH50" i="11" s="1"/>
  <c r="BA49" i="11"/>
  <c r="BH49" i="11" s="1"/>
  <c r="BA48" i="11"/>
  <c r="BH48" i="11" s="1"/>
  <c r="BA47" i="11"/>
  <c r="BH47" i="11" s="1"/>
  <c r="BA46" i="11"/>
  <c r="BH46" i="11" s="1"/>
  <c r="BA45" i="11"/>
  <c r="BH45" i="11" s="1"/>
  <c r="BA44" i="11"/>
  <c r="BH44" i="11" s="1"/>
  <c r="BA43" i="11"/>
  <c r="BA42" i="11"/>
  <c r="BH42" i="11" s="1"/>
  <c r="BA41" i="11"/>
  <c r="BH41" i="11" s="1"/>
  <c r="BA40" i="11"/>
  <c r="BH40" i="11" s="1"/>
  <c r="BA39" i="11"/>
  <c r="BH39" i="11" s="1"/>
  <c r="BA38" i="11"/>
  <c r="BH38" i="11" s="1"/>
  <c r="BA37" i="11"/>
  <c r="BH37" i="11" s="1"/>
  <c r="BA36" i="11"/>
  <c r="BH36" i="11" s="1"/>
  <c r="BA35" i="11"/>
  <c r="BH35" i="11" s="1"/>
  <c r="BA34" i="11"/>
  <c r="BH34" i="11" s="1"/>
  <c r="BA33" i="11"/>
  <c r="BH33" i="11" s="1"/>
  <c r="BA32" i="11"/>
  <c r="BH32" i="11" s="1"/>
  <c r="BA31" i="11"/>
  <c r="BH31" i="11" s="1"/>
  <c r="BA30" i="11"/>
  <c r="BH30" i="11" s="1"/>
  <c r="BA29" i="11"/>
  <c r="BH29" i="11" s="1"/>
  <c r="BA28" i="11"/>
  <c r="BH28" i="11" s="1"/>
  <c r="BA27" i="11"/>
  <c r="BA26" i="11"/>
  <c r="BH26" i="11" s="1"/>
  <c r="BA25" i="11"/>
  <c r="BH25" i="11" s="1"/>
  <c r="BA24" i="11"/>
  <c r="BH24" i="11" s="1"/>
  <c r="BA23" i="11"/>
  <c r="BH23" i="11" s="1"/>
  <c r="BA22" i="11"/>
  <c r="BH22" i="11" s="1"/>
  <c r="BA21" i="11"/>
  <c r="BH21" i="11" s="1"/>
  <c r="BA20" i="11"/>
  <c r="BH20" i="11" s="1"/>
  <c r="BA19" i="11"/>
  <c r="BA18" i="11"/>
  <c r="BH18" i="11" s="1"/>
  <c r="BA17" i="11"/>
  <c r="BH17" i="11" s="1"/>
  <c r="BA16" i="11"/>
  <c r="BH16" i="11" s="1"/>
  <c r="BA15" i="11"/>
  <c r="BH15" i="11" s="1"/>
  <c r="BA14" i="11"/>
  <c r="BH14" i="11" s="1"/>
  <c r="BA13" i="11"/>
  <c r="BH13" i="11" s="1"/>
  <c r="BA12" i="11"/>
  <c r="BH12" i="11" s="1"/>
  <c r="BA11" i="11"/>
  <c r="BH11" i="11" s="1"/>
  <c r="BA10" i="11"/>
  <c r="BH10" i="11" s="1"/>
  <c r="BA9" i="11"/>
  <c r="BH9" i="11" s="1"/>
  <c r="BH116" i="11"/>
  <c r="BH114" i="11"/>
  <c r="BH75" i="11"/>
  <c r="BH74" i="11"/>
  <c r="BH67" i="11"/>
  <c r="BH51" i="11"/>
  <c r="BH43" i="11"/>
  <c r="BH27" i="11"/>
  <c r="BH19" i="11"/>
  <c r="G44" i="26" l="1"/>
  <c r="D45" i="26"/>
  <c r="E58" i="24"/>
  <c r="G58" i="24" s="1"/>
  <c r="G61" i="24" s="1"/>
  <c r="BH134" i="11"/>
  <c r="E45" i="26" l="1"/>
  <c r="D46" i="26" s="1"/>
  <c r="G45" i="26" l="1"/>
  <c r="E46" i="26" l="1"/>
  <c r="D47" i="26" s="1"/>
  <c r="E36" i="10"/>
  <c r="G46" i="26" l="1"/>
  <c r="H35" i="26" s="1"/>
  <c r="D5" i="26" s="1"/>
  <c r="F36" i="10"/>
  <c r="G36" i="10" s="1"/>
  <c r="E41" i="10"/>
  <c r="E38" i="10"/>
  <c r="B53" i="19"/>
  <c r="B54" i="19"/>
  <c r="B55" i="19"/>
  <c r="E47" i="26" l="1"/>
  <c r="D48" i="26" s="1"/>
  <c r="B56" i="19"/>
  <c r="B57" i="19" s="1"/>
  <c r="B58" i="19" s="1"/>
  <c r="F26" i="19"/>
  <c r="C23" i="19"/>
  <c r="E20" i="19"/>
  <c r="D20" i="19"/>
  <c r="C20" i="19"/>
  <c r="B20" i="19"/>
  <c r="F12" i="19"/>
  <c r="G47" i="26" l="1"/>
  <c r="E48" i="26" l="1"/>
  <c r="D49" i="26" s="1"/>
  <c r="G48" i="26" l="1"/>
  <c r="F49" i="26"/>
  <c r="E5" i="17"/>
  <c r="E49" i="26" l="1"/>
  <c r="D50" i="26" s="1"/>
  <c r="F52" i="26"/>
  <c r="F55" i="26" s="1"/>
  <c r="F58" i="26" s="1"/>
  <c r="I47" i="26" s="1"/>
  <c r="AA27" i="27"/>
  <c r="Z27" i="27"/>
  <c r="Y27" i="27"/>
  <c r="W19" i="27" l="1"/>
  <c r="W27" i="27"/>
  <c r="X27" i="27"/>
  <c r="X19" i="27"/>
  <c r="F59" i="26"/>
  <c r="E6" i="26"/>
  <c r="I59" i="26"/>
  <c r="G49" i="26"/>
  <c r="E50" i="26" l="1"/>
  <c r="G50" i="26" l="1"/>
  <c r="D51" i="26"/>
  <c r="D13" i="20"/>
  <c r="C17" i="17"/>
  <c r="E51" i="26" l="1"/>
  <c r="G15" i="22"/>
  <c r="D15" i="22"/>
  <c r="G51" i="26" l="1"/>
  <c r="D52" i="26"/>
  <c r="B44" i="3"/>
  <c r="C42" i="3" l="1"/>
  <c r="C41" i="3"/>
  <c r="B57" i="4" s="1"/>
  <c r="F57" i="4" s="1"/>
  <c r="C43" i="3"/>
  <c r="E52" i="26"/>
  <c r="D53" i="26" s="1"/>
  <c r="I57" i="4" l="1"/>
  <c r="G57" i="4"/>
  <c r="G52" i="26"/>
  <c r="F6" i="20"/>
  <c r="AG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H40" i="24" s="1"/>
  <c r="C24" i="19"/>
  <c r="F21" i="19"/>
  <c r="C19" i="19"/>
  <c r="C22" i="19" s="1"/>
  <c r="C16" i="19"/>
  <c r="F14" i="19"/>
  <c r="G14" i="19" s="1"/>
  <c r="E13" i="19"/>
  <c r="E23" i="19" s="1"/>
  <c r="D13" i="19"/>
  <c r="D23" i="19" s="1"/>
  <c r="B13" i="19"/>
  <c r="D24" i="19"/>
  <c r="D11" i="4"/>
  <c r="F5" i="17"/>
  <c r="AO5" i="6"/>
  <c r="E5" i="6" s="1"/>
  <c r="G6" i="6"/>
  <c r="H6" i="6" s="1"/>
  <c r="I6" i="6" s="1"/>
  <c r="AO9" i="7"/>
  <c r="G7" i="7"/>
  <c r="AO16" i="6"/>
  <c r="E16" i="6" s="1"/>
  <c r="AO13" i="6"/>
  <c r="E13" i="6" s="1"/>
  <c r="AO10" i="6"/>
  <c r="E10" i="6" s="1"/>
  <c r="AO7" i="6"/>
  <c r="E7" i="6" s="1"/>
  <c r="G17" i="6"/>
  <c r="H17" i="6" s="1"/>
  <c r="I17" i="6" s="1"/>
  <c r="J17" i="6" s="1"/>
  <c r="K17" i="6" s="1"/>
  <c r="L17" i="6" s="1"/>
  <c r="M17" i="6" s="1"/>
  <c r="N17" i="6" s="1"/>
  <c r="O17" i="6" s="1"/>
  <c r="P17" i="6" s="1"/>
  <c r="Q17" i="6" s="1"/>
  <c r="R17" i="6" s="1"/>
  <c r="S17" i="6" s="1"/>
  <c r="T17" i="6" s="1"/>
  <c r="U17" i="6" s="1"/>
  <c r="V17" i="6" s="1"/>
  <c r="W17" i="6" s="1"/>
  <c r="X17" i="6" s="1"/>
  <c r="Y17" i="6" s="1"/>
  <c r="Z17" i="6" s="1"/>
  <c r="AA17" i="6" s="1"/>
  <c r="AB17" i="6" s="1"/>
  <c r="AC17" i="6" s="1"/>
  <c r="AD17" i="6" s="1"/>
  <c r="AE17" i="6" s="1"/>
  <c r="AF17" i="6" s="1"/>
  <c r="AG17" i="6" s="1"/>
  <c r="AH17" i="6" s="1"/>
  <c r="AI17" i="6" s="1"/>
  <c r="AJ17" i="6" s="1"/>
  <c r="AK17" i="6" s="1"/>
  <c r="AL17" i="6" s="1"/>
  <c r="AM17" i="6" s="1"/>
  <c r="AN17" i="6" s="1"/>
  <c r="AO17" i="6" s="1"/>
  <c r="G14" i="6"/>
  <c r="H14" i="6" s="1"/>
  <c r="I14" i="6" s="1"/>
  <c r="J14" i="6" s="1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Y14" i="6" s="1"/>
  <c r="Z14" i="6" s="1"/>
  <c r="AA14" i="6" s="1"/>
  <c r="AB14" i="6" s="1"/>
  <c r="AC14" i="6" s="1"/>
  <c r="AD14" i="6" s="1"/>
  <c r="AE14" i="6" s="1"/>
  <c r="AF14" i="6" s="1"/>
  <c r="AG14" i="6" s="1"/>
  <c r="AH14" i="6" s="1"/>
  <c r="AI14" i="6" s="1"/>
  <c r="AJ14" i="6" s="1"/>
  <c r="AK14" i="6" s="1"/>
  <c r="AL14" i="6" s="1"/>
  <c r="AM14" i="6" s="1"/>
  <c r="AN14" i="6" s="1"/>
  <c r="AO14" i="6" s="1"/>
  <c r="G11" i="6"/>
  <c r="H11" i="6" s="1"/>
  <c r="I11" i="6" s="1"/>
  <c r="J11" i="6" s="1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Y11" i="6" s="1"/>
  <c r="Z11" i="6" s="1"/>
  <c r="AA11" i="6" s="1"/>
  <c r="AB11" i="6" s="1"/>
  <c r="AC11" i="6" s="1"/>
  <c r="AD11" i="6" s="1"/>
  <c r="AE11" i="6" s="1"/>
  <c r="AF11" i="6" s="1"/>
  <c r="AG11" i="6" s="1"/>
  <c r="AH11" i="6" s="1"/>
  <c r="AI11" i="6" s="1"/>
  <c r="AJ11" i="6" s="1"/>
  <c r="AK11" i="6" s="1"/>
  <c r="AL11" i="6" s="1"/>
  <c r="AM11" i="6" s="1"/>
  <c r="AN11" i="6" s="1"/>
  <c r="AO11" i="6" s="1"/>
  <c r="F8" i="6"/>
  <c r="G8" i="6" s="1"/>
  <c r="H8" i="6" s="1"/>
  <c r="I8" i="6" s="1"/>
  <c r="J8" i="6" s="1"/>
  <c r="K8" i="6" s="1"/>
  <c r="L8" i="6" s="1"/>
  <c r="M8" i="6" s="1"/>
  <c r="N8" i="6" s="1"/>
  <c r="O8" i="6" s="1"/>
  <c r="P8" i="6" s="1"/>
  <c r="Q8" i="6" s="1"/>
  <c r="R8" i="6" s="1"/>
  <c r="S8" i="6" s="1"/>
  <c r="T8" i="6" s="1"/>
  <c r="U8" i="6" s="1"/>
  <c r="V8" i="6" s="1"/>
  <c r="W8" i="6" s="1"/>
  <c r="X8" i="6" s="1"/>
  <c r="Y8" i="6" s="1"/>
  <c r="Z8" i="6" s="1"/>
  <c r="AA8" i="6" s="1"/>
  <c r="AB8" i="6" s="1"/>
  <c r="AC8" i="6" s="1"/>
  <c r="AD8" i="6" s="1"/>
  <c r="AE8" i="6" s="1"/>
  <c r="AF8" i="6" s="1"/>
  <c r="AG8" i="6" s="1"/>
  <c r="AH8" i="6" s="1"/>
  <c r="AI8" i="6" s="1"/>
  <c r="AJ8" i="6" s="1"/>
  <c r="AK8" i="6" s="1"/>
  <c r="AL8" i="6" s="1"/>
  <c r="AM8" i="6" s="1"/>
  <c r="AN8" i="6" s="1"/>
  <c r="F10" i="7"/>
  <c r="G10" i="7" s="1"/>
  <c r="H10" i="7" s="1"/>
  <c r="I10" i="7" s="1"/>
  <c r="J10" i="7" s="1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AB10" i="7" s="1"/>
  <c r="AC10" i="7" s="1"/>
  <c r="AD10" i="7" s="1"/>
  <c r="AE10" i="7" s="1"/>
  <c r="AF10" i="7" s="1"/>
  <c r="AG10" i="7" s="1"/>
  <c r="AH10" i="7" s="1"/>
  <c r="AI10" i="7" s="1"/>
  <c r="AJ10" i="7" s="1"/>
  <c r="AK10" i="7" s="1"/>
  <c r="AL10" i="7" s="1"/>
  <c r="AM10" i="7" s="1"/>
  <c r="AN10" i="7" s="1"/>
  <c r="BB6" i="11"/>
  <c r="BC6" i="11" s="1"/>
  <c r="BD6" i="11" s="1"/>
  <c r="M7" i="11"/>
  <c r="AY6" i="11"/>
  <c r="AZ6" i="11" s="1"/>
  <c r="BA6" i="11" s="1"/>
  <c r="AV6" i="11"/>
  <c r="AW6" i="11" s="1"/>
  <c r="AX6" i="11" s="1"/>
  <c r="AP6" i="11"/>
  <c r="AQ6" i="11" s="1"/>
  <c r="AR6" i="11" s="1"/>
  <c r="AJ6" i="11"/>
  <c r="AK6" i="11" s="1"/>
  <c r="AL6" i="11" s="1"/>
  <c r="AG6" i="11"/>
  <c r="AH6" i="11" s="1"/>
  <c r="AI6" i="11" s="1"/>
  <c r="AD6" i="11"/>
  <c r="AE6" i="11" s="1"/>
  <c r="AF6" i="11" s="1"/>
  <c r="AA6" i="11"/>
  <c r="AB6" i="11" s="1"/>
  <c r="AC6" i="11" s="1"/>
  <c r="X6" i="11"/>
  <c r="Y6" i="11" s="1"/>
  <c r="Z6" i="11" s="1"/>
  <c r="R6" i="11"/>
  <c r="S6" i="11" s="1"/>
  <c r="T6" i="11" s="1"/>
  <c r="O6" i="11"/>
  <c r="P6" i="11" s="1"/>
  <c r="Q6" i="11" s="1"/>
  <c r="L6" i="11"/>
  <c r="M6" i="11" s="1"/>
  <c r="N6" i="11" s="1"/>
  <c r="K6" i="11"/>
  <c r="K7" i="11"/>
  <c r="BG7" i="11"/>
  <c r="AM6" i="11"/>
  <c r="AN6" i="11" s="1"/>
  <c r="AO6" i="11" s="1"/>
  <c r="U6" i="11"/>
  <c r="V6" i="11" s="1"/>
  <c r="W6" i="11" s="1"/>
  <c r="BF7" i="11"/>
  <c r="AS6" i="11"/>
  <c r="AT6" i="11" s="1"/>
  <c r="AU6" i="11" s="1"/>
  <c r="L7" i="11"/>
  <c r="N7" i="11"/>
  <c r="H7" i="11"/>
  <c r="AZ7" i="11"/>
  <c r="AL26" i="24" s="1"/>
  <c r="AC7" i="11"/>
  <c r="O26" i="24" s="1"/>
  <c r="Q7" i="11"/>
  <c r="C26" i="24" s="1"/>
  <c r="C44" i="24" s="1"/>
  <c r="AV7" i="11"/>
  <c r="AH26" i="24" s="1"/>
  <c r="AH7" i="11"/>
  <c r="T26" i="24" s="1"/>
  <c r="AT7" i="11"/>
  <c r="AF26" i="24" s="1"/>
  <c r="AY7" i="11"/>
  <c r="AK26" i="24" s="1"/>
  <c r="S7" i="11"/>
  <c r="E26" i="24" s="1"/>
  <c r="Z7" i="11"/>
  <c r="L26" i="24" s="1"/>
  <c r="T7" i="11"/>
  <c r="F26" i="24" s="1"/>
  <c r="AM7" i="11"/>
  <c r="Y26" i="24" s="1"/>
  <c r="R7" i="11"/>
  <c r="D26" i="24" s="1"/>
  <c r="P7" i="11"/>
  <c r="AL7" i="11"/>
  <c r="X26" i="24" s="1"/>
  <c r="AR7" i="11"/>
  <c r="AD26" i="24" s="1"/>
  <c r="AK7" i="11"/>
  <c r="W26" i="24" s="1"/>
  <c r="AD7" i="11"/>
  <c r="P26" i="24" s="1"/>
  <c r="AB7" i="11"/>
  <c r="N26" i="24" s="1"/>
  <c r="AA7" i="11"/>
  <c r="M26" i="24" s="1"/>
  <c r="U7" i="11"/>
  <c r="G26" i="24" s="1"/>
  <c r="X7" i="11"/>
  <c r="J26" i="24" s="1"/>
  <c r="AU7" i="11"/>
  <c r="AG26" i="24" s="1"/>
  <c r="O7" i="11"/>
  <c r="AW7" i="11"/>
  <c r="AI26" i="24" s="1"/>
  <c r="AJ7" i="11"/>
  <c r="V26" i="24" s="1"/>
  <c r="AG7" i="11"/>
  <c r="S26" i="24" s="1"/>
  <c r="V7" i="11"/>
  <c r="H26" i="24" s="1"/>
  <c r="AF7" i="11"/>
  <c r="R26" i="24" s="1"/>
  <c r="AP7" i="11"/>
  <c r="AB26" i="24" s="1"/>
  <c r="AI7" i="11"/>
  <c r="U26" i="24" s="1"/>
  <c r="W7" i="11"/>
  <c r="I26" i="24" s="1"/>
  <c r="AO7" i="11"/>
  <c r="AA26" i="24" s="1"/>
  <c r="AN7" i="11"/>
  <c r="Z26" i="24" s="1"/>
  <c r="AS7" i="11"/>
  <c r="AE26" i="24" s="1"/>
  <c r="AQ7" i="11"/>
  <c r="AC26" i="24" s="1"/>
  <c r="AE7" i="11"/>
  <c r="Q26" i="24" s="1"/>
  <c r="AX7" i="11"/>
  <c r="AJ26" i="24" s="1"/>
  <c r="Y7" i="11"/>
  <c r="K26" i="24" s="1"/>
  <c r="BA7" i="11"/>
  <c r="AM26" i="24" s="1"/>
  <c r="B63" i="4"/>
  <c r="C59" i="4"/>
  <c r="T11" i="5"/>
  <c r="S11" i="5"/>
  <c r="B23" i="7"/>
  <c r="G19" i="7"/>
  <c r="H19" i="7" s="1"/>
  <c r="I19" i="7" s="1"/>
  <c r="J19" i="7" s="1"/>
  <c r="K19" i="7" s="1"/>
  <c r="L19" i="7" s="1"/>
  <c r="M19" i="7" s="1"/>
  <c r="N19" i="7" s="1"/>
  <c r="O19" i="7" s="1"/>
  <c r="P19" i="7" s="1"/>
  <c r="Q19" i="7" s="1"/>
  <c r="R19" i="7" s="1"/>
  <c r="S19" i="7" s="1"/>
  <c r="T19" i="7" s="1"/>
  <c r="U19" i="7" s="1"/>
  <c r="V19" i="7" s="1"/>
  <c r="W19" i="7" s="1"/>
  <c r="X19" i="7" s="1"/>
  <c r="Y19" i="7" s="1"/>
  <c r="Z19" i="7" s="1"/>
  <c r="AA19" i="7" s="1"/>
  <c r="AB19" i="7" s="1"/>
  <c r="AC19" i="7" s="1"/>
  <c r="AD19" i="7" s="1"/>
  <c r="AE19" i="7" s="1"/>
  <c r="AF19" i="7" s="1"/>
  <c r="AG19" i="7" s="1"/>
  <c r="AH19" i="7" s="1"/>
  <c r="AI19" i="7" s="1"/>
  <c r="AJ19" i="7" s="1"/>
  <c r="AK19" i="7" s="1"/>
  <c r="AL19" i="7" s="1"/>
  <c r="AM19" i="7" s="1"/>
  <c r="AN19" i="7" s="1"/>
  <c r="AO19" i="7" s="1"/>
  <c r="AO18" i="7"/>
  <c r="E18" i="7" s="1"/>
  <c r="G16" i="7"/>
  <c r="H16" i="7" s="1"/>
  <c r="I16" i="7" s="1"/>
  <c r="J16" i="7" s="1"/>
  <c r="K16" i="7" s="1"/>
  <c r="L16" i="7" s="1"/>
  <c r="M16" i="7" s="1"/>
  <c r="N16" i="7" s="1"/>
  <c r="O16" i="7" s="1"/>
  <c r="P16" i="7" s="1"/>
  <c r="Q16" i="7" s="1"/>
  <c r="R16" i="7" s="1"/>
  <c r="S16" i="7" s="1"/>
  <c r="T16" i="7" s="1"/>
  <c r="U16" i="7" s="1"/>
  <c r="V16" i="7" s="1"/>
  <c r="W16" i="7" s="1"/>
  <c r="X16" i="7" s="1"/>
  <c r="Y16" i="7" s="1"/>
  <c r="Z16" i="7" s="1"/>
  <c r="AA16" i="7" s="1"/>
  <c r="AB16" i="7" s="1"/>
  <c r="AC16" i="7" s="1"/>
  <c r="AD16" i="7" s="1"/>
  <c r="AE16" i="7" s="1"/>
  <c r="AF16" i="7" s="1"/>
  <c r="AG16" i="7" s="1"/>
  <c r="AH16" i="7" s="1"/>
  <c r="AI16" i="7" s="1"/>
  <c r="AJ16" i="7" s="1"/>
  <c r="AK16" i="7" s="1"/>
  <c r="AL16" i="7" s="1"/>
  <c r="AM16" i="7" s="1"/>
  <c r="AN16" i="7" s="1"/>
  <c r="AO16" i="7" s="1"/>
  <c r="E15" i="7"/>
  <c r="G13" i="7"/>
  <c r="H13" i="7" s="1"/>
  <c r="I13" i="7" s="1"/>
  <c r="J13" i="7" s="1"/>
  <c r="K13" i="7" s="1"/>
  <c r="L13" i="7" s="1"/>
  <c r="M13" i="7" s="1"/>
  <c r="N13" i="7" s="1"/>
  <c r="O13" i="7" s="1"/>
  <c r="P13" i="7" s="1"/>
  <c r="Q13" i="7" s="1"/>
  <c r="R13" i="7" s="1"/>
  <c r="S13" i="7" s="1"/>
  <c r="T13" i="7" s="1"/>
  <c r="U13" i="7" s="1"/>
  <c r="V13" i="7" s="1"/>
  <c r="W13" i="7" s="1"/>
  <c r="X13" i="7" s="1"/>
  <c r="Y13" i="7" s="1"/>
  <c r="Z13" i="7" s="1"/>
  <c r="AA13" i="7" s="1"/>
  <c r="AB13" i="7" s="1"/>
  <c r="AC13" i="7" s="1"/>
  <c r="AD13" i="7" s="1"/>
  <c r="AE13" i="7" s="1"/>
  <c r="AF13" i="7" s="1"/>
  <c r="AG13" i="7" s="1"/>
  <c r="AH13" i="7" s="1"/>
  <c r="AI13" i="7" s="1"/>
  <c r="AJ13" i="7" s="1"/>
  <c r="AK13" i="7" s="1"/>
  <c r="AL13" i="7" s="1"/>
  <c r="AM13" i="7" s="1"/>
  <c r="AN13" i="7" s="1"/>
  <c r="AO13" i="7" s="1"/>
  <c r="E12" i="7"/>
  <c r="E61" i="24"/>
  <c r="U11" i="5"/>
  <c r="D6" i="4"/>
  <c r="E6" i="4" s="1"/>
  <c r="I59" i="4" l="1"/>
  <c r="G59" i="4"/>
  <c r="V3" i="27"/>
  <c r="R3" i="27"/>
  <c r="N3" i="27"/>
  <c r="U3" i="27"/>
  <c r="Q3" i="27"/>
  <c r="M3" i="27"/>
  <c r="O3" i="27"/>
  <c r="T3" i="27"/>
  <c r="P3" i="27"/>
  <c r="S3" i="27"/>
  <c r="H7" i="7"/>
  <c r="I7" i="7" s="1"/>
  <c r="J7" i="7" s="1"/>
  <c r="K7" i="7" s="1"/>
  <c r="L7" i="7" s="1"/>
  <c r="M7" i="7" s="1"/>
  <c r="N7" i="7" s="1"/>
  <c r="O7" i="7" s="1"/>
  <c r="P7" i="7" s="1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AG7" i="7" s="1"/>
  <c r="AH7" i="7" s="1"/>
  <c r="AI7" i="7" s="1"/>
  <c r="AJ7" i="7" s="1"/>
  <c r="AK7" i="7" s="1"/>
  <c r="AL7" i="7" s="1"/>
  <c r="AM7" i="7" s="1"/>
  <c r="AN7" i="7" s="1"/>
  <c r="AO7" i="7" s="1"/>
  <c r="AP7" i="7" s="1"/>
  <c r="AQ7" i="7" s="1"/>
  <c r="AR7" i="7" s="1"/>
  <c r="AS7" i="7" s="1"/>
  <c r="AT7" i="7" s="1"/>
  <c r="AU7" i="7" s="1"/>
  <c r="AV7" i="7" s="1"/>
  <c r="AW7" i="7" s="1"/>
  <c r="AX7" i="7" s="1"/>
  <c r="M10" i="27"/>
  <c r="E53" i="26"/>
  <c r="D54" i="26" s="1"/>
  <c r="D12" i="17"/>
  <c r="K58" i="4"/>
  <c r="E58" i="4"/>
  <c r="F63" i="4"/>
  <c r="B59" i="4"/>
  <c r="B15" i="19"/>
  <c r="B41" i="19" s="1"/>
  <c r="F16" i="19"/>
  <c r="C40" i="19"/>
  <c r="B24" i="19"/>
  <c r="B19" i="19"/>
  <c r="B22" i="19" s="1"/>
  <c r="D24" i="24"/>
  <c r="T40" i="24"/>
  <c r="AG40" i="24"/>
  <c r="AH24" i="24"/>
  <c r="AB40" i="24"/>
  <c r="AC24" i="24"/>
  <c r="I40" i="24"/>
  <c r="M40" i="24"/>
  <c r="Q40" i="24"/>
  <c r="U40" i="24"/>
  <c r="Y40" i="24"/>
  <c r="X40" i="24"/>
  <c r="J40" i="24"/>
  <c r="N40" i="24"/>
  <c r="R40" i="24"/>
  <c r="V40" i="24"/>
  <c r="Z40" i="24"/>
  <c r="H41" i="24"/>
  <c r="P40" i="24"/>
  <c r="K40" i="24"/>
  <c r="O40" i="24"/>
  <c r="S40" i="24"/>
  <c r="W40" i="24"/>
  <c r="AA40" i="24"/>
  <c r="L40" i="24"/>
  <c r="AO10" i="7"/>
  <c r="AP10" i="7" s="1"/>
  <c r="AQ10" i="7" s="1"/>
  <c r="AR10" i="7" s="1"/>
  <c r="AS10" i="7" s="1"/>
  <c r="AT10" i="7" s="1"/>
  <c r="AU10" i="7" s="1"/>
  <c r="AV10" i="7" s="1"/>
  <c r="AW10" i="7" s="1"/>
  <c r="AX10" i="7" s="1"/>
  <c r="B39" i="19"/>
  <c r="C41" i="19"/>
  <c r="AO8" i="6"/>
  <c r="AP8" i="6" s="1"/>
  <c r="AQ8" i="6" s="1"/>
  <c r="AR8" i="6" s="1"/>
  <c r="AS8" i="6" s="1"/>
  <c r="AT8" i="6" s="1"/>
  <c r="AU8" i="6" s="1"/>
  <c r="AV8" i="6" s="1"/>
  <c r="AW8" i="6" s="1"/>
  <c r="AX8" i="6" s="1"/>
  <c r="B40" i="19"/>
  <c r="U12" i="5"/>
  <c r="C39" i="19"/>
  <c r="E19" i="19"/>
  <c r="E22" i="19" s="1"/>
  <c r="J7" i="11"/>
  <c r="J6" i="11" s="1"/>
  <c r="B37" i="19"/>
  <c r="B42" i="19" s="1"/>
  <c r="B43" i="19" s="1"/>
  <c r="C28" i="19"/>
  <c r="C25" i="19"/>
  <c r="B28" i="19"/>
  <c r="D15" i="19"/>
  <c r="E28" i="19"/>
  <c r="D19" i="19"/>
  <c r="D22" i="19" s="1"/>
  <c r="D25" i="19" s="1"/>
  <c r="D29" i="19" s="1"/>
  <c r="E15" i="19"/>
  <c r="B23" i="19"/>
  <c r="F23" i="19" s="1"/>
  <c r="F13" i="19"/>
  <c r="E24" i="19"/>
  <c r="G5" i="17"/>
  <c r="S12" i="5"/>
  <c r="U19" i="5"/>
  <c r="T12" i="5"/>
  <c r="B24" i="7"/>
  <c r="B25" i="7" s="1"/>
  <c r="F22" i="7"/>
  <c r="G22" i="7" s="1"/>
  <c r="G3" i="7" s="1"/>
  <c r="T13" i="5"/>
  <c r="U20" i="5"/>
  <c r="U15" i="5"/>
  <c r="F22" i="6"/>
  <c r="E11" i="4"/>
  <c r="F6" i="4"/>
  <c r="G6" i="4" s="1"/>
  <c r="H6" i="4" s="1"/>
  <c r="J6" i="6"/>
  <c r="G3" i="22" l="1"/>
  <c r="N4" i="27"/>
  <c r="Q4" i="27"/>
  <c r="P4" i="27"/>
  <c r="R4" i="27"/>
  <c r="O4" i="27"/>
  <c r="D30" i="17"/>
  <c r="G53" i="26"/>
  <c r="F59" i="4"/>
  <c r="K59" i="4" s="1"/>
  <c r="C41" i="10"/>
  <c r="F41" i="10" s="1"/>
  <c r="G41" i="10" s="1"/>
  <c r="E24" i="24"/>
  <c r="D25" i="24"/>
  <c r="AD24" i="24"/>
  <c r="AC40" i="24"/>
  <c r="AH40" i="24"/>
  <c r="AI24" i="24"/>
  <c r="I41" i="24"/>
  <c r="J41" i="24" s="1"/>
  <c r="E25" i="19"/>
  <c r="F19" i="19"/>
  <c r="F3" i="7"/>
  <c r="F24" i="7" s="1"/>
  <c r="U13" i="5"/>
  <c r="U16" i="5"/>
  <c r="C33" i="19"/>
  <c r="B33" i="19"/>
  <c r="B44" i="19"/>
  <c r="D41" i="19"/>
  <c r="D39" i="19"/>
  <c r="D37" i="19"/>
  <c r="D40" i="19"/>
  <c r="F15" i="19"/>
  <c r="B25" i="19"/>
  <c r="F22" i="19"/>
  <c r="E39" i="19"/>
  <c r="E40" i="19"/>
  <c r="E41" i="19"/>
  <c r="E37" i="19"/>
  <c r="F24" i="19"/>
  <c r="H5" i="17"/>
  <c r="H22" i="7"/>
  <c r="H3" i="7" s="1"/>
  <c r="U23" i="5"/>
  <c r="U27" i="5"/>
  <c r="U22" i="5"/>
  <c r="U21" i="5"/>
  <c r="U24" i="5"/>
  <c r="S13" i="5"/>
  <c r="U17" i="5"/>
  <c r="F2" i="6"/>
  <c r="G22" i="6"/>
  <c r="U14" i="5"/>
  <c r="T14" i="5"/>
  <c r="G25" i="7"/>
  <c r="B26" i="7"/>
  <c r="F11" i="4"/>
  <c r="G11" i="4" s="1"/>
  <c r="K6" i="6"/>
  <c r="G46" i="4" l="1"/>
  <c r="H11" i="4"/>
  <c r="G47" i="4"/>
  <c r="E12" i="17"/>
  <c r="N10" i="27"/>
  <c r="E54" i="26"/>
  <c r="D55" i="26" s="1"/>
  <c r="D44" i="24"/>
  <c r="F24" i="24"/>
  <c r="E25" i="24"/>
  <c r="F25" i="7"/>
  <c r="K41" i="24"/>
  <c r="L41" i="24" s="1"/>
  <c r="AD40" i="24"/>
  <c r="AE24" i="24"/>
  <c r="AJ24" i="24"/>
  <c r="AI40" i="24"/>
  <c r="I22" i="7"/>
  <c r="I3" i="7" s="1"/>
  <c r="E42" i="19"/>
  <c r="E43" i="19" s="1"/>
  <c r="E44" i="19" s="1"/>
  <c r="F25" i="19"/>
  <c r="F37" i="19"/>
  <c r="D42" i="19"/>
  <c r="D43" i="19" s="1"/>
  <c r="D44" i="19" s="1"/>
  <c r="F41" i="19"/>
  <c r="F40" i="19"/>
  <c r="F39" i="19"/>
  <c r="I5" i="17"/>
  <c r="H22" i="6"/>
  <c r="G2" i="6"/>
  <c r="G27" i="6" s="1"/>
  <c r="F24" i="6"/>
  <c r="F25" i="6"/>
  <c r="U18" i="5"/>
  <c r="F26" i="6"/>
  <c r="S14" i="5"/>
  <c r="U25" i="5"/>
  <c r="F27" i="6"/>
  <c r="F2" i="7"/>
  <c r="G2" i="7" s="1"/>
  <c r="H2" i="7" s="1"/>
  <c r="G26" i="7"/>
  <c r="B27" i="7"/>
  <c r="F26" i="7"/>
  <c r="H26" i="7"/>
  <c r="L6" i="6"/>
  <c r="H46" i="4" l="1"/>
  <c r="H47" i="4"/>
  <c r="M4" i="27"/>
  <c r="G54" i="26"/>
  <c r="G24" i="24"/>
  <c r="F25" i="24"/>
  <c r="E44" i="24"/>
  <c r="U31" i="5"/>
  <c r="M41" i="24"/>
  <c r="N41" i="24" s="1"/>
  <c r="AF24" i="24"/>
  <c r="AE40" i="24"/>
  <c r="AK24" i="24"/>
  <c r="AJ40" i="24"/>
  <c r="J22" i="7"/>
  <c r="K22" i="7" s="1"/>
  <c r="U28" i="5"/>
  <c r="J5" i="17"/>
  <c r="T16" i="5"/>
  <c r="G25" i="6"/>
  <c r="G26" i="6"/>
  <c r="U26" i="5"/>
  <c r="S15" i="5"/>
  <c r="I22" i="6"/>
  <c r="H2" i="6"/>
  <c r="H28" i="6" s="1"/>
  <c r="T15" i="5"/>
  <c r="U29" i="5"/>
  <c r="F28" i="6"/>
  <c r="G28" i="6"/>
  <c r="F27" i="7"/>
  <c r="B28" i="7"/>
  <c r="I27" i="7"/>
  <c r="H27" i="7"/>
  <c r="G27" i="7"/>
  <c r="M6" i="6"/>
  <c r="E55" i="26" l="1"/>
  <c r="D56" i="26" s="1"/>
  <c r="G25" i="24"/>
  <c r="G44" i="24" s="1"/>
  <c r="F44" i="24"/>
  <c r="J3" i="7"/>
  <c r="J28" i="7" s="1"/>
  <c r="U32" i="5"/>
  <c r="AF40" i="24"/>
  <c r="AL24" i="24"/>
  <c r="AK40" i="24"/>
  <c r="O41" i="24"/>
  <c r="U35" i="5"/>
  <c r="K5" i="17"/>
  <c r="J22" i="6"/>
  <c r="I2" i="6"/>
  <c r="I29" i="6" s="1"/>
  <c r="U30" i="5"/>
  <c r="F1" i="6"/>
  <c r="G1" i="6" s="1"/>
  <c r="H1" i="6" s="1"/>
  <c r="H26" i="6"/>
  <c r="H27" i="6"/>
  <c r="S16" i="5"/>
  <c r="H29" i="6"/>
  <c r="G29" i="6"/>
  <c r="F29" i="6"/>
  <c r="B29" i="7"/>
  <c r="I28" i="7"/>
  <c r="G28" i="7"/>
  <c r="F28" i="7"/>
  <c r="H28" i="7"/>
  <c r="K3" i="7"/>
  <c r="L22" i="7"/>
  <c r="N6" i="6"/>
  <c r="G55" i="26" l="1"/>
  <c r="H25" i="24"/>
  <c r="H44" i="24" s="1"/>
  <c r="U33" i="5"/>
  <c r="U36" i="5"/>
  <c r="U39" i="5"/>
  <c r="AM24" i="24"/>
  <c r="AL40" i="24"/>
  <c r="P41" i="24"/>
  <c r="L5" i="17"/>
  <c r="I27" i="6"/>
  <c r="I28" i="6"/>
  <c r="S17" i="5"/>
  <c r="J2" i="6"/>
  <c r="J30" i="6" s="1"/>
  <c r="K22" i="6"/>
  <c r="T18" i="5"/>
  <c r="T17" i="5"/>
  <c r="H30" i="6"/>
  <c r="G30" i="6"/>
  <c r="F30" i="6"/>
  <c r="I30" i="6"/>
  <c r="G29" i="7"/>
  <c r="F29" i="7"/>
  <c r="B30" i="7"/>
  <c r="J29" i="7"/>
  <c r="I29" i="7"/>
  <c r="H29" i="7"/>
  <c r="K29" i="7"/>
  <c r="I2" i="7"/>
  <c r="L3" i="7"/>
  <c r="M22" i="7"/>
  <c r="O6" i="6"/>
  <c r="E56" i="26" l="1"/>
  <c r="D57" i="26" s="1"/>
  <c r="I25" i="24"/>
  <c r="J25" i="24" s="1"/>
  <c r="U34" i="5"/>
  <c r="U37" i="5"/>
  <c r="U43" i="5"/>
  <c r="U44" i="5"/>
  <c r="U38" i="5"/>
  <c r="U40" i="5"/>
  <c r="AN24" i="24"/>
  <c r="AM40" i="24"/>
  <c r="Q41" i="24"/>
  <c r="R41" i="24" s="1"/>
  <c r="S41" i="24" s="1"/>
  <c r="T41" i="24" s="1"/>
  <c r="U41" i="24" s="1"/>
  <c r="V41" i="24" s="1"/>
  <c r="W41" i="24" s="1"/>
  <c r="X41" i="24" s="1"/>
  <c r="Y41" i="24" s="1"/>
  <c r="Z41" i="24" s="1"/>
  <c r="AA41" i="24" s="1"/>
  <c r="AB41" i="24" s="1"/>
  <c r="AC41" i="24" s="1"/>
  <c r="AD41" i="24" s="1"/>
  <c r="AE41" i="24" s="1"/>
  <c r="AF41" i="24" s="1"/>
  <c r="AG41" i="24" s="1"/>
  <c r="AH41" i="24" s="1"/>
  <c r="AI41" i="24" s="1"/>
  <c r="AJ41" i="24" s="1"/>
  <c r="AK41" i="24" s="1"/>
  <c r="AL41" i="24" s="1"/>
  <c r="AM41" i="24" s="1"/>
  <c r="M5" i="17"/>
  <c r="S18" i="5"/>
  <c r="U47" i="5"/>
  <c r="L22" i="6"/>
  <c r="K2" i="6"/>
  <c r="K31" i="6" s="1"/>
  <c r="J28" i="6"/>
  <c r="J29" i="6"/>
  <c r="J31" i="6"/>
  <c r="I31" i="6"/>
  <c r="H31" i="6"/>
  <c r="F31" i="6"/>
  <c r="G31" i="6"/>
  <c r="J30" i="7"/>
  <c r="G30" i="7"/>
  <c r="F30" i="7"/>
  <c r="L30" i="7"/>
  <c r="I30" i="7"/>
  <c r="K30" i="7"/>
  <c r="B31" i="7"/>
  <c r="H30" i="7"/>
  <c r="J2" i="7"/>
  <c r="K2" i="7" s="1"/>
  <c r="N22" i="7"/>
  <c r="M3" i="7"/>
  <c r="P6" i="6"/>
  <c r="G56" i="26" l="1"/>
  <c r="I44" i="24"/>
  <c r="U41" i="5"/>
  <c r="J44" i="24"/>
  <c r="K25" i="24"/>
  <c r="L25" i="24" s="1"/>
  <c r="M25" i="24" s="1"/>
  <c r="N25" i="24" s="1"/>
  <c r="O25" i="24" s="1"/>
  <c r="P25" i="24" s="1"/>
  <c r="Q25" i="24" s="1"/>
  <c r="R25" i="24" s="1"/>
  <c r="S25" i="24" s="1"/>
  <c r="T25" i="24" s="1"/>
  <c r="U25" i="24" s="1"/>
  <c r="V25" i="24" s="1"/>
  <c r="W25" i="24" s="1"/>
  <c r="X25" i="24" s="1"/>
  <c r="Y25" i="24" s="1"/>
  <c r="Z25" i="24" s="1"/>
  <c r="AA25" i="24" s="1"/>
  <c r="AB25" i="24" s="1"/>
  <c r="AC25" i="24" s="1"/>
  <c r="AD25" i="24" s="1"/>
  <c r="AE25" i="24" s="1"/>
  <c r="AF25" i="24" s="1"/>
  <c r="AG25" i="24" s="1"/>
  <c r="AH25" i="24" s="1"/>
  <c r="AI25" i="24" s="1"/>
  <c r="AO24" i="24"/>
  <c r="AN40" i="24"/>
  <c r="AN41" i="24" s="1"/>
  <c r="N5" i="17"/>
  <c r="U48" i="5"/>
  <c r="M22" i="6"/>
  <c r="L2" i="6"/>
  <c r="U45" i="5"/>
  <c r="U51" i="5"/>
  <c r="I1" i="6"/>
  <c r="J1" i="6" s="1"/>
  <c r="K1" i="6" s="1"/>
  <c r="K29" i="6"/>
  <c r="K30" i="6"/>
  <c r="T19" i="5"/>
  <c r="T20" i="5"/>
  <c r="U42" i="5"/>
  <c r="S19" i="5"/>
  <c r="G32" i="6"/>
  <c r="J32" i="6"/>
  <c r="I32" i="6"/>
  <c r="H32" i="6"/>
  <c r="K32" i="6"/>
  <c r="F32" i="6"/>
  <c r="O22" i="7"/>
  <c r="N3" i="7"/>
  <c r="J31" i="7"/>
  <c r="I31" i="7"/>
  <c r="L31" i="7"/>
  <c r="G31" i="7"/>
  <c r="M31" i="7"/>
  <c r="F31" i="7"/>
  <c r="K31" i="7"/>
  <c r="H31" i="7"/>
  <c r="B32" i="7"/>
  <c r="Q6" i="6"/>
  <c r="K44" i="24" l="1"/>
  <c r="E57" i="26"/>
  <c r="D58" i="26" s="1"/>
  <c r="L32" i="6"/>
  <c r="AP24" i="24"/>
  <c r="AQ24" i="24" s="1"/>
  <c r="AO40" i="24"/>
  <c r="AO41" i="24" s="1"/>
  <c r="O5" i="17"/>
  <c r="S20" i="5"/>
  <c r="U52" i="5"/>
  <c r="U55" i="5"/>
  <c r="U46" i="5"/>
  <c r="U49" i="5"/>
  <c r="T21" i="5"/>
  <c r="L30" i="6"/>
  <c r="L31" i="6"/>
  <c r="N22" i="6"/>
  <c r="M2" i="6"/>
  <c r="M33" i="6" s="1"/>
  <c r="L33" i="6"/>
  <c r="K33" i="6"/>
  <c r="J33" i="6"/>
  <c r="I33" i="6"/>
  <c r="G33" i="6"/>
  <c r="F33" i="6"/>
  <c r="H33" i="6"/>
  <c r="L2" i="7"/>
  <c r="P22" i="7"/>
  <c r="O3" i="7"/>
  <c r="F32" i="7"/>
  <c r="M32" i="7"/>
  <c r="B33" i="7"/>
  <c r="J32" i="7"/>
  <c r="L32" i="7"/>
  <c r="N32" i="7"/>
  <c r="I32" i="7"/>
  <c r="H32" i="7"/>
  <c r="K32" i="7"/>
  <c r="G32" i="7"/>
  <c r="R6" i="6"/>
  <c r="S6" i="6" s="1"/>
  <c r="T6" i="6" s="1"/>
  <c r="U6" i="6" s="1"/>
  <c r="V6" i="6" s="1"/>
  <c r="AR24" i="24" l="1"/>
  <c r="L44" i="24"/>
  <c r="G57" i="26"/>
  <c r="E58" i="26"/>
  <c r="G58" i="26" s="1"/>
  <c r="AP40" i="24"/>
  <c r="AP41" i="24" s="1"/>
  <c r="P5" i="17"/>
  <c r="U59" i="5"/>
  <c r="U53" i="5"/>
  <c r="S21" i="5"/>
  <c r="U56" i="5"/>
  <c r="U50" i="5"/>
  <c r="M31" i="6"/>
  <c r="M32" i="6"/>
  <c r="O22" i="6"/>
  <c r="N2" i="6"/>
  <c r="T22" i="5"/>
  <c r="F34" i="6"/>
  <c r="J34" i="6"/>
  <c r="M34" i="6"/>
  <c r="L34" i="6"/>
  <c r="I34" i="6"/>
  <c r="G34" i="6"/>
  <c r="K34" i="6"/>
  <c r="H34" i="6"/>
  <c r="J33" i="7"/>
  <c r="N33" i="7"/>
  <c r="H33" i="7"/>
  <c r="G33" i="7"/>
  <c r="B34" i="7"/>
  <c r="F33" i="7"/>
  <c r="O33" i="7"/>
  <c r="L33" i="7"/>
  <c r="M33" i="7"/>
  <c r="K33" i="7"/>
  <c r="I33" i="7"/>
  <c r="M2" i="7"/>
  <c r="N2" i="7" s="1"/>
  <c r="P3" i="7"/>
  <c r="Q22" i="7"/>
  <c r="W6" i="6"/>
  <c r="M44" i="24" l="1"/>
  <c r="AS24" i="24"/>
  <c r="G59" i="26"/>
  <c r="H47" i="26"/>
  <c r="AX3" i="31"/>
  <c r="U3" i="32"/>
  <c r="V3" i="31"/>
  <c r="AA3" i="31"/>
  <c r="P3" i="31"/>
  <c r="AF3" i="31"/>
  <c r="AG3" i="32"/>
  <c r="AC3" i="31"/>
  <c r="U3" i="31"/>
  <c r="G3" i="31"/>
  <c r="L3" i="31"/>
  <c r="W3" i="31"/>
  <c r="H3" i="31"/>
  <c r="AU3" i="32"/>
  <c r="X3" i="32"/>
  <c r="AB3" i="31"/>
  <c r="Y3" i="32"/>
  <c r="R3" i="31"/>
  <c r="Q3" i="31"/>
  <c r="AR3" i="32"/>
  <c r="AQ3" i="32"/>
  <c r="P3" i="32"/>
  <c r="AS3" i="31"/>
  <c r="AE3" i="32"/>
  <c r="R3" i="32"/>
  <c r="Q5" i="17"/>
  <c r="U63" i="5"/>
  <c r="N32" i="6"/>
  <c r="L1" i="6"/>
  <c r="M1" i="6" s="1"/>
  <c r="N1" i="6" s="1"/>
  <c r="N33" i="6"/>
  <c r="U60" i="5"/>
  <c r="N34" i="6"/>
  <c r="S22" i="5"/>
  <c r="P22" i="6"/>
  <c r="O2" i="6"/>
  <c r="O3" i="6" s="1"/>
  <c r="U54" i="5"/>
  <c r="U57" i="5"/>
  <c r="L35" i="6"/>
  <c r="K35" i="6"/>
  <c r="I35" i="6"/>
  <c r="J35" i="6"/>
  <c r="H35" i="6"/>
  <c r="N35" i="6"/>
  <c r="M35" i="6"/>
  <c r="F35" i="6"/>
  <c r="G35" i="6"/>
  <c r="B35" i="7"/>
  <c r="J34" i="7"/>
  <c r="M34" i="7"/>
  <c r="G34" i="7"/>
  <c r="F34" i="7"/>
  <c r="O34" i="7"/>
  <c r="N34" i="7"/>
  <c r="H34" i="7"/>
  <c r="K34" i="7"/>
  <c r="L34" i="7"/>
  <c r="I34" i="7"/>
  <c r="P34" i="7"/>
  <c r="Q3" i="7"/>
  <c r="Q4" i="7" s="1"/>
  <c r="R22" i="7"/>
  <c r="L4" i="7"/>
  <c r="K4" i="7"/>
  <c r="M3" i="6"/>
  <c r="G3" i="6"/>
  <c r="P4" i="7"/>
  <c r="F3" i="6"/>
  <c r="N3" i="6"/>
  <c r="M4" i="7"/>
  <c r="J3" i="6"/>
  <c r="H3" i="6"/>
  <c r="H4" i="7"/>
  <c r="I3" i="6"/>
  <c r="G4" i="7"/>
  <c r="N4" i="7"/>
  <c r="K3" i="6"/>
  <c r="I4" i="7"/>
  <c r="J4" i="7"/>
  <c r="L3" i="6"/>
  <c r="O4" i="7"/>
  <c r="X6" i="6"/>
  <c r="AT24" i="24" l="1"/>
  <c r="E5" i="26"/>
  <c r="H59" i="26"/>
  <c r="AI3" i="31"/>
  <c r="AX3" i="32"/>
  <c r="J3" i="31"/>
  <c r="M3" i="32"/>
  <c r="K3" i="32"/>
  <c r="AK3" i="32"/>
  <c r="I3" i="31"/>
  <c r="AH3" i="32"/>
  <c r="L3" i="32"/>
  <c r="X3" i="31"/>
  <c r="AE3" i="31"/>
  <c r="N3" i="32"/>
  <c r="O3" i="32"/>
  <c r="AG3" i="31"/>
  <c r="AN3" i="31"/>
  <c r="AL3" i="31"/>
  <c r="AV3" i="32"/>
  <c r="S3" i="31"/>
  <c r="AH3" i="31"/>
  <c r="N3" i="31"/>
  <c r="AQ3" i="31"/>
  <c r="AS3" i="32"/>
  <c r="AF3" i="32"/>
  <c r="S3" i="32"/>
  <c r="AM3" i="31"/>
  <c r="AJ3" i="32"/>
  <c r="AW3" i="32"/>
  <c r="AP3" i="31"/>
  <c r="AB3" i="32"/>
  <c r="AW3" i="31"/>
  <c r="AN3" i="32"/>
  <c r="Z3" i="32"/>
  <c r="AP3" i="32"/>
  <c r="AJ3" i="31"/>
  <c r="H3" i="32"/>
  <c r="AT3" i="32"/>
  <c r="T3" i="32"/>
  <c r="T3" i="31"/>
  <c r="Z3" i="31"/>
  <c r="K3" i="31"/>
  <c r="AD3" i="31"/>
  <c r="J3" i="32"/>
  <c r="AK3" i="31"/>
  <c r="I3" i="32"/>
  <c r="V3" i="32"/>
  <c r="F3" i="31"/>
  <c r="G4" i="31" s="1"/>
  <c r="H4" i="31" s="1"/>
  <c r="W3" i="32"/>
  <c r="AL3" i="32"/>
  <c r="M3" i="31"/>
  <c r="AD3" i="32"/>
  <c r="AR3" i="31"/>
  <c r="AC3" i="32"/>
  <c r="Q3" i="32"/>
  <c r="AI3" i="32"/>
  <c r="AO3" i="32"/>
  <c r="AM3" i="32"/>
  <c r="AO3" i="31"/>
  <c r="AT3" i="31"/>
  <c r="O3" i="31"/>
  <c r="Y3" i="31"/>
  <c r="AU3" i="31"/>
  <c r="AV3" i="31"/>
  <c r="AA3" i="32"/>
  <c r="F3" i="32"/>
  <c r="G3" i="32"/>
  <c r="N44" i="24"/>
  <c r="O35" i="6"/>
  <c r="R5" i="17"/>
  <c r="U58" i="5"/>
  <c r="O33" i="6"/>
  <c r="O34" i="6"/>
  <c r="Q22" i="6"/>
  <c r="P2" i="6"/>
  <c r="P36" i="6" s="1"/>
  <c r="S23" i="5"/>
  <c r="T23" i="5"/>
  <c r="T24" i="5"/>
  <c r="U64" i="5"/>
  <c r="U61" i="5"/>
  <c r="U67" i="5"/>
  <c r="G5" i="7"/>
  <c r="H5" i="7" s="1"/>
  <c r="I5" i="7" s="1"/>
  <c r="J5" i="7" s="1"/>
  <c r="K5" i="7" s="1"/>
  <c r="L5" i="7" s="1"/>
  <c r="M5" i="7" s="1"/>
  <c r="N5" i="7" s="1"/>
  <c r="O5" i="7" s="1"/>
  <c r="P5" i="7" s="1"/>
  <c r="Q5" i="7" s="1"/>
  <c r="O36" i="6"/>
  <c r="F36" i="6"/>
  <c r="N36" i="6"/>
  <c r="M36" i="6"/>
  <c r="K36" i="6"/>
  <c r="I36" i="6"/>
  <c r="G36" i="6"/>
  <c r="H36" i="6"/>
  <c r="L36" i="6"/>
  <c r="J36" i="6"/>
  <c r="R3" i="7"/>
  <c r="S22" i="7"/>
  <c r="O2" i="7"/>
  <c r="H35" i="7"/>
  <c r="M35" i="7"/>
  <c r="N35" i="7"/>
  <c r="L35" i="7"/>
  <c r="Q35" i="7"/>
  <c r="J35" i="7"/>
  <c r="G35" i="7"/>
  <c r="O35" i="7"/>
  <c r="P35" i="7"/>
  <c r="B36" i="7"/>
  <c r="I35" i="7"/>
  <c r="F35" i="7"/>
  <c r="K35" i="7"/>
  <c r="G4" i="6"/>
  <c r="H4" i="6" s="1"/>
  <c r="I4" i="6" s="1"/>
  <c r="J4" i="6" s="1"/>
  <c r="K4" i="6" s="1"/>
  <c r="L4" i="6" s="1"/>
  <c r="M4" i="6" s="1"/>
  <c r="N4" i="6" s="1"/>
  <c r="O4" i="6" s="1"/>
  <c r="Y6" i="6"/>
  <c r="O44" i="24" l="1"/>
  <c r="Q44" i="24"/>
  <c r="AU24" i="24"/>
  <c r="I4" i="31"/>
  <c r="J4" i="31" s="1"/>
  <c r="K4" i="31" s="1"/>
  <c r="L4" i="31" s="1"/>
  <c r="M4" i="31" s="1"/>
  <c r="N4" i="31" s="1"/>
  <c r="O4" i="31" s="1"/>
  <c r="P4" i="31" s="1"/>
  <c r="Q4" i="31" s="1"/>
  <c r="R4" i="31" s="1"/>
  <c r="S4" i="31" s="1"/>
  <c r="T4" i="31" s="1"/>
  <c r="U4" i="31" s="1"/>
  <c r="V4" i="31" s="1"/>
  <c r="W4" i="31" s="1"/>
  <c r="X4" i="31" s="1"/>
  <c r="Y4" i="31" s="1"/>
  <c r="Z4" i="31" s="1"/>
  <c r="AA4" i="31" s="1"/>
  <c r="AB4" i="31" s="1"/>
  <c r="AC4" i="31" s="1"/>
  <c r="AD4" i="31" s="1"/>
  <c r="AE4" i="31" s="1"/>
  <c r="AF4" i="31" s="1"/>
  <c r="AG4" i="31" s="1"/>
  <c r="AH4" i="31" s="1"/>
  <c r="AI4" i="31" s="1"/>
  <c r="AJ4" i="31" s="1"/>
  <c r="AK4" i="31" s="1"/>
  <c r="AL4" i="31" s="1"/>
  <c r="AM4" i="31" s="1"/>
  <c r="AN4" i="31" s="1"/>
  <c r="AO4" i="31" s="1"/>
  <c r="AP4" i="31" s="1"/>
  <c r="AQ4" i="31" s="1"/>
  <c r="AR4" i="31" s="1"/>
  <c r="AS4" i="31" s="1"/>
  <c r="AT4" i="31" s="1"/>
  <c r="AU4" i="31" s="1"/>
  <c r="AV4" i="31" s="1"/>
  <c r="AW4" i="31" s="1"/>
  <c r="AX4" i="31" s="1"/>
  <c r="G4" i="32"/>
  <c r="H4" i="32" s="1"/>
  <c r="I4" i="32" s="1"/>
  <c r="J4" i="32" s="1"/>
  <c r="K4" i="32" s="1"/>
  <c r="L4" i="32" s="1"/>
  <c r="M4" i="32" s="1"/>
  <c r="N4" i="32" s="1"/>
  <c r="O4" i="32" s="1"/>
  <c r="P4" i="32" s="1"/>
  <c r="Q4" i="32" s="1"/>
  <c r="R4" i="32" s="1"/>
  <c r="S4" i="32" s="1"/>
  <c r="T4" i="32" s="1"/>
  <c r="U4" i="32" s="1"/>
  <c r="V4" i="32" s="1"/>
  <c r="W4" i="32" s="1"/>
  <c r="X4" i="32" s="1"/>
  <c r="Y4" i="32" s="1"/>
  <c r="Z4" i="32" s="1"/>
  <c r="AA4" i="32" s="1"/>
  <c r="AB4" i="32" s="1"/>
  <c r="AC4" i="32" s="1"/>
  <c r="AD4" i="32" s="1"/>
  <c r="AE4" i="32" s="1"/>
  <c r="AF4" i="32" s="1"/>
  <c r="AG4" i="32" s="1"/>
  <c r="AH4" i="32" s="1"/>
  <c r="AI4" i="32" s="1"/>
  <c r="AJ4" i="32" s="1"/>
  <c r="AK4" i="32" s="1"/>
  <c r="AL4" i="32" s="1"/>
  <c r="AM4" i="32" s="1"/>
  <c r="AN4" i="32" s="1"/>
  <c r="AO4" i="32" s="1"/>
  <c r="AP4" i="32" s="1"/>
  <c r="AQ4" i="32" s="1"/>
  <c r="AR4" i="32" s="1"/>
  <c r="AS4" i="32" s="1"/>
  <c r="AT4" i="32" s="1"/>
  <c r="AU4" i="32" s="1"/>
  <c r="AV4" i="32" s="1"/>
  <c r="AW4" i="32" s="1"/>
  <c r="AX4" i="32" s="1"/>
  <c r="U68" i="5"/>
  <c r="U65" i="5"/>
  <c r="U62" i="5"/>
  <c r="P34" i="6"/>
  <c r="P35" i="6"/>
  <c r="P3" i="6"/>
  <c r="P4" i="6" s="1"/>
  <c r="R22" i="6"/>
  <c r="Q2" i="6"/>
  <c r="U71" i="5"/>
  <c r="S24" i="5"/>
  <c r="H37" i="6"/>
  <c r="P37" i="6"/>
  <c r="M37" i="6"/>
  <c r="F37" i="6"/>
  <c r="N37" i="6"/>
  <c r="L37" i="6"/>
  <c r="G37" i="6"/>
  <c r="J37" i="6"/>
  <c r="I37" i="6"/>
  <c r="K37" i="6"/>
  <c r="O37" i="6"/>
  <c r="P2" i="7"/>
  <c r="Q2" i="7" s="1"/>
  <c r="L36" i="7"/>
  <c r="Q36" i="7"/>
  <c r="O36" i="7"/>
  <c r="N36" i="7"/>
  <c r="P36" i="7"/>
  <c r="G36" i="7"/>
  <c r="I36" i="7"/>
  <c r="F36" i="7"/>
  <c r="R36" i="7"/>
  <c r="M36" i="7"/>
  <c r="J36" i="7"/>
  <c r="B37" i="7"/>
  <c r="H36" i="7"/>
  <c r="K36" i="7"/>
  <c r="T22" i="7"/>
  <c r="S3" i="7"/>
  <c r="R4" i="7"/>
  <c r="R5" i="7" s="1"/>
  <c r="Z6" i="6"/>
  <c r="P44" i="24" l="1"/>
  <c r="S25" i="5"/>
  <c r="R2" i="6"/>
  <c r="R38" i="6" s="1"/>
  <c r="S22" i="6"/>
  <c r="U69" i="5"/>
  <c r="U75" i="5"/>
  <c r="O1" i="6"/>
  <c r="P1" i="6" s="1"/>
  <c r="Q1" i="6" s="1"/>
  <c r="Q3" i="6"/>
  <c r="Q4" i="6" s="1"/>
  <c r="Q35" i="6"/>
  <c r="Q36" i="6"/>
  <c r="Q37" i="6"/>
  <c r="U72" i="5"/>
  <c r="U66" i="5"/>
  <c r="T26" i="5"/>
  <c r="T25" i="5"/>
  <c r="Q38" i="6"/>
  <c r="P38" i="6"/>
  <c r="J38" i="6"/>
  <c r="O38" i="6"/>
  <c r="N38" i="6"/>
  <c r="I38" i="6"/>
  <c r="F38" i="6"/>
  <c r="H38" i="6"/>
  <c r="L38" i="6"/>
  <c r="K38" i="6"/>
  <c r="M38" i="6"/>
  <c r="G38" i="6"/>
  <c r="K37" i="7"/>
  <c r="N37" i="7"/>
  <c r="Q37" i="7"/>
  <c r="I37" i="7"/>
  <c r="L37" i="7"/>
  <c r="P37" i="7"/>
  <c r="R37" i="7"/>
  <c r="B38" i="7"/>
  <c r="H37" i="7"/>
  <c r="O37" i="7"/>
  <c r="G37" i="7"/>
  <c r="M37" i="7"/>
  <c r="F37" i="7"/>
  <c r="S37" i="7"/>
  <c r="J37" i="7"/>
  <c r="T3" i="7"/>
  <c r="U22" i="7"/>
  <c r="S4" i="7"/>
  <c r="AA6" i="6"/>
  <c r="D59" i="4" l="1"/>
  <c r="E59" i="4" s="1"/>
  <c r="E62" i="4"/>
  <c r="R44" i="24"/>
  <c r="T44" i="24"/>
  <c r="S44" i="24"/>
  <c r="S26" i="5"/>
  <c r="U73" i="5"/>
  <c r="U76" i="5"/>
  <c r="S2" i="6"/>
  <c r="S39" i="6" s="1"/>
  <c r="T22" i="6"/>
  <c r="U79" i="5"/>
  <c r="R3" i="6"/>
  <c r="R4" i="6" s="1"/>
  <c r="R36" i="6"/>
  <c r="R37" i="6"/>
  <c r="U70" i="5"/>
  <c r="L39" i="6"/>
  <c r="H39" i="6"/>
  <c r="J39" i="6"/>
  <c r="M39" i="6"/>
  <c r="G39" i="6"/>
  <c r="F39" i="6"/>
  <c r="K39" i="6"/>
  <c r="I39" i="6"/>
  <c r="P39" i="6"/>
  <c r="N39" i="6"/>
  <c r="O39" i="6"/>
  <c r="Q39" i="6"/>
  <c r="R39" i="6"/>
  <c r="N38" i="7"/>
  <c r="J38" i="7"/>
  <c r="S38" i="7"/>
  <c r="P38" i="7"/>
  <c r="G38" i="7"/>
  <c r="H38" i="7"/>
  <c r="O38" i="7"/>
  <c r="Q38" i="7"/>
  <c r="M38" i="7"/>
  <c r="L38" i="7"/>
  <c r="F38" i="7"/>
  <c r="R38" i="7"/>
  <c r="K38" i="7"/>
  <c r="I38" i="7"/>
  <c r="B39" i="7"/>
  <c r="T38" i="7"/>
  <c r="R2" i="7"/>
  <c r="T4" i="7"/>
  <c r="S5" i="7"/>
  <c r="V22" i="7"/>
  <c r="U3" i="7"/>
  <c r="AB6" i="6"/>
  <c r="H34" i="4" l="1"/>
  <c r="H51" i="4" s="1"/>
  <c r="G31" i="4"/>
  <c r="H36" i="4"/>
  <c r="H38" i="4"/>
  <c r="G34" i="4"/>
  <c r="G51" i="4" s="1"/>
  <c r="G36" i="4"/>
  <c r="G38" i="4"/>
  <c r="H35" i="4"/>
  <c r="G35" i="4"/>
  <c r="U44" i="24"/>
  <c r="U80" i="5"/>
  <c r="U74" i="5"/>
  <c r="U83" i="5"/>
  <c r="U22" i="6"/>
  <c r="T2" i="6"/>
  <c r="T40" i="6" s="1"/>
  <c r="S27" i="5"/>
  <c r="S3" i="6"/>
  <c r="S37" i="6"/>
  <c r="S38" i="6"/>
  <c r="T27" i="5"/>
  <c r="U77" i="5"/>
  <c r="T28" i="5"/>
  <c r="N40" i="6"/>
  <c r="F40" i="6"/>
  <c r="O40" i="6"/>
  <c r="M40" i="6"/>
  <c r="L40" i="6"/>
  <c r="K40" i="6"/>
  <c r="S40" i="6"/>
  <c r="I40" i="6"/>
  <c r="P40" i="6"/>
  <c r="R40" i="6"/>
  <c r="H40" i="6"/>
  <c r="Q40" i="6"/>
  <c r="J40" i="6"/>
  <c r="G40" i="6"/>
  <c r="V3" i="7"/>
  <c r="W22" i="7"/>
  <c r="F39" i="7"/>
  <c r="O39" i="7"/>
  <c r="B40" i="7"/>
  <c r="M39" i="7"/>
  <c r="Q39" i="7"/>
  <c r="P39" i="7"/>
  <c r="R39" i="7"/>
  <c r="G39" i="7"/>
  <c r="J39" i="7"/>
  <c r="L39" i="7"/>
  <c r="T39" i="7"/>
  <c r="I39" i="7"/>
  <c r="N39" i="7"/>
  <c r="U39" i="7"/>
  <c r="K39" i="7"/>
  <c r="H39" i="7"/>
  <c r="S39" i="7"/>
  <c r="U4" i="7"/>
  <c r="T5" i="7"/>
  <c r="S2" i="7"/>
  <c r="T2" i="7" s="1"/>
  <c r="AC6" i="6"/>
  <c r="D65" i="4" l="1"/>
  <c r="J65" i="4"/>
  <c r="H52" i="4"/>
  <c r="H53" i="4" s="1"/>
  <c r="H48" i="4"/>
  <c r="H49" i="4" s="1"/>
  <c r="G48" i="4"/>
  <c r="G49" i="4" s="1"/>
  <c r="G52" i="4"/>
  <c r="G53" i="4" s="1"/>
  <c r="T29" i="5"/>
  <c r="U78" i="5"/>
  <c r="U87" i="5"/>
  <c r="R1" i="6"/>
  <c r="S1" i="6" s="1"/>
  <c r="T1" i="6" s="1"/>
  <c r="T38" i="6"/>
  <c r="T3" i="6"/>
  <c r="T39" i="6"/>
  <c r="U84" i="5"/>
  <c r="U81" i="5"/>
  <c r="V22" i="6"/>
  <c r="U2" i="6"/>
  <c r="U41" i="6" s="1"/>
  <c r="S28" i="5"/>
  <c r="S4" i="6"/>
  <c r="I41" i="6"/>
  <c r="N41" i="6"/>
  <c r="O41" i="6"/>
  <c r="P41" i="6"/>
  <c r="G41" i="6"/>
  <c r="M41" i="6"/>
  <c r="S41" i="6"/>
  <c r="L41" i="6"/>
  <c r="K41" i="6"/>
  <c r="F41" i="6"/>
  <c r="J41" i="6"/>
  <c r="T41" i="6"/>
  <c r="Q41" i="6"/>
  <c r="H41" i="6"/>
  <c r="R41" i="6"/>
  <c r="B41" i="7"/>
  <c r="U40" i="7"/>
  <c r="T40" i="7"/>
  <c r="R40" i="7"/>
  <c r="S40" i="7"/>
  <c r="J40" i="7"/>
  <c r="V40" i="7"/>
  <c r="I40" i="7"/>
  <c r="G40" i="7"/>
  <c r="P40" i="7"/>
  <c r="N40" i="7"/>
  <c r="F40" i="7"/>
  <c r="K40" i="7"/>
  <c r="Q40" i="7"/>
  <c r="O40" i="7"/>
  <c r="M40" i="7"/>
  <c r="H40" i="7"/>
  <c r="L40" i="7"/>
  <c r="U5" i="7"/>
  <c r="W3" i="7"/>
  <c r="X22" i="7"/>
  <c r="V4" i="7"/>
  <c r="AD6" i="6"/>
  <c r="H44" i="4" l="1"/>
  <c r="G44" i="4"/>
  <c r="V44" i="24"/>
  <c r="T4" i="6"/>
  <c r="S29" i="5"/>
  <c r="U39" i="6"/>
  <c r="U3" i="6"/>
  <c r="U40" i="6"/>
  <c r="V2" i="6"/>
  <c r="V42" i="6" s="1"/>
  <c r="W22" i="6"/>
  <c r="U91" i="5"/>
  <c r="U82" i="5"/>
  <c r="U88" i="5"/>
  <c r="U85" i="5"/>
  <c r="U42" i="6"/>
  <c r="I42" i="6"/>
  <c r="M42" i="6"/>
  <c r="H42" i="6"/>
  <c r="T42" i="6"/>
  <c r="L42" i="6"/>
  <c r="G42" i="6"/>
  <c r="R42" i="6"/>
  <c r="K42" i="6"/>
  <c r="N42" i="6"/>
  <c r="P42" i="6"/>
  <c r="Q42" i="6"/>
  <c r="F42" i="6"/>
  <c r="O42" i="6"/>
  <c r="J42" i="6"/>
  <c r="S42" i="6"/>
  <c r="V5" i="7"/>
  <c r="X3" i="7"/>
  <c r="Y22" i="7"/>
  <c r="R41" i="7"/>
  <c r="I41" i="7"/>
  <c r="W41" i="7"/>
  <c r="J41" i="7"/>
  <c r="H41" i="7"/>
  <c r="Q41" i="7"/>
  <c r="S41" i="7"/>
  <c r="V41" i="7"/>
  <c r="G41" i="7"/>
  <c r="M41" i="7"/>
  <c r="N41" i="7"/>
  <c r="P41" i="7"/>
  <c r="K41" i="7"/>
  <c r="F41" i="7"/>
  <c r="L41" i="7"/>
  <c r="B42" i="7"/>
  <c r="O41" i="7"/>
  <c r="U41" i="7"/>
  <c r="T41" i="7"/>
  <c r="U2" i="7"/>
  <c r="W4" i="7"/>
  <c r="AE6" i="6"/>
  <c r="H31" i="4" l="1"/>
  <c r="X44" i="24"/>
  <c r="W44" i="24"/>
  <c r="U4" i="6"/>
  <c r="V40" i="6"/>
  <c r="V3" i="6"/>
  <c r="V41" i="6"/>
  <c r="U89" i="5"/>
  <c r="U92" i="5"/>
  <c r="S30" i="5"/>
  <c r="U95" i="5"/>
  <c r="T30" i="5"/>
  <c r="U86" i="5"/>
  <c r="X22" i="6"/>
  <c r="W2" i="6"/>
  <c r="W43" i="6" s="1"/>
  <c r="Q43" i="6"/>
  <c r="U43" i="6"/>
  <c r="T43" i="6"/>
  <c r="I43" i="6"/>
  <c r="M43" i="6"/>
  <c r="N43" i="6"/>
  <c r="S43" i="6"/>
  <c r="F43" i="6"/>
  <c r="P43" i="6"/>
  <c r="R43" i="6"/>
  <c r="H43" i="6"/>
  <c r="L43" i="6"/>
  <c r="O43" i="6"/>
  <c r="J43" i="6"/>
  <c r="G43" i="6"/>
  <c r="V43" i="6"/>
  <c r="K43" i="6"/>
  <c r="X4" i="7"/>
  <c r="W5" i="7"/>
  <c r="H42" i="7"/>
  <c r="I42" i="7"/>
  <c r="Q42" i="7"/>
  <c r="R42" i="7"/>
  <c r="B43" i="7"/>
  <c r="N42" i="7"/>
  <c r="U42" i="7"/>
  <c r="T42" i="7"/>
  <c r="W42" i="7"/>
  <c r="K42" i="7"/>
  <c r="L42" i="7"/>
  <c r="M42" i="7"/>
  <c r="J42" i="7"/>
  <c r="F42" i="7"/>
  <c r="X42" i="7"/>
  <c r="S42" i="7"/>
  <c r="G42" i="7"/>
  <c r="P42" i="7"/>
  <c r="O42" i="7"/>
  <c r="V42" i="7"/>
  <c r="Y3" i="7"/>
  <c r="Z22" i="7"/>
  <c r="V2" i="7"/>
  <c r="W2" i="7" s="1"/>
  <c r="D35" i="4"/>
  <c r="E35" i="4"/>
  <c r="F38" i="4"/>
  <c r="F31" i="4"/>
  <c r="AF6" i="6"/>
  <c r="I16" i="23" l="1"/>
  <c r="H16" i="23"/>
  <c r="D64" i="4"/>
  <c r="Y44" i="24"/>
  <c r="V4" i="6"/>
  <c r="E52" i="4"/>
  <c r="E48" i="4"/>
  <c r="D52" i="4"/>
  <c r="D48" i="4"/>
  <c r="U96" i="5"/>
  <c r="W3" i="6"/>
  <c r="U1" i="6"/>
  <c r="V1" i="6" s="1"/>
  <c r="W1" i="6" s="1"/>
  <c r="W41" i="6"/>
  <c r="W42" i="6"/>
  <c r="U99" i="5"/>
  <c r="X2" i="6"/>
  <c r="Y22" i="6"/>
  <c r="T32" i="5"/>
  <c r="U90" i="5"/>
  <c r="S31" i="5"/>
  <c r="T31" i="5"/>
  <c r="U93" i="5"/>
  <c r="P44" i="6"/>
  <c r="T44" i="6"/>
  <c r="H44" i="6"/>
  <c r="W44" i="6"/>
  <c r="L44" i="6"/>
  <c r="V44" i="6"/>
  <c r="Q44" i="6"/>
  <c r="S44" i="6"/>
  <c r="F44" i="6"/>
  <c r="G44" i="6"/>
  <c r="K44" i="6"/>
  <c r="U44" i="6"/>
  <c r="I44" i="6"/>
  <c r="J44" i="6"/>
  <c r="N44" i="6"/>
  <c r="M44" i="6"/>
  <c r="R44" i="6"/>
  <c r="O44" i="6"/>
  <c r="X5" i="7"/>
  <c r="AA22" i="7"/>
  <c r="Z3" i="7"/>
  <c r="Y4" i="7"/>
  <c r="R43" i="7"/>
  <c r="P43" i="7"/>
  <c r="I43" i="7"/>
  <c r="J43" i="7"/>
  <c r="M43" i="7"/>
  <c r="H43" i="7"/>
  <c r="G43" i="7"/>
  <c r="X43" i="7"/>
  <c r="Y43" i="7"/>
  <c r="V43" i="7"/>
  <c r="K43" i="7"/>
  <c r="N43" i="7"/>
  <c r="S43" i="7"/>
  <c r="F43" i="7"/>
  <c r="B44" i="7"/>
  <c r="Q43" i="7"/>
  <c r="W43" i="7"/>
  <c r="O43" i="7"/>
  <c r="L43" i="7"/>
  <c r="U43" i="7"/>
  <c r="T43" i="7"/>
  <c r="AG6" i="6"/>
  <c r="G7" i="29" l="1"/>
  <c r="H9" i="25"/>
  <c r="I9" i="25" s="1"/>
  <c r="Z44" i="24"/>
  <c r="W4" i="6"/>
  <c r="X3" i="6"/>
  <c r="X42" i="6"/>
  <c r="X43" i="6"/>
  <c r="U94" i="5"/>
  <c r="X44" i="6"/>
  <c r="U103" i="5"/>
  <c r="U97" i="5"/>
  <c r="S32" i="5"/>
  <c r="U100" i="5"/>
  <c r="T33" i="5"/>
  <c r="Y2" i="6"/>
  <c r="Y45" i="6" s="1"/>
  <c r="Z22" i="6"/>
  <c r="T45" i="6"/>
  <c r="Q45" i="6"/>
  <c r="R45" i="6"/>
  <c r="L45" i="6"/>
  <c r="F45" i="6"/>
  <c r="O45" i="6"/>
  <c r="V45" i="6"/>
  <c r="N45" i="6"/>
  <c r="K45" i="6"/>
  <c r="M45" i="6"/>
  <c r="U45" i="6"/>
  <c r="P45" i="6"/>
  <c r="S45" i="6"/>
  <c r="W45" i="6"/>
  <c r="H45" i="6"/>
  <c r="I45" i="6"/>
  <c r="G45" i="6"/>
  <c r="X45" i="6"/>
  <c r="J45" i="6"/>
  <c r="Y5" i="7"/>
  <c r="AA3" i="7"/>
  <c r="AB22" i="7"/>
  <c r="U44" i="7"/>
  <c r="V44" i="7"/>
  <c r="M44" i="7"/>
  <c r="L44" i="7"/>
  <c r="T44" i="7"/>
  <c r="K44" i="7"/>
  <c r="Z44" i="7"/>
  <c r="Q44" i="7"/>
  <c r="O44" i="7"/>
  <c r="X44" i="7"/>
  <c r="G44" i="7"/>
  <c r="J44" i="7"/>
  <c r="P44" i="7"/>
  <c r="W44" i="7"/>
  <c r="Y44" i="7"/>
  <c r="B45" i="7"/>
  <c r="H44" i="7"/>
  <c r="F44" i="7"/>
  <c r="S44" i="7"/>
  <c r="R44" i="7"/>
  <c r="I44" i="7"/>
  <c r="N44" i="7"/>
  <c r="X2" i="7"/>
  <c r="Z4" i="7"/>
  <c r="AH6" i="6"/>
  <c r="AI6" i="6" s="1"/>
  <c r="AJ6" i="6" s="1"/>
  <c r="AK6" i="6" s="1"/>
  <c r="AL6" i="6" s="1"/>
  <c r="AB44" i="24" l="1"/>
  <c r="X4" i="6"/>
  <c r="S33" i="5"/>
  <c r="T34" i="5"/>
  <c r="U98" i="5"/>
  <c r="AA22" i="6"/>
  <c r="Z2" i="6"/>
  <c r="Z46" i="6" s="1"/>
  <c r="U107" i="5"/>
  <c r="Y43" i="6"/>
  <c r="Y3" i="6"/>
  <c r="Y44" i="6"/>
  <c r="U101" i="5"/>
  <c r="U104" i="5"/>
  <c r="O46" i="6"/>
  <c r="R46" i="6"/>
  <c r="G46" i="6"/>
  <c r="N46" i="6"/>
  <c r="S46" i="6"/>
  <c r="X46" i="6"/>
  <c r="M46" i="6"/>
  <c r="K46" i="6"/>
  <c r="L46" i="6"/>
  <c r="Y46" i="6"/>
  <c r="V46" i="6"/>
  <c r="T46" i="6"/>
  <c r="I46" i="6"/>
  <c r="U46" i="6"/>
  <c r="P46" i="6"/>
  <c r="W46" i="6"/>
  <c r="H46" i="6"/>
  <c r="F46" i="6"/>
  <c r="J46" i="6"/>
  <c r="Q46" i="6"/>
  <c r="Z5" i="7"/>
  <c r="Y2" i="7"/>
  <c r="Z2" i="7" s="1"/>
  <c r="X45" i="7"/>
  <c r="B46" i="7"/>
  <c r="O45" i="7"/>
  <c r="Y45" i="7"/>
  <c r="AA45" i="7"/>
  <c r="F45" i="7"/>
  <c r="U45" i="7"/>
  <c r="I45" i="7"/>
  <c r="Z45" i="7"/>
  <c r="L45" i="7"/>
  <c r="G45" i="7"/>
  <c r="Q45" i="7"/>
  <c r="S45" i="7"/>
  <c r="P45" i="7"/>
  <c r="W45" i="7"/>
  <c r="J45" i="7"/>
  <c r="T45" i="7"/>
  <c r="R45" i="7"/>
  <c r="K45" i="7"/>
  <c r="V45" i="7"/>
  <c r="N45" i="7"/>
  <c r="H45" i="7"/>
  <c r="M45" i="7"/>
  <c r="AA4" i="7"/>
  <c r="AC22" i="7"/>
  <c r="AB3" i="7"/>
  <c r="AM6" i="6"/>
  <c r="AA44" i="24" l="1"/>
  <c r="AC44" i="24"/>
  <c r="Y4" i="6"/>
  <c r="U102" i="5"/>
  <c r="U111" i="5"/>
  <c r="U108" i="5"/>
  <c r="X1" i="6"/>
  <c r="Y1" i="6" s="1"/>
  <c r="Z1" i="6" s="1"/>
  <c r="Z44" i="6"/>
  <c r="Z3" i="6"/>
  <c r="Z45" i="6"/>
  <c r="AB22" i="6"/>
  <c r="AA2" i="6"/>
  <c r="AA47" i="6" s="1"/>
  <c r="U105" i="5"/>
  <c r="S34" i="5"/>
  <c r="J47" i="6"/>
  <c r="W47" i="6"/>
  <c r="T47" i="6"/>
  <c r="Y47" i="6"/>
  <c r="U47" i="6"/>
  <c r="L47" i="6"/>
  <c r="Q47" i="6"/>
  <c r="P47" i="6"/>
  <c r="I47" i="6"/>
  <c r="G47" i="6"/>
  <c r="S47" i="6"/>
  <c r="O47" i="6"/>
  <c r="N47" i="6"/>
  <c r="Z47" i="6"/>
  <c r="H47" i="6"/>
  <c r="F47" i="6"/>
  <c r="R47" i="6"/>
  <c r="X47" i="6"/>
  <c r="V47" i="6"/>
  <c r="K47" i="6"/>
  <c r="M47" i="6"/>
  <c r="AA5" i="7"/>
  <c r="AB4" i="7"/>
  <c r="R46" i="7"/>
  <c r="W46" i="7"/>
  <c r="F46" i="7"/>
  <c r="I46" i="7"/>
  <c r="N46" i="7"/>
  <c r="L46" i="7"/>
  <c r="H46" i="7"/>
  <c r="M46" i="7"/>
  <c r="AB46" i="7"/>
  <c r="U46" i="7"/>
  <c r="Y46" i="7"/>
  <c r="J46" i="7"/>
  <c r="K46" i="7"/>
  <c r="P46" i="7"/>
  <c r="X46" i="7"/>
  <c r="T46" i="7"/>
  <c r="Z46" i="7"/>
  <c r="Q46" i="7"/>
  <c r="V46" i="7"/>
  <c r="B47" i="7"/>
  <c r="O46" i="7"/>
  <c r="AA46" i="7"/>
  <c r="G46" i="7"/>
  <c r="S46" i="7"/>
  <c r="AC3" i="7"/>
  <c r="AD22" i="7"/>
  <c r="AN6" i="6"/>
  <c r="AD44" i="24" l="1"/>
  <c r="Z4" i="6"/>
  <c r="U112" i="5"/>
  <c r="AA45" i="6"/>
  <c r="AA3" i="6"/>
  <c r="AA46" i="6"/>
  <c r="AC22" i="6"/>
  <c r="AB2" i="6"/>
  <c r="AB48" i="6" s="1"/>
  <c r="U109" i="5"/>
  <c r="T36" i="5"/>
  <c r="T35" i="5"/>
  <c r="U106" i="5"/>
  <c r="S35" i="5"/>
  <c r="U115" i="5"/>
  <c r="I48" i="6"/>
  <c r="F48" i="6"/>
  <c r="J48" i="6"/>
  <c r="X48" i="6"/>
  <c r="H48" i="6"/>
  <c r="P48" i="6"/>
  <c r="U48" i="6"/>
  <c r="AA48" i="6"/>
  <c r="W48" i="6"/>
  <c r="M48" i="6"/>
  <c r="Z48" i="6"/>
  <c r="O48" i="6"/>
  <c r="S48" i="6"/>
  <c r="Y48" i="6"/>
  <c r="V48" i="6"/>
  <c r="L48" i="6"/>
  <c r="Q48" i="6"/>
  <c r="N48" i="6"/>
  <c r="K48" i="6"/>
  <c r="G48" i="6"/>
  <c r="T48" i="6"/>
  <c r="R48" i="6"/>
  <c r="Q47" i="7"/>
  <c r="B48" i="7"/>
  <c r="V47" i="7"/>
  <c r="G47" i="7"/>
  <c r="T47" i="7"/>
  <c r="S47" i="7"/>
  <c r="Z47" i="7"/>
  <c r="X47" i="7"/>
  <c r="F47" i="7"/>
  <c r="R47" i="7"/>
  <c r="N47" i="7"/>
  <c r="AA47" i="7"/>
  <c r="J47" i="7"/>
  <c r="W47" i="7"/>
  <c r="P47" i="7"/>
  <c r="AC47" i="7"/>
  <c r="U47" i="7"/>
  <c r="K47" i="7"/>
  <c r="AB47" i="7"/>
  <c r="Y47" i="7"/>
  <c r="M47" i="7"/>
  <c r="O47" i="7"/>
  <c r="L47" i="7"/>
  <c r="I47" i="7"/>
  <c r="H47" i="7"/>
  <c r="AD3" i="7"/>
  <c r="AE22" i="7"/>
  <c r="AB5" i="7"/>
  <c r="AA2" i="7"/>
  <c r="AC4" i="7"/>
  <c r="AO6" i="6"/>
  <c r="AE44" i="24" l="1"/>
  <c r="AB3" i="6"/>
  <c r="AB46" i="6"/>
  <c r="AB47" i="6"/>
  <c r="S36" i="5"/>
  <c r="AD22" i="6"/>
  <c r="AC2" i="6"/>
  <c r="AC49" i="6" s="1"/>
  <c r="AA4" i="6"/>
  <c r="U116" i="5"/>
  <c r="U110" i="5"/>
  <c r="U113" i="5"/>
  <c r="U119" i="5"/>
  <c r="AA49" i="6"/>
  <c r="I49" i="6"/>
  <c r="S49" i="6"/>
  <c r="X49" i="6"/>
  <c r="V49" i="6"/>
  <c r="K49" i="6"/>
  <c r="P49" i="6"/>
  <c r="U49" i="6"/>
  <c r="Z49" i="6"/>
  <c r="H49" i="6"/>
  <c r="N49" i="6"/>
  <c r="R49" i="6"/>
  <c r="W49" i="6"/>
  <c r="M49" i="6"/>
  <c r="T49" i="6"/>
  <c r="Y49" i="6"/>
  <c r="G49" i="6"/>
  <c r="L49" i="6"/>
  <c r="Q49" i="6"/>
  <c r="AB49" i="6"/>
  <c r="O49" i="6"/>
  <c r="F49" i="6"/>
  <c r="J49" i="6"/>
  <c r="AF22" i="7"/>
  <c r="AE3" i="7"/>
  <c r="AD4" i="7"/>
  <c r="X48" i="7"/>
  <c r="F48" i="7"/>
  <c r="AC48" i="7"/>
  <c r="P48" i="7"/>
  <c r="Z48" i="7"/>
  <c r="W48" i="7"/>
  <c r="T48" i="7"/>
  <c r="N48" i="7"/>
  <c r="R48" i="7"/>
  <c r="AD48" i="7"/>
  <c r="AA48" i="7"/>
  <c r="I48" i="7"/>
  <c r="V48" i="7"/>
  <c r="U48" i="7"/>
  <c r="S48" i="7"/>
  <c r="AB48" i="7"/>
  <c r="L48" i="7"/>
  <c r="G48" i="7"/>
  <c r="K48" i="7"/>
  <c r="J48" i="7"/>
  <c r="H48" i="7"/>
  <c r="M48" i="7"/>
  <c r="Y48" i="7"/>
  <c r="B49" i="7"/>
  <c r="Q48" i="7"/>
  <c r="O48" i="7"/>
  <c r="AB2" i="7"/>
  <c r="AC2" i="7" s="1"/>
  <c r="AC5" i="7"/>
  <c r="AP6" i="6"/>
  <c r="AQ6" i="6" s="1"/>
  <c r="AR6" i="6" s="1"/>
  <c r="AS6" i="6" s="1"/>
  <c r="AT6" i="6" s="1"/>
  <c r="AF44" i="24" l="1"/>
  <c r="U117" i="5"/>
  <c r="AB4" i="6"/>
  <c r="U120" i="5"/>
  <c r="S37" i="5"/>
  <c r="T37" i="5"/>
  <c r="T38" i="5"/>
  <c r="AC3" i="6"/>
  <c r="AC47" i="6"/>
  <c r="AA1" i="6"/>
  <c r="AB1" i="6" s="1"/>
  <c r="AC1" i="6" s="1"/>
  <c r="AC48" i="6"/>
  <c r="U123" i="5"/>
  <c r="U114" i="5"/>
  <c r="AE22" i="6"/>
  <c r="AD2" i="6"/>
  <c r="AD50" i="6" s="1"/>
  <c r="T50" i="6"/>
  <c r="X50" i="6"/>
  <c r="V50" i="6"/>
  <c r="L50" i="6"/>
  <c r="Q50" i="6"/>
  <c r="N50" i="6"/>
  <c r="AA50" i="6"/>
  <c r="P50" i="6"/>
  <c r="F50" i="6"/>
  <c r="S50" i="6"/>
  <c r="I50" i="6"/>
  <c r="AC50" i="6"/>
  <c r="K50" i="6"/>
  <c r="H50" i="6"/>
  <c r="O50" i="6"/>
  <c r="M50" i="6"/>
  <c r="R50" i="6"/>
  <c r="G50" i="6"/>
  <c r="AB50" i="6"/>
  <c r="J50" i="6"/>
  <c r="Z50" i="6"/>
  <c r="W50" i="6"/>
  <c r="U50" i="6"/>
  <c r="Y50" i="6"/>
  <c r="AD5" i="7"/>
  <c r="AE4" i="7"/>
  <c r="AG22" i="7"/>
  <c r="AF3" i="7"/>
  <c r="Y49" i="7"/>
  <c r="L49" i="7"/>
  <c r="R49" i="7"/>
  <c r="M49" i="7"/>
  <c r="Q49" i="7"/>
  <c r="B50" i="7"/>
  <c r="G49" i="7"/>
  <c r="X49" i="7"/>
  <c r="V49" i="7"/>
  <c r="AC49" i="7"/>
  <c r="Z49" i="7"/>
  <c r="N49" i="7"/>
  <c r="S49" i="7"/>
  <c r="O49" i="7"/>
  <c r="F49" i="7"/>
  <c r="H49" i="7"/>
  <c r="K49" i="7"/>
  <c r="AA49" i="7"/>
  <c r="I49" i="7"/>
  <c r="U49" i="7"/>
  <c r="AD49" i="7"/>
  <c r="AE49" i="7"/>
  <c r="T49" i="7"/>
  <c r="J49" i="7"/>
  <c r="AB49" i="7"/>
  <c r="P49" i="7"/>
  <c r="W49" i="7"/>
  <c r="AU6" i="6"/>
  <c r="AG44" i="24" l="1"/>
  <c r="AH44" i="24"/>
  <c r="AE5" i="7"/>
  <c r="U124" i="5"/>
  <c r="S38" i="5"/>
  <c r="U121" i="5"/>
  <c r="U127" i="5"/>
  <c r="AC4" i="6"/>
  <c r="AD48" i="6"/>
  <c r="AD3" i="6"/>
  <c r="AD49" i="6"/>
  <c r="U118" i="5"/>
  <c r="AF22" i="6"/>
  <c r="AE2" i="6"/>
  <c r="Z51" i="6"/>
  <c r="P51" i="6"/>
  <c r="N51" i="6"/>
  <c r="T51" i="6"/>
  <c r="R51" i="6"/>
  <c r="H51" i="6"/>
  <c r="F51" i="6"/>
  <c r="S51" i="6"/>
  <c r="J51" i="6"/>
  <c r="AC51" i="6"/>
  <c r="L51" i="6"/>
  <c r="Y51" i="6"/>
  <c r="W51" i="6"/>
  <c r="U51" i="6"/>
  <c r="Q51" i="6"/>
  <c r="O51" i="6"/>
  <c r="M51" i="6"/>
  <c r="AD51" i="6"/>
  <c r="AB51" i="6"/>
  <c r="X51" i="6"/>
  <c r="V51" i="6"/>
  <c r="AA51" i="6"/>
  <c r="K51" i="6"/>
  <c r="I51" i="6"/>
  <c r="G51" i="6"/>
  <c r="AD2" i="7"/>
  <c r="AF4" i="7"/>
  <c r="W50" i="7"/>
  <c r="N50" i="7"/>
  <c r="AC50" i="7"/>
  <c r="P50" i="7"/>
  <c r="AF50" i="7"/>
  <c r="O50" i="7"/>
  <c r="V50" i="7"/>
  <c r="R50" i="7"/>
  <c r="M50" i="7"/>
  <c r="AB50" i="7"/>
  <c r="J50" i="7"/>
  <c r="Q50" i="7"/>
  <c r="T50" i="7"/>
  <c r="AD50" i="7"/>
  <c r="F50" i="7"/>
  <c r="L50" i="7"/>
  <c r="S50" i="7"/>
  <c r="Z50" i="7"/>
  <c r="B51" i="7"/>
  <c r="K50" i="7"/>
  <c r="U50" i="7"/>
  <c r="I50" i="7"/>
  <c r="H50" i="7"/>
  <c r="AA50" i="7"/>
  <c r="X50" i="7"/>
  <c r="AE50" i="7"/>
  <c r="G50" i="7"/>
  <c r="Y50" i="7"/>
  <c r="AG3" i="7"/>
  <c r="AH22" i="7"/>
  <c r="AV6" i="6"/>
  <c r="AD4" i="6" l="1"/>
  <c r="AE3" i="6"/>
  <c r="AE49" i="6"/>
  <c r="AE50" i="6"/>
  <c r="U131" i="5"/>
  <c r="U125" i="5"/>
  <c r="AF2" i="6"/>
  <c r="AF52" i="6" s="1"/>
  <c r="AG22" i="6"/>
  <c r="U128" i="5"/>
  <c r="U122" i="5"/>
  <c r="T40" i="5"/>
  <c r="AE51" i="6"/>
  <c r="S39" i="5"/>
  <c r="T39" i="5"/>
  <c r="S52" i="6"/>
  <c r="I52" i="6"/>
  <c r="O52" i="6"/>
  <c r="AC52" i="6"/>
  <c r="K52" i="6"/>
  <c r="N52" i="6"/>
  <c r="U52" i="6"/>
  <c r="Z52" i="6"/>
  <c r="X52" i="6"/>
  <c r="G52" i="6"/>
  <c r="M52" i="6"/>
  <c r="R52" i="6"/>
  <c r="P52" i="6"/>
  <c r="AE52" i="6"/>
  <c r="AB52" i="6"/>
  <c r="J52" i="6"/>
  <c r="H52" i="6"/>
  <c r="F52" i="6"/>
  <c r="L52" i="6"/>
  <c r="Y52" i="6"/>
  <c r="W52" i="6"/>
  <c r="AA52" i="6"/>
  <c r="Q52" i="6"/>
  <c r="V52" i="6"/>
  <c r="T52" i="6"/>
  <c r="AD52" i="6"/>
  <c r="AG4" i="7"/>
  <c r="AF5" i="7"/>
  <c r="AH3" i="7"/>
  <c r="AI22" i="7"/>
  <c r="M51" i="7"/>
  <c r="N51" i="7"/>
  <c r="I51" i="7"/>
  <c r="AB51" i="7"/>
  <c r="Z51" i="7"/>
  <c r="W51" i="7"/>
  <c r="B52" i="7"/>
  <c r="Y51" i="7"/>
  <c r="AA51" i="7"/>
  <c r="V51" i="7"/>
  <c r="H51" i="7"/>
  <c r="AG51" i="7"/>
  <c r="P51" i="7"/>
  <c r="K51" i="7"/>
  <c r="Q51" i="7"/>
  <c r="AC51" i="7"/>
  <c r="F51" i="7"/>
  <c r="AE51" i="7"/>
  <c r="O51" i="7"/>
  <c r="AD51" i="7"/>
  <c r="R51" i="7"/>
  <c r="G51" i="7"/>
  <c r="J51" i="7"/>
  <c r="T51" i="7"/>
  <c r="S51" i="7"/>
  <c r="AF51" i="7"/>
  <c r="U51" i="7"/>
  <c r="X51" i="7"/>
  <c r="L51" i="7"/>
  <c r="AE2" i="7"/>
  <c r="AF2" i="7" s="1"/>
  <c r="AW6" i="6"/>
  <c r="AI44" i="24" l="1"/>
  <c r="AJ25" i="24"/>
  <c r="AE4" i="6"/>
  <c r="U132" i="5"/>
  <c r="U135" i="5"/>
  <c r="U129" i="5"/>
  <c r="AG2" i="6"/>
  <c r="AG53" i="6" s="1"/>
  <c r="AH22" i="6"/>
  <c r="AF50" i="6"/>
  <c r="AF3" i="6"/>
  <c r="AD1" i="6"/>
  <c r="AE1" i="6" s="1"/>
  <c r="AF1" i="6" s="1"/>
  <c r="AF51" i="6"/>
  <c r="S40" i="5"/>
  <c r="U126" i="5"/>
  <c r="O53" i="6"/>
  <c r="AC53" i="6"/>
  <c r="Z53" i="6"/>
  <c r="G53" i="6"/>
  <c r="S53" i="6"/>
  <c r="N53" i="6"/>
  <c r="AF53" i="6"/>
  <c r="H53" i="6"/>
  <c r="V53" i="6"/>
  <c r="Y53" i="6"/>
  <c r="U53" i="6"/>
  <c r="AB53" i="6"/>
  <c r="M53" i="6"/>
  <c r="Q53" i="6"/>
  <c r="K53" i="6"/>
  <c r="R53" i="6"/>
  <c r="L53" i="6"/>
  <c r="AE53" i="6"/>
  <c r="T53" i="6"/>
  <c r="AA53" i="6"/>
  <c r="X53" i="6"/>
  <c r="W53" i="6"/>
  <c r="J53" i="6"/>
  <c r="P53" i="6"/>
  <c r="AD53" i="6"/>
  <c r="F53" i="6"/>
  <c r="I53" i="6"/>
  <c r="F52" i="7"/>
  <c r="AF52" i="7"/>
  <c r="U52" i="7"/>
  <c r="Y52" i="7"/>
  <c r="B53" i="7"/>
  <c r="X52" i="7"/>
  <c r="R52" i="7"/>
  <c r="M52" i="7"/>
  <c r="L52" i="7"/>
  <c r="Z52" i="7"/>
  <c r="AE52" i="7"/>
  <c r="AH52" i="7"/>
  <c r="AD52" i="7"/>
  <c r="AA52" i="7"/>
  <c r="J52" i="7"/>
  <c r="O52" i="7"/>
  <c r="V52" i="7"/>
  <c r="S52" i="7"/>
  <c r="W52" i="7"/>
  <c r="AC52" i="7"/>
  <c r="T52" i="7"/>
  <c r="P52" i="7"/>
  <c r="H52" i="7"/>
  <c r="AG52" i="7"/>
  <c r="Q52" i="7"/>
  <c r="I52" i="7"/>
  <c r="G52" i="7"/>
  <c r="N52" i="7"/>
  <c r="AB52" i="7"/>
  <c r="K52" i="7"/>
  <c r="AI3" i="7"/>
  <c r="AJ22" i="7"/>
  <c r="AH4" i="7"/>
  <c r="AG5" i="7"/>
  <c r="AX6" i="6"/>
  <c r="AJ44" i="24" l="1"/>
  <c r="AK25" i="24"/>
  <c r="AK44" i="24" s="1"/>
  <c r="AF4" i="6"/>
  <c r="S41" i="5"/>
  <c r="U136" i="5"/>
  <c r="AH2" i="6"/>
  <c r="AH54" i="6" s="1"/>
  <c r="AI22" i="6"/>
  <c r="U139" i="5"/>
  <c r="AG51" i="6"/>
  <c r="AG3" i="6"/>
  <c r="AG52" i="6"/>
  <c r="T42" i="5"/>
  <c r="U133" i="5"/>
  <c r="T41" i="5"/>
  <c r="U130" i="5"/>
  <c r="J54" i="6"/>
  <c r="P54" i="6"/>
  <c r="W54" i="6"/>
  <c r="AD54" i="6"/>
  <c r="F54" i="6"/>
  <c r="M54" i="6"/>
  <c r="AB54" i="6"/>
  <c r="S54" i="6"/>
  <c r="Y54" i="6"/>
  <c r="U54" i="6"/>
  <c r="T54" i="6"/>
  <c r="H54" i="6"/>
  <c r="O54" i="6"/>
  <c r="K54" i="6"/>
  <c r="L54" i="6"/>
  <c r="AC54" i="6"/>
  <c r="I54" i="6"/>
  <c r="Z54" i="6"/>
  <c r="G54" i="6"/>
  <c r="N54" i="6"/>
  <c r="AE54" i="6"/>
  <c r="R54" i="6"/>
  <c r="AA54" i="6"/>
  <c r="AG54" i="6"/>
  <c r="V54" i="6"/>
  <c r="Q54" i="6"/>
  <c r="X54" i="6"/>
  <c r="AF54" i="6"/>
  <c r="AH53" i="7"/>
  <c r="I53" i="7"/>
  <c r="AF53" i="7"/>
  <c r="X53" i="7"/>
  <c r="Z53" i="7"/>
  <c r="AD53" i="7"/>
  <c r="P53" i="7"/>
  <c r="U53" i="7"/>
  <c r="AI53" i="7"/>
  <c r="B54" i="7"/>
  <c r="F53" i="7"/>
  <c r="AC53" i="7"/>
  <c r="AB53" i="7"/>
  <c r="AG53" i="7"/>
  <c r="W53" i="7"/>
  <c r="M53" i="7"/>
  <c r="T53" i="7"/>
  <c r="Y53" i="7"/>
  <c r="G53" i="7"/>
  <c r="AA53" i="7"/>
  <c r="AE53" i="7"/>
  <c r="R53" i="7"/>
  <c r="K53" i="7"/>
  <c r="J53" i="7"/>
  <c r="H53" i="7"/>
  <c r="L53" i="7"/>
  <c r="Q53" i="7"/>
  <c r="O53" i="7"/>
  <c r="V53" i="7"/>
  <c r="N53" i="7"/>
  <c r="S53" i="7"/>
  <c r="AJ3" i="7"/>
  <c r="AK22" i="7"/>
  <c r="AH5" i="7"/>
  <c r="AG2" i="7"/>
  <c r="AI4" i="7"/>
  <c r="AL25" i="24" l="1"/>
  <c r="AL44" i="24" s="1"/>
  <c r="AG4" i="6"/>
  <c r="U143" i="5"/>
  <c r="U134" i="5"/>
  <c r="AI2" i="6"/>
  <c r="AI55" i="6" s="1"/>
  <c r="AJ22" i="6"/>
  <c r="AH52" i="6"/>
  <c r="AH3" i="6"/>
  <c r="AH53" i="6"/>
  <c r="S42" i="5"/>
  <c r="U137" i="5"/>
  <c r="U140" i="5"/>
  <c r="W55" i="6"/>
  <c r="F55" i="6"/>
  <c r="X55" i="6"/>
  <c r="R55" i="6"/>
  <c r="O55" i="6"/>
  <c r="L55" i="6"/>
  <c r="I55" i="6"/>
  <c r="G55" i="6"/>
  <c r="Z55" i="6"/>
  <c r="AG55" i="6"/>
  <c r="H55" i="6"/>
  <c r="AC55" i="6"/>
  <c r="P55" i="6"/>
  <c r="V55" i="6"/>
  <c r="AD55" i="6"/>
  <c r="AA55" i="6"/>
  <c r="N55" i="6"/>
  <c r="T55" i="6"/>
  <c r="AE55" i="6"/>
  <c r="Q55" i="6"/>
  <c r="AH55" i="6"/>
  <c r="J55" i="6"/>
  <c r="S55" i="6"/>
  <c r="M55" i="6"/>
  <c r="Y55" i="6"/>
  <c r="K55" i="6"/>
  <c r="U55" i="6"/>
  <c r="AF55" i="6"/>
  <c r="AB55" i="6"/>
  <c r="AL22" i="7"/>
  <c r="AK3" i="7"/>
  <c r="Y54" i="7"/>
  <c r="R54" i="7"/>
  <c r="AC54" i="7"/>
  <c r="F54" i="7"/>
  <c r="Q54" i="7"/>
  <c r="AB54" i="7"/>
  <c r="V54" i="7"/>
  <c r="AA54" i="7"/>
  <c r="X54" i="7"/>
  <c r="M54" i="7"/>
  <c r="L54" i="7"/>
  <c r="AJ54" i="7"/>
  <c r="S54" i="7"/>
  <c r="P54" i="7"/>
  <c r="AH54" i="7"/>
  <c r="J54" i="7"/>
  <c r="K54" i="7"/>
  <c r="H54" i="7"/>
  <c r="U54" i="7"/>
  <c r="AE54" i="7"/>
  <c r="AG54" i="7"/>
  <c r="O54" i="7"/>
  <c r="AF54" i="7"/>
  <c r="AD54" i="7"/>
  <c r="T54" i="7"/>
  <c r="W54" i="7"/>
  <c r="B55" i="7"/>
  <c r="AI54" i="7"/>
  <c r="I54" i="7"/>
  <c r="N54" i="7"/>
  <c r="Z54" i="7"/>
  <c r="G54" i="7"/>
  <c r="AH2" i="7"/>
  <c r="AI2" i="7" s="1"/>
  <c r="AJ4" i="7"/>
  <c r="AI5" i="7"/>
  <c r="AM25" i="24" l="1"/>
  <c r="AM44" i="24" s="1"/>
  <c r="AH4" i="6"/>
  <c r="AI53" i="6"/>
  <c r="AI3" i="6"/>
  <c r="AG1" i="6"/>
  <c r="AH1" i="6" s="1"/>
  <c r="AI1" i="6" s="1"/>
  <c r="AI54" i="6"/>
  <c r="U138" i="5"/>
  <c r="S43" i="5"/>
  <c r="T43" i="5"/>
  <c r="T44" i="5"/>
  <c r="U147" i="5"/>
  <c r="U141" i="5"/>
  <c r="AK22" i="6"/>
  <c r="AJ2" i="6"/>
  <c r="AJ56" i="6" s="1"/>
  <c r="U144" i="5"/>
  <c r="Z56" i="6"/>
  <c r="R56" i="6"/>
  <c r="AF56" i="6"/>
  <c r="W56" i="6"/>
  <c r="AD56" i="6"/>
  <c r="P56" i="6"/>
  <c r="AG56" i="6"/>
  <c r="I56" i="6"/>
  <c r="Q56" i="6"/>
  <c r="H56" i="6"/>
  <c r="V56" i="6"/>
  <c r="AC56" i="6"/>
  <c r="AA56" i="6"/>
  <c r="L56" i="6"/>
  <c r="S56" i="6"/>
  <c r="Y56" i="6"/>
  <c r="AE56" i="6"/>
  <c r="G56" i="6"/>
  <c r="K56" i="6"/>
  <c r="U56" i="6"/>
  <c r="AH56" i="6"/>
  <c r="T56" i="6"/>
  <c r="J56" i="6"/>
  <c r="O56" i="6"/>
  <c r="X56" i="6"/>
  <c r="F56" i="6"/>
  <c r="N56" i="6"/>
  <c r="AB56" i="6"/>
  <c r="AI56" i="6"/>
  <c r="M56" i="6"/>
  <c r="AK4" i="7"/>
  <c r="AM22" i="7"/>
  <c r="AL3" i="7"/>
  <c r="AJ5" i="7"/>
  <c r="R55" i="7"/>
  <c r="O55" i="7"/>
  <c r="U55" i="7"/>
  <c r="AF55" i="7"/>
  <c r="J55" i="7"/>
  <c r="G55" i="7"/>
  <c r="B56" i="7"/>
  <c r="AA55" i="7"/>
  <c r="Q55" i="7"/>
  <c r="N55" i="7"/>
  <c r="AI55" i="7"/>
  <c r="K55" i="7"/>
  <c r="I55" i="7"/>
  <c r="F55" i="7"/>
  <c r="S55" i="7"/>
  <c r="AC55" i="7"/>
  <c r="AH55" i="7"/>
  <c r="AE55" i="7"/>
  <c r="X55" i="7"/>
  <c r="AB55" i="7"/>
  <c r="Y55" i="7"/>
  <c r="P55" i="7"/>
  <c r="AD55" i="7"/>
  <c r="AK55" i="7"/>
  <c r="V55" i="7"/>
  <c r="W55" i="7"/>
  <c r="H55" i="7"/>
  <c r="AJ55" i="7"/>
  <c r="T55" i="7"/>
  <c r="L55" i="7"/>
  <c r="M55" i="7"/>
  <c r="Z55" i="7"/>
  <c r="AG55" i="7"/>
  <c r="AN25" i="24" l="1"/>
  <c r="AI4" i="6"/>
  <c r="S44" i="5"/>
  <c r="U148" i="5"/>
  <c r="U145" i="5"/>
  <c r="AJ54" i="6"/>
  <c r="AJ3" i="6"/>
  <c r="AJ55" i="6"/>
  <c r="AK2" i="6"/>
  <c r="AK57" i="6" s="1"/>
  <c r="AL22" i="6"/>
  <c r="U151" i="5"/>
  <c r="U142" i="5"/>
  <c r="AI57" i="6"/>
  <c r="V57" i="6"/>
  <c r="AB57" i="6"/>
  <c r="AH57" i="6"/>
  <c r="S57" i="6"/>
  <c r="AE57" i="6"/>
  <c r="G57" i="6"/>
  <c r="X57" i="6"/>
  <c r="K57" i="6"/>
  <c r="T57" i="6"/>
  <c r="Z57" i="6"/>
  <c r="O57" i="6"/>
  <c r="AG57" i="6"/>
  <c r="I57" i="6"/>
  <c r="P57" i="6"/>
  <c r="AC57" i="6"/>
  <c r="W57" i="6"/>
  <c r="AD57" i="6"/>
  <c r="F57" i="6"/>
  <c r="U57" i="6"/>
  <c r="Q57" i="6"/>
  <c r="H57" i="6"/>
  <c r="M57" i="6"/>
  <c r="N57" i="6"/>
  <c r="AA57" i="6"/>
  <c r="AJ57" i="6"/>
  <c r="L57" i="6"/>
  <c r="Y57" i="6"/>
  <c r="AF57" i="6"/>
  <c r="J57" i="6"/>
  <c r="R57" i="6"/>
  <c r="AJ2" i="7"/>
  <c r="AL4" i="7"/>
  <c r="AN22" i="7"/>
  <c r="AM3" i="7"/>
  <c r="AE56" i="7"/>
  <c r="B57" i="7"/>
  <c r="Q56" i="7"/>
  <c r="AI56" i="7"/>
  <c r="O56" i="7"/>
  <c r="AB56" i="7"/>
  <c r="N56" i="7"/>
  <c r="Y56" i="7"/>
  <c r="G56" i="7"/>
  <c r="T56" i="7"/>
  <c r="AA56" i="7"/>
  <c r="S56" i="7"/>
  <c r="P56" i="7"/>
  <c r="L56" i="7"/>
  <c r="J56" i="7"/>
  <c r="H56" i="7"/>
  <c r="AH56" i="7"/>
  <c r="Z56" i="7"/>
  <c r="AL56" i="7"/>
  <c r="W56" i="7"/>
  <c r="R56" i="7"/>
  <c r="I56" i="7"/>
  <c r="AK56" i="7"/>
  <c r="AG56" i="7"/>
  <c r="X56" i="7"/>
  <c r="AC56" i="7"/>
  <c r="AD56" i="7"/>
  <c r="U56" i="7"/>
  <c r="K56" i="7"/>
  <c r="F56" i="7"/>
  <c r="AF56" i="7"/>
  <c r="M56" i="7"/>
  <c r="V56" i="7"/>
  <c r="AJ56" i="7"/>
  <c r="AK5" i="7"/>
  <c r="AN44" i="24" l="1"/>
  <c r="AO25" i="24"/>
  <c r="AO44" i="24" s="1"/>
  <c r="AJ4" i="6"/>
  <c r="U152" i="5"/>
  <c r="U146" i="5"/>
  <c r="T45" i="5"/>
  <c r="U155" i="5"/>
  <c r="S45" i="5"/>
  <c r="AM22" i="6"/>
  <c r="AL2" i="6"/>
  <c r="AL58" i="6" s="1"/>
  <c r="U149" i="5"/>
  <c r="T46" i="5"/>
  <c r="AK3" i="6"/>
  <c r="AK55" i="6"/>
  <c r="AK56" i="6"/>
  <c r="Y58" i="6"/>
  <c r="AE58" i="6"/>
  <c r="F58" i="6"/>
  <c r="AI58" i="6"/>
  <c r="I58" i="6"/>
  <c r="O58" i="6"/>
  <c r="U58" i="6"/>
  <c r="AB58" i="6"/>
  <c r="AH58" i="6"/>
  <c r="AF58" i="6"/>
  <c r="G58" i="6"/>
  <c r="T58" i="6"/>
  <c r="K58" i="6"/>
  <c r="Z58" i="6"/>
  <c r="X58" i="6"/>
  <c r="AK58" i="6"/>
  <c r="AC58" i="6"/>
  <c r="R58" i="6"/>
  <c r="P58" i="6"/>
  <c r="AD58" i="6"/>
  <c r="S58" i="6"/>
  <c r="J58" i="6"/>
  <c r="AA58" i="6"/>
  <c r="N58" i="6"/>
  <c r="AG58" i="6"/>
  <c r="AJ58" i="6"/>
  <c r="Q58" i="6"/>
  <c r="M58" i="6"/>
  <c r="H58" i="6"/>
  <c r="L58" i="6"/>
  <c r="W58" i="6"/>
  <c r="V58" i="6"/>
  <c r="AM4" i="7"/>
  <c r="AN3" i="7"/>
  <c r="AO22" i="7"/>
  <c r="AK2" i="7"/>
  <c r="AL2" i="7" s="1"/>
  <c r="AL5" i="7"/>
  <c r="U57" i="7"/>
  <c r="AA57" i="7"/>
  <c r="O57" i="7"/>
  <c r="X57" i="7"/>
  <c r="AD57" i="7"/>
  <c r="B58" i="7"/>
  <c r="K57" i="7"/>
  <c r="I57" i="7"/>
  <c r="P57" i="7"/>
  <c r="V57" i="7"/>
  <c r="AJ57" i="7"/>
  <c r="AH57" i="7"/>
  <c r="AE57" i="7"/>
  <c r="AK57" i="7"/>
  <c r="Z57" i="7"/>
  <c r="Q57" i="7"/>
  <c r="AC57" i="7"/>
  <c r="R57" i="7"/>
  <c r="W57" i="7"/>
  <c r="M57" i="7"/>
  <c r="J57" i="7"/>
  <c r="AB57" i="7"/>
  <c r="AG57" i="7"/>
  <c r="F57" i="7"/>
  <c r="T57" i="7"/>
  <c r="AF57" i="7"/>
  <c r="AL57" i="7"/>
  <c r="L57" i="7"/>
  <c r="H57" i="7"/>
  <c r="G57" i="7"/>
  <c r="N57" i="7"/>
  <c r="AI57" i="7"/>
  <c r="Y57" i="7"/>
  <c r="S57" i="7"/>
  <c r="AM57" i="7"/>
  <c r="AP25" i="24" l="1"/>
  <c r="S46" i="5"/>
  <c r="U159" i="5"/>
  <c r="U156" i="5"/>
  <c r="U153" i="5"/>
  <c r="U150" i="5"/>
  <c r="AL3" i="6"/>
  <c r="AJ1" i="6"/>
  <c r="AK1" i="6" s="1"/>
  <c r="AL1" i="6" s="1"/>
  <c r="AL56" i="6"/>
  <c r="AL57" i="6"/>
  <c r="AK4" i="6"/>
  <c r="AM2" i="6"/>
  <c r="AM59" i="6" s="1"/>
  <c r="AN22" i="6"/>
  <c r="M59" i="6"/>
  <c r="K59" i="6"/>
  <c r="I59" i="6"/>
  <c r="AF59" i="6"/>
  <c r="AB59" i="6"/>
  <c r="Z59" i="6"/>
  <c r="AE59" i="6"/>
  <c r="T59" i="6"/>
  <c r="R59" i="6"/>
  <c r="V59" i="6"/>
  <c r="H59" i="6"/>
  <c r="L59" i="6"/>
  <c r="J59" i="6"/>
  <c r="AD59" i="6"/>
  <c r="AK59" i="6"/>
  <c r="AI59" i="6"/>
  <c r="AG59" i="6"/>
  <c r="P59" i="6"/>
  <c r="X59" i="6"/>
  <c r="AC59" i="6"/>
  <c r="W59" i="6"/>
  <c r="U59" i="6"/>
  <c r="AL59" i="6"/>
  <c r="AJ59" i="6"/>
  <c r="O59" i="6"/>
  <c r="AA59" i="6"/>
  <c r="N59" i="6"/>
  <c r="Q59" i="6"/>
  <c r="S59" i="6"/>
  <c r="G59" i="6"/>
  <c r="AH59" i="6"/>
  <c r="F59" i="6"/>
  <c r="Y59" i="6"/>
  <c r="AO3" i="7"/>
  <c r="AP22" i="7"/>
  <c r="AN4" i="7"/>
  <c r="AM5" i="7"/>
  <c r="AI58" i="7"/>
  <c r="AG58" i="7"/>
  <c r="V58" i="7"/>
  <c r="F58" i="7"/>
  <c r="S58" i="7"/>
  <c r="Q58" i="7"/>
  <c r="U58" i="7"/>
  <c r="W58" i="7"/>
  <c r="B59" i="7"/>
  <c r="K58" i="7"/>
  <c r="I58" i="7"/>
  <c r="AL58" i="7"/>
  <c r="M58" i="7"/>
  <c r="R58" i="7"/>
  <c r="O58" i="7"/>
  <c r="AJ58" i="7"/>
  <c r="J58" i="7"/>
  <c r="AK58" i="7"/>
  <c r="AB58" i="7"/>
  <c r="Y58" i="7"/>
  <c r="N58" i="7"/>
  <c r="T58" i="7"/>
  <c r="AF58" i="7"/>
  <c r="AC58" i="7"/>
  <c r="AM58" i="7"/>
  <c r="AN58" i="7"/>
  <c r="L58" i="7"/>
  <c r="X58" i="7"/>
  <c r="AE58" i="7"/>
  <c r="AA58" i="7"/>
  <c r="P58" i="7"/>
  <c r="G58" i="7"/>
  <c r="AH58" i="7"/>
  <c r="H58" i="7"/>
  <c r="AD58" i="7"/>
  <c r="Z58" i="7"/>
  <c r="AP44" i="24" l="1"/>
  <c r="AQ25" i="24"/>
  <c r="AR25" i="24" s="1"/>
  <c r="AS25" i="24" s="1"/>
  <c r="AT25" i="24" s="1"/>
  <c r="AU25" i="24" s="1"/>
  <c r="T48" i="5"/>
  <c r="AL4" i="6"/>
  <c r="U163" i="5"/>
  <c r="AM3" i="6"/>
  <c r="AM57" i="6"/>
  <c r="AM58" i="6"/>
  <c r="U160" i="5"/>
  <c r="T47" i="5"/>
  <c r="AO22" i="6"/>
  <c r="AN2" i="6"/>
  <c r="AN60" i="6" s="1"/>
  <c r="U154" i="5"/>
  <c r="S47" i="5"/>
  <c r="U157" i="5"/>
  <c r="AE60" i="6"/>
  <c r="F60" i="6"/>
  <c r="L60" i="6"/>
  <c r="AG60" i="6"/>
  <c r="O60" i="6"/>
  <c r="AC60" i="6"/>
  <c r="AA60" i="6"/>
  <c r="AF60" i="6"/>
  <c r="G60" i="6"/>
  <c r="U60" i="6"/>
  <c r="R60" i="6"/>
  <c r="I60" i="6"/>
  <c r="X60" i="6"/>
  <c r="AL60" i="6"/>
  <c r="M60" i="6"/>
  <c r="AI60" i="6"/>
  <c r="Y60" i="6"/>
  <c r="P60" i="6"/>
  <c r="AD60" i="6"/>
  <c r="AJ60" i="6"/>
  <c r="Q60" i="6"/>
  <c r="Z60" i="6"/>
  <c r="N60" i="6"/>
  <c r="V60" i="6"/>
  <c r="AK60" i="6"/>
  <c r="J60" i="6"/>
  <c r="AB60" i="6"/>
  <c r="T60" i="6"/>
  <c r="H60" i="6"/>
  <c r="S60" i="6"/>
  <c r="AM60" i="6"/>
  <c r="AH60" i="6"/>
  <c r="W60" i="6"/>
  <c r="K60" i="6"/>
  <c r="AN5" i="7"/>
  <c r="R59" i="7"/>
  <c r="X59" i="7"/>
  <c r="AL59" i="7"/>
  <c r="M59" i="7"/>
  <c r="T59" i="7"/>
  <c r="AO59" i="7"/>
  <c r="AG59" i="7"/>
  <c r="H59" i="7"/>
  <c r="V59" i="7"/>
  <c r="L59" i="7"/>
  <c r="Y59" i="7"/>
  <c r="AM59" i="7"/>
  <c r="N59" i="7"/>
  <c r="K59" i="7"/>
  <c r="Z59" i="7"/>
  <c r="W59" i="7"/>
  <c r="S59" i="7"/>
  <c r="J59" i="7"/>
  <c r="O59" i="7"/>
  <c r="AJ59" i="7"/>
  <c r="Q59" i="7"/>
  <c r="G59" i="7"/>
  <c r="AI59" i="7"/>
  <c r="I59" i="7"/>
  <c r="AD59" i="7"/>
  <c r="AA59" i="7"/>
  <c r="AH59" i="7"/>
  <c r="AN59" i="7"/>
  <c r="F59" i="7"/>
  <c r="AB59" i="7"/>
  <c r="AF59" i="7"/>
  <c r="AK59" i="7"/>
  <c r="B60" i="7"/>
  <c r="P59" i="7"/>
  <c r="AC59" i="7"/>
  <c r="AE59" i="7"/>
  <c r="U59" i="7"/>
  <c r="AQ22" i="7"/>
  <c r="AP3" i="7"/>
  <c r="AM2" i="7"/>
  <c r="AO4" i="7"/>
  <c r="AM4" i="6" l="1"/>
  <c r="U158" i="5"/>
  <c r="AN58" i="6"/>
  <c r="AN3" i="6"/>
  <c r="AN59" i="6"/>
  <c r="AP22" i="6"/>
  <c r="AO2" i="6"/>
  <c r="AO61" i="6" s="1"/>
  <c r="S48" i="5"/>
  <c r="U164" i="5"/>
  <c r="U161" i="5"/>
  <c r="U167" i="5"/>
  <c r="AH61" i="6"/>
  <c r="I61" i="6"/>
  <c r="W61" i="6"/>
  <c r="M61" i="6"/>
  <c r="R61" i="6"/>
  <c r="AF61" i="6"/>
  <c r="G61" i="6"/>
  <c r="L61" i="6"/>
  <c r="AI61" i="6"/>
  <c r="J61" i="6"/>
  <c r="X61" i="6"/>
  <c r="AL61" i="6"/>
  <c r="AC61" i="6"/>
  <c r="AA61" i="6"/>
  <c r="P61" i="6"/>
  <c r="T61" i="6"/>
  <c r="F61" i="6"/>
  <c r="S61" i="6"/>
  <c r="AG61" i="6"/>
  <c r="H61" i="6"/>
  <c r="AK61" i="6"/>
  <c r="AB61" i="6"/>
  <c r="AN61" i="6"/>
  <c r="U61" i="6"/>
  <c r="V61" i="6"/>
  <c r="AM61" i="6"/>
  <c r="AE61" i="6"/>
  <c r="K61" i="6"/>
  <c r="O61" i="6"/>
  <c r="Q61" i="6"/>
  <c r="N61" i="6"/>
  <c r="Z61" i="6"/>
  <c r="AJ61" i="6"/>
  <c r="Y61" i="6"/>
  <c r="AD61" i="6"/>
  <c r="AR22" i="7"/>
  <c r="AQ3" i="7"/>
  <c r="AO5" i="7"/>
  <c r="AP4" i="7"/>
  <c r="W60" i="7"/>
  <c r="AK60" i="7"/>
  <c r="L60" i="7"/>
  <c r="AO60" i="7"/>
  <c r="AF60" i="7"/>
  <c r="G60" i="7"/>
  <c r="U60" i="7"/>
  <c r="AA60" i="7"/>
  <c r="AH60" i="7"/>
  <c r="AP60" i="7"/>
  <c r="X60" i="7"/>
  <c r="AL60" i="7"/>
  <c r="M60" i="7"/>
  <c r="S60" i="7"/>
  <c r="Z60" i="7"/>
  <c r="O60" i="7"/>
  <c r="AB60" i="7"/>
  <c r="AG60" i="7"/>
  <c r="AD60" i="7"/>
  <c r="T60" i="7"/>
  <c r="Y60" i="7"/>
  <c r="V60" i="7"/>
  <c r="AI60" i="7"/>
  <c r="AN60" i="7"/>
  <c r="N60" i="7"/>
  <c r="K60" i="7"/>
  <c r="AJ60" i="7"/>
  <c r="P60" i="7"/>
  <c r="F60" i="7"/>
  <c r="R60" i="7"/>
  <c r="H60" i="7"/>
  <c r="AC60" i="7"/>
  <c r="Q60" i="7"/>
  <c r="AM60" i="7"/>
  <c r="B61" i="7"/>
  <c r="J60" i="7"/>
  <c r="AE60" i="7"/>
  <c r="I60" i="7"/>
  <c r="AN2" i="7"/>
  <c r="AO2" i="7" s="1"/>
  <c r="T50" i="5" l="1"/>
  <c r="AN4" i="6"/>
  <c r="U168" i="5"/>
  <c r="U172" i="5"/>
  <c r="AM1" i="6"/>
  <c r="AN1" i="6" s="1"/>
  <c r="AO1" i="6" s="1"/>
  <c r="AO59" i="6"/>
  <c r="AO3" i="6"/>
  <c r="AO60" i="6"/>
  <c r="U162" i="5"/>
  <c r="U165" i="5"/>
  <c r="AP2" i="6"/>
  <c r="AP62" i="6" s="1"/>
  <c r="AQ22" i="6"/>
  <c r="S49" i="5"/>
  <c r="T49" i="5"/>
  <c r="V62" i="6"/>
  <c r="AB62" i="6"/>
  <c r="O62" i="6"/>
  <c r="Q62" i="6"/>
  <c r="F62" i="6"/>
  <c r="L62" i="6"/>
  <c r="Z62" i="6"/>
  <c r="I62" i="6"/>
  <c r="W62" i="6"/>
  <c r="AK62" i="6"/>
  <c r="R62" i="6"/>
  <c r="AE62" i="6"/>
  <c r="AN62" i="6"/>
  <c r="AC62" i="6"/>
  <c r="AI62" i="6"/>
  <c r="J62" i="6"/>
  <c r="H62" i="6"/>
  <c r="U62" i="6"/>
  <c r="AA62" i="6"/>
  <c r="AM62" i="6"/>
  <c r="Y62" i="6"/>
  <c r="AJ62" i="6"/>
  <c r="G62" i="6"/>
  <c r="M62" i="6"/>
  <c r="T62" i="6"/>
  <c r="X62" i="6"/>
  <c r="S62" i="6"/>
  <c r="AO62" i="6"/>
  <c r="K62" i="6"/>
  <c r="AF62" i="6"/>
  <c r="AL62" i="6"/>
  <c r="AH62" i="6"/>
  <c r="AD62" i="6"/>
  <c r="P62" i="6"/>
  <c r="N62" i="6"/>
  <c r="AG62" i="6"/>
  <c r="AP5" i="7"/>
  <c r="AR3" i="7"/>
  <c r="AS22" i="7"/>
  <c r="AQ4" i="7"/>
  <c r="AK61" i="7"/>
  <c r="L61" i="7"/>
  <c r="R61" i="7"/>
  <c r="P61" i="7"/>
  <c r="AF61" i="7"/>
  <c r="U61" i="7"/>
  <c r="AA61" i="7"/>
  <c r="AO61" i="7"/>
  <c r="AN61" i="7"/>
  <c r="AL61" i="7"/>
  <c r="M61" i="7"/>
  <c r="S61" i="7"/>
  <c r="AG61" i="7"/>
  <c r="H61" i="7"/>
  <c r="F61" i="7"/>
  <c r="AP61" i="7"/>
  <c r="O61" i="7"/>
  <c r="AC61" i="7"/>
  <c r="AH61" i="7"/>
  <c r="AM61" i="7"/>
  <c r="B62" i="7"/>
  <c r="Z61" i="7"/>
  <c r="G61" i="7"/>
  <c r="AJ61" i="7"/>
  <c r="J61" i="7"/>
  <c r="AE61" i="7"/>
  <c r="AQ61" i="7"/>
  <c r="N61" i="7"/>
  <c r="AB61" i="7"/>
  <c r="Y61" i="7"/>
  <c r="X61" i="7"/>
  <c r="AD61" i="7"/>
  <c r="T61" i="7"/>
  <c r="Q61" i="7"/>
  <c r="K61" i="7"/>
  <c r="V61" i="7"/>
  <c r="AI61" i="7"/>
  <c r="I61" i="7"/>
  <c r="W61" i="7"/>
  <c r="AO4" i="6" l="1"/>
  <c r="U169" i="5"/>
  <c r="U173" i="5"/>
  <c r="AR22" i="6"/>
  <c r="AQ2" i="6"/>
  <c r="AQ63" i="6" s="1"/>
  <c r="S50" i="5"/>
  <c r="AP3" i="6"/>
  <c r="AP60" i="6"/>
  <c r="AP61" i="6"/>
  <c r="U177" i="5"/>
  <c r="U166" i="5"/>
  <c r="AG63" i="6"/>
  <c r="H63" i="6"/>
  <c r="V63" i="6"/>
  <c r="L63" i="6"/>
  <c r="Q63" i="6"/>
  <c r="AE63" i="6"/>
  <c r="F63" i="6"/>
  <c r="K63" i="6"/>
  <c r="AP63" i="6"/>
  <c r="I63" i="6"/>
  <c r="W63" i="6"/>
  <c r="AK63" i="6"/>
  <c r="AB63" i="6"/>
  <c r="AJ63" i="6"/>
  <c r="AN63" i="6"/>
  <c r="O63" i="6"/>
  <c r="AC63" i="6"/>
  <c r="J63" i="6"/>
  <c r="S63" i="6"/>
  <c r="AF63" i="6"/>
  <c r="G63" i="6"/>
  <c r="U63" i="6"/>
  <c r="AA63" i="6"/>
  <c r="R63" i="6"/>
  <c r="AO63" i="6"/>
  <c r="M63" i="6"/>
  <c r="N63" i="6"/>
  <c r="Y63" i="6"/>
  <c r="AI63" i="6"/>
  <c r="X63" i="6"/>
  <c r="AH63" i="6"/>
  <c r="P63" i="6"/>
  <c r="AM63" i="6"/>
  <c r="Z63" i="6"/>
  <c r="AL63" i="6"/>
  <c r="T63" i="6"/>
  <c r="AD63" i="6"/>
  <c r="B63" i="7"/>
  <c r="S62" i="7"/>
  <c r="AG62" i="7"/>
  <c r="H62" i="7"/>
  <c r="U62" i="7"/>
  <c r="AB62" i="7"/>
  <c r="AP62" i="7"/>
  <c r="Q62" i="7"/>
  <c r="AE62" i="7"/>
  <c r="M62" i="7"/>
  <c r="T62" i="7"/>
  <c r="AH62" i="7"/>
  <c r="I62" i="7"/>
  <c r="W62" i="7"/>
  <c r="AK62" i="7"/>
  <c r="AA62" i="7"/>
  <c r="AF62" i="7"/>
  <c r="N62" i="7"/>
  <c r="K62" i="7"/>
  <c r="X62" i="7"/>
  <c r="AD62" i="7"/>
  <c r="Z62" i="7"/>
  <c r="P62" i="7"/>
  <c r="F62" i="7"/>
  <c r="AR62" i="7"/>
  <c r="R62" i="7"/>
  <c r="AM62" i="7"/>
  <c r="AL62" i="7"/>
  <c r="AI62" i="7"/>
  <c r="AJ62" i="7"/>
  <c r="J62" i="7"/>
  <c r="O62" i="7"/>
  <c r="L62" i="7"/>
  <c r="AO62" i="7"/>
  <c r="G62" i="7"/>
  <c r="V62" i="7"/>
  <c r="AQ62" i="7"/>
  <c r="Y62" i="7"/>
  <c r="AC62" i="7"/>
  <c r="AN62" i="7"/>
  <c r="AQ5" i="7"/>
  <c r="AS3" i="7"/>
  <c r="AT22" i="7"/>
  <c r="AP2" i="7"/>
  <c r="AQ2" i="7" s="1"/>
  <c r="AR2" i="7" s="1"/>
  <c r="AR4" i="7"/>
  <c r="AP4" i="6" l="1"/>
  <c r="T51" i="5"/>
  <c r="AR2" i="6"/>
  <c r="AR64" i="6" s="1"/>
  <c r="AS22" i="6"/>
  <c r="T52" i="5"/>
  <c r="U178" i="5"/>
  <c r="U174" i="5"/>
  <c r="U182" i="5"/>
  <c r="U170" i="5"/>
  <c r="S51" i="5"/>
  <c r="AQ61" i="6"/>
  <c r="AQ3" i="6"/>
  <c r="AQ62" i="6"/>
  <c r="L64" i="6"/>
  <c r="Z64" i="6"/>
  <c r="AN64" i="6"/>
  <c r="G64" i="6"/>
  <c r="N64" i="6"/>
  <c r="AI64" i="6"/>
  <c r="J64" i="6"/>
  <c r="X64" i="6"/>
  <c r="F64" i="6"/>
  <c r="AK64" i="6"/>
  <c r="AA64" i="6"/>
  <c r="AO64" i="6"/>
  <c r="P64" i="6"/>
  <c r="W64" i="6"/>
  <c r="O64" i="6"/>
  <c r="S64" i="6"/>
  <c r="AG64" i="6"/>
  <c r="H64" i="6"/>
  <c r="AJ64" i="6"/>
  <c r="K64" i="6"/>
  <c r="Y64" i="6"/>
  <c r="AE64" i="6"/>
  <c r="V64" i="6"/>
  <c r="Q64" i="6"/>
  <c r="AL64" i="6"/>
  <c r="U64" i="6"/>
  <c r="I64" i="6"/>
  <c r="AB64" i="6"/>
  <c r="AF64" i="6"/>
  <c r="T64" i="6"/>
  <c r="M64" i="6"/>
  <c r="R64" i="6"/>
  <c r="AQ64" i="6"/>
  <c r="AD64" i="6"/>
  <c r="AP64" i="6"/>
  <c r="AC64" i="6"/>
  <c r="AH64" i="6"/>
  <c r="AM64" i="6"/>
  <c r="AT3" i="7"/>
  <c r="AU22" i="7"/>
  <c r="AH63" i="7"/>
  <c r="I63" i="7"/>
  <c r="W63" i="7"/>
  <c r="AK63" i="7"/>
  <c r="T63" i="7"/>
  <c r="R63" i="7"/>
  <c r="AF63" i="7"/>
  <c r="G63" i="7"/>
  <c r="U63" i="7"/>
  <c r="AQ63" i="7"/>
  <c r="J63" i="7"/>
  <c r="X63" i="7"/>
  <c r="AL63" i="7"/>
  <c r="M63" i="7"/>
  <c r="AI63" i="7"/>
  <c r="Q63" i="7"/>
  <c r="V63" i="7"/>
  <c r="L63" i="7"/>
  <c r="AN63" i="7"/>
  <c r="N63" i="7"/>
  <c r="S63" i="7"/>
  <c r="P63" i="7"/>
  <c r="F63" i="7"/>
  <c r="AA63" i="7"/>
  <c r="AS63" i="7"/>
  <c r="AP63" i="7"/>
  <c r="H63" i="7"/>
  <c r="AC63" i="7"/>
  <c r="K63" i="7"/>
  <c r="Y63" i="7"/>
  <c r="Z63" i="7"/>
  <c r="AM63" i="7"/>
  <c r="B64" i="7"/>
  <c r="AO63" i="7"/>
  <c r="AE63" i="7"/>
  <c r="AR63" i="7"/>
  <c r="AB63" i="7"/>
  <c r="AG63" i="7"/>
  <c r="O63" i="7"/>
  <c r="AJ63" i="7"/>
  <c r="AD63" i="7"/>
  <c r="AS4" i="7"/>
  <c r="AR5" i="7"/>
  <c r="U183" i="5" l="1"/>
  <c r="U175" i="5"/>
  <c r="AS2" i="6"/>
  <c r="AS65" i="6" s="1"/>
  <c r="AT22" i="6"/>
  <c r="U179" i="5"/>
  <c r="AR62" i="6"/>
  <c r="AR3" i="6"/>
  <c r="AP1" i="6"/>
  <c r="AQ1" i="6" s="1"/>
  <c r="AR1" i="6" s="1"/>
  <c r="AR63" i="6"/>
  <c r="S52" i="5"/>
  <c r="U187" i="5"/>
  <c r="AQ4" i="6"/>
  <c r="AL65" i="6"/>
  <c r="U65" i="6"/>
  <c r="AI65" i="6"/>
  <c r="Y65" i="6"/>
  <c r="AG65" i="6"/>
  <c r="AM65" i="6"/>
  <c r="V65" i="6"/>
  <c r="AR65" i="6"/>
  <c r="S65" i="6"/>
  <c r="X65" i="6"/>
  <c r="J65" i="6"/>
  <c r="AE65" i="6"/>
  <c r="N65" i="6"/>
  <c r="AJ65" i="6"/>
  <c r="K65" i="6"/>
  <c r="AO65" i="6"/>
  <c r="W65" i="6"/>
  <c r="F65" i="6"/>
  <c r="AB65" i="6"/>
  <c r="AF65" i="6"/>
  <c r="R65" i="6"/>
  <c r="O65" i="6"/>
  <c r="T65" i="6"/>
  <c r="I65" i="6"/>
  <c r="AN65" i="6"/>
  <c r="AK65" i="6"/>
  <c r="AP65" i="6"/>
  <c r="AD65" i="6"/>
  <c r="AC65" i="6"/>
  <c r="Q65" i="6"/>
  <c r="M65" i="6"/>
  <c r="AH65" i="6"/>
  <c r="L65" i="6"/>
  <c r="P65" i="6"/>
  <c r="H65" i="6"/>
  <c r="AQ65" i="6"/>
  <c r="G65" i="6"/>
  <c r="AA65" i="6"/>
  <c r="Z65" i="6"/>
  <c r="AS5" i="7"/>
  <c r="X64" i="7"/>
  <c r="AL64" i="7"/>
  <c r="U64" i="7"/>
  <c r="AQ64" i="7"/>
  <c r="R64" i="7"/>
  <c r="AM64" i="7"/>
  <c r="N64" i="7"/>
  <c r="AR64" i="7"/>
  <c r="S64" i="7"/>
  <c r="AG64" i="7"/>
  <c r="O64" i="7"/>
  <c r="M64" i="7"/>
  <c r="K64" i="7"/>
  <c r="I64" i="7"/>
  <c r="G64" i="7"/>
  <c r="B65" i="7"/>
  <c r="AP64" i="7"/>
  <c r="AN64" i="7"/>
  <c r="AD64" i="7"/>
  <c r="AJ64" i="7"/>
  <c r="AH64" i="7"/>
  <c r="AT64" i="7"/>
  <c r="AF64" i="7"/>
  <c r="V64" i="7"/>
  <c r="AB64" i="7"/>
  <c r="Z64" i="7"/>
  <c r="AA64" i="7"/>
  <c r="P64" i="7"/>
  <c r="F64" i="7"/>
  <c r="T64" i="7"/>
  <c r="J64" i="7"/>
  <c r="H64" i="7"/>
  <c r="AS64" i="7"/>
  <c r="L64" i="7"/>
  <c r="AO64" i="7"/>
  <c r="AC64" i="7"/>
  <c r="AE64" i="7"/>
  <c r="AK64" i="7"/>
  <c r="AI64" i="7"/>
  <c r="Y64" i="7"/>
  <c r="W64" i="7"/>
  <c r="Q64" i="7"/>
  <c r="AV22" i="7"/>
  <c r="AU3" i="7"/>
  <c r="AT4" i="7"/>
  <c r="D28" i="17" l="1"/>
  <c r="M16" i="27"/>
  <c r="S8" i="17"/>
  <c r="AR4" i="6"/>
  <c r="U192" i="5"/>
  <c r="U180" i="5"/>
  <c r="AT2" i="6"/>
  <c r="AT66" i="6" s="1"/>
  <c r="AU22" i="6"/>
  <c r="AS63" i="6"/>
  <c r="AS3" i="6"/>
  <c r="AS64" i="6"/>
  <c r="T53" i="5"/>
  <c r="S53" i="5"/>
  <c r="T54" i="5"/>
  <c r="U188" i="5"/>
  <c r="U184" i="5"/>
  <c r="J66" i="6"/>
  <c r="X66" i="6"/>
  <c r="G66" i="6"/>
  <c r="AK66" i="6"/>
  <c r="AB66" i="6"/>
  <c r="AG66" i="6"/>
  <c r="H66" i="6"/>
  <c r="AL66" i="6"/>
  <c r="U66" i="6"/>
  <c r="T66" i="6"/>
  <c r="Y66" i="6"/>
  <c r="AD66" i="6"/>
  <c r="M66" i="6"/>
  <c r="L66" i="6"/>
  <c r="AP66" i="6"/>
  <c r="Q66" i="6"/>
  <c r="AM66" i="6"/>
  <c r="V66" i="6"/>
  <c r="AQ66" i="6"/>
  <c r="AR66" i="6"/>
  <c r="AH66" i="6"/>
  <c r="I66" i="6"/>
  <c r="AE66" i="6"/>
  <c r="N66" i="6"/>
  <c r="K66" i="6"/>
  <c r="S66" i="6"/>
  <c r="W66" i="6"/>
  <c r="AA66" i="6"/>
  <c r="O66" i="6"/>
  <c r="Z66" i="6"/>
  <c r="R66" i="6"/>
  <c r="F66" i="6"/>
  <c r="P66" i="6"/>
  <c r="AI66" i="6"/>
  <c r="AO66" i="6"/>
  <c r="AS66" i="6"/>
  <c r="AN66" i="6"/>
  <c r="AC66" i="6"/>
  <c r="AF66" i="6"/>
  <c r="AJ66" i="6"/>
  <c r="AS2" i="7"/>
  <c r="AT2" i="7" s="1"/>
  <c r="AU2" i="7" s="1"/>
  <c r="AU4" i="7"/>
  <c r="AD65" i="7"/>
  <c r="M65" i="7"/>
  <c r="AI65" i="7"/>
  <c r="J65" i="7"/>
  <c r="X65" i="7"/>
  <c r="F65" i="7"/>
  <c r="AJ65" i="7"/>
  <c r="K65" i="7"/>
  <c r="Y65" i="7"/>
  <c r="AM65" i="7"/>
  <c r="AL65" i="7"/>
  <c r="AR65" i="7"/>
  <c r="AH65" i="7"/>
  <c r="AF65" i="7"/>
  <c r="V65" i="7"/>
  <c r="AB65" i="7"/>
  <c r="Z65" i="7"/>
  <c r="P65" i="7"/>
  <c r="N65" i="7"/>
  <c r="T65" i="7"/>
  <c r="R65" i="7"/>
  <c r="H65" i="7"/>
  <c r="AS65" i="7"/>
  <c r="L65" i="7"/>
  <c r="AO65" i="7"/>
  <c r="AE65" i="7"/>
  <c r="AT65" i="7"/>
  <c r="AK65" i="7"/>
  <c r="AQ65" i="7"/>
  <c r="AG65" i="7"/>
  <c r="W65" i="7"/>
  <c r="AU65" i="7"/>
  <c r="AC65" i="7"/>
  <c r="AA65" i="7"/>
  <c r="Q65" i="7"/>
  <c r="O65" i="7"/>
  <c r="AP65" i="7"/>
  <c r="U65" i="7"/>
  <c r="S65" i="7"/>
  <c r="I65" i="7"/>
  <c r="G65" i="7"/>
  <c r="B66" i="7"/>
  <c r="AN65" i="7"/>
  <c r="AW22" i="7"/>
  <c r="AV3" i="7"/>
  <c r="AT5" i="7"/>
  <c r="H8" i="33" l="1"/>
  <c r="AS4" i="6"/>
  <c r="S54" i="5"/>
  <c r="AT64" i="6"/>
  <c r="AT3" i="6"/>
  <c r="AT65" i="6"/>
  <c r="U185" i="5"/>
  <c r="U189" i="5"/>
  <c r="AU2" i="6"/>
  <c r="AV22" i="6"/>
  <c r="U193" i="5"/>
  <c r="AC67" i="6"/>
  <c r="AQ67" i="6"/>
  <c r="R67" i="6"/>
  <c r="AN67" i="6"/>
  <c r="F67" i="6"/>
  <c r="M67" i="6"/>
  <c r="AA67" i="6"/>
  <c r="AO67" i="6"/>
  <c r="X67" i="6"/>
  <c r="AT67" i="6"/>
  <c r="AR67" i="6"/>
  <c r="S67" i="6"/>
  <c r="AG67" i="6"/>
  <c r="P67" i="6"/>
  <c r="N67" i="6"/>
  <c r="AJ67" i="6"/>
  <c r="K67" i="6"/>
  <c r="Y67" i="6"/>
  <c r="H67" i="6"/>
  <c r="AM67" i="6"/>
  <c r="AB67" i="6"/>
  <c r="AP67" i="6"/>
  <c r="Q67" i="6"/>
  <c r="AD67" i="6"/>
  <c r="G67" i="6"/>
  <c r="T67" i="6"/>
  <c r="AF67" i="6"/>
  <c r="U67" i="6"/>
  <c r="L67" i="6"/>
  <c r="W67" i="6"/>
  <c r="AI67" i="6"/>
  <c r="V67" i="6"/>
  <c r="AH67" i="6"/>
  <c r="O67" i="6"/>
  <c r="Z67" i="6"/>
  <c r="AL67" i="6"/>
  <c r="AS67" i="6"/>
  <c r="J67" i="6"/>
  <c r="AE67" i="6"/>
  <c r="AK67" i="6"/>
  <c r="I67" i="6"/>
  <c r="AU5" i="7"/>
  <c r="AI66" i="7"/>
  <c r="J66" i="7"/>
  <c r="X66" i="7"/>
  <c r="AJ66" i="7"/>
  <c r="K66" i="7"/>
  <c r="Y66" i="7"/>
  <c r="AR66" i="7"/>
  <c r="AH66" i="7"/>
  <c r="AF66" i="7"/>
  <c r="G66" i="7"/>
  <c r="AK66" i="7"/>
  <c r="AB66" i="7"/>
  <c r="Z66" i="7"/>
  <c r="P66" i="7"/>
  <c r="AT66" i="7"/>
  <c r="AC66" i="7"/>
  <c r="T66" i="7"/>
  <c r="R66" i="7"/>
  <c r="H66" i="7"/>
  <c r="AL66" i="7"/>
  <c r="U66" i="7"/>
  <c r="AV66" i="7"/>
  <c r="L66" i="7"/>
  <c r="AO66" i="7"/>
  <c r="AU66" i="7"/>
  <c r="AD66" i="7"/>
  <c r="M66" i="7"/>
  <c r="AQ66" i="7"/>
  <c r="AG66" i="7"/>
  <c r="AM66" i="7"/>
  <c r="V66" i="7"/>
  <c r="AA66" i="7"/>
  <c r="Q66" i="7"/>
  <c r="AE66" i="7"/>
  <c r="N66" i="7"/>
  <c r="S66" i="7"/>
  <c r="I66" i="7"/>
  <c r="W66" i="7"/>
  <c r="F66" i="7"/>
  <c r="AP66" i="7"/>
  <c r="B67" i="7"/>
  <c r="AN66" i="7"/>
  <c r="O66" i="7"/>
  <c r="AS66" i="7"/>
  <c r="AV4" i="7"/>
  <c r="AW3" i="7"/>
  <c r="AX22" i="7"/>
  <c r="AX3" i="7" s="1"/>
  <c r="C35" i="4" l="1"/>
  <c r="R8" i="33"/>
  <c r="AV2" i="6"/>
  <c r="AW22" i="6"/>
  <c r="AU65" i="6"/>
  <c r="AS1" i="6"/>
  <c r="AT1" i="6" s="1"/>
  <c r="AU1" i="6" s="1"/>
  <c r="AU3" i="6"/>
  <c r="AU66" i="6"/>
  <c r="U190" i="5"/>
  <c r="T55" i="5"/>
  <c r="AU67" i="6"/>
  <c r="U194" i="5"/>
  <c r="T56" i="5"/>
  <c r="AT4" i="6"/>
  <c r="S55" i="5"/>
  <c r="AH67" i="7"/>
  <c r="I67" i="7"/>
  <c r="AM67" i="7"/>
  <c r="V67" i="7"/>
  <c r="AR67" i="7"/>
  <c r="S67" i="7"/>
  <c r="Z67" i="7"/>
  <c r="AV67" i="7"/>
  <c r="AE67" i="7"/>
  <c r="N67" i="7"/>
  <c r="AJ67" i="7"/>
  <c r="K67" i="7"/>
  <c r="R67" i="7"/>
  <c r="AN67" i="7"/>
  <c r="W67" i="7"/>
  <c r="F67" i="7"/>
  <c r="AB67" i="7"/>
  <c r="J67" i="7"/>
  <c r="AF67" i="7"/>
  <c r="O67" i="7"/>
  <c r="AS67" i="7"/>
  <c r="T67" i="7"/>
  <c r="AO67" i="7"/>
  <c r="X67" i="7"/>
  <c r="G67" i="7"/>
  <c r="AK67" i="7"/>
  <c r="L67" i="7"/>
  <c r="AW67" i="7"/>
  <c r="AG67" i="7"/>
  <c r="P67" i="7"/>
  <c r="AT67" i="7"/>
  <c r="AC67" i="7"/>
  <c r="AQ67" i="7"/>
  <c r="Y67" i="7"/>
  <c r="H67" i="7"/>
  <c r="AL67" i="7"/>
  <c r="U67" i="7"/>
  <c r="AI67" i="7"/>
  <c r="AP67" i="7"/>
  <c r="Q67" i="7"/>
  <c r="M67" i="7"/>
  <c r="AU67" i="7"/>
  <c r="AD67" i="7"/>
  <c r="AA67" i="7"/>
  <c r="AV5" i="7"/>
  <c r="AW4" i="7"/>
  <c r="AV2" i="7"/>
  <c r="AW2" i="7" s="1"/>
  <c r="AX2" i="7" s="1"/>
  <c r="AX4" i="7"/>
  <c r="C48" i="4" l="1"/>
  <c r="C52" i="4"/>
  <c r="AX33" i="7"/>
  <c r="S33" i="6"/>
  <c r="AU4" i="6"/>
  <c r="S56" i="5"/>
  <c r="U195" i="5"/>
  <c r="AV23" i="6"/>
  <c r="AV24" i="6"/>
  <c r="AV27" i="6"/>
  <c r="AV31" i="6"/>
  <c r="AV32" i="6"/>
  <c r="AX22" i="6"/>
  <c r="AX2" i="6" s="1"/>
  <c r="AW2" i="6"/>
  <c r="AV3" i="6"/>
  <c r="AV66" i="6"/>
  <c r="AV67" i="6"/>
  <c r="AW5" i="7"/>
  <c r="AX5" i="7" s="1"/>
  <c r="AV28" i="6" l="1"/>
  <c r="L28" i="6"/>
  <c r="AN33" i="6"/>
  <c r="AE33" i="6"/>
  <c r="AM33" i="6"/>
  <c r="AF33" i="6"/>
  <c r="X33" i="6"/>
  <c r="W33" i="6"/>
  <c r="P33" i="6"/>
  <c r="AV25" i="6"/>
  <c r="AV29" i="6"/>
  <c r="AV26" i="6"/>
  <c r="AV33" i="6"/>
  <c r="AC33" i="6"/>
  <c r="AR33" i="6"/>
  <c r="AB33" i="6"/>
  <c r="AU33" i="6"/>
  <c r="AP33" i="6"/>
  <c r="AH33" i="6"/>
  <c r="Z33" i="6"/>
  <c r="R33" i="6"/>
  <c r="AS33" i="6"/>
  <c r="U33" i="6"/>
  <c r="AJ33" i="6"/>
  <c r="T33" i="6"/>
  <c r="AO33" i="6"/>
  <c r="AG33" i="6"/>
  <c r="Y33" i="6"/>
  <c r="Q33" i="6"/>
  <c r="AT33" i="6"/>
  <c r="AL33" i="6"/>
  <c r="AD33" i="6"/>
  <c r="V33" i="6"/>
  <c r="AV30" i="6"/>
  <c r="AK33" i="6"/>
  <c r="AQ33" i="6"/>
  <c r="AI33" i="6"/>
  <c r="AA33" i="6"/>
  <c r="AO33" i="7"/>
  <c r="S33" i="7"/>
  <c r="AB33" i="7"/>
  <c r="T33" i="7"/>
  <c r="AK33" i="7"/>
  <c r="AF33" i="7"/>
  <c r="AJ33" i="7"/>
  <c r="P33" i="7"/>
  <c r="AG33" i="7"/>
  <c r="AS33" i="7"/>
  <c r="Y33" i="7"/>
  <c r="AR33" i="7"/>
  <c r="X33" i="7"/>
  <c r="AQ33" i="7"/>
  <c r="AC33" i="7"/>
  <c r="Q33" i="7"/>
  <c r="AN33" i="7"/>
  <c r="AA33" i="7"/>
  <c r="AV33" i="7"/>
  <c r="AI33" i="7"/>
  <c r="U33" i="7"/>
  <c r="N9" i="5"/>
  <c r="AP33" i="7"/>
  <c r="AH33" i="7"/>
  <c r="Z33" i="7"/>
  <c r="R33" i="7"/>
  <c r="AU33" i="7"/>
  <c r="AM33" i="7"/>
  <c r="AE33" i="7"/>
  <c r="W33" i="7"/>
  <c r="AW33" i="7"/>
  <c r="AT33" i="7"/>
  <c r="AL33" i="7"/>
  <c r="AD33" i="7"/>
  <c r="V33" i="7"/>
  <c r="K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G23" i="7"/>
  <c r="F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AK32" i="7"/>
  <c r="AL32" i="7"/>
  <c r="AM32" i="7"/>
  <c r="AN32" i="7"/>
  <c r="AO32" i="7"/>
  <c r="AP32" i="7"/>
  <c r="AQ32" i="7"/>
  <c r="AR32" i="7"/>
  <c r="AS32" i="7"/>
  <c r="AT32" i="7"/>
  <c r="AU32" i="7"/>
  <c r="AV32" i="7"/>
  <c r="AX32" i="7"/>
  <c r="AW32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T57" i="5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AM27" i="7"/>
  <c r="AN27" i="7"/>
  <c r="AO27" i="7"/>
  <c r="AP27" i="7"/>
  <c r="AQ27" i="7"/>
  <c r="AR27" i="7"/>
  <c r="AS27" i="7"/>
  <c r="AT27" i="7"/>
  <c r="AU27" i="7"/>
  <c r="AV27" i="7"/>
  <c r="AW27" i="7"/>
  <c r="AX27" i="7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D21" i="7"/>
  <c r="F23" i="6"/>
  <c r="F21" i="6" s="1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T58" i="5"/>
  <c r="AW67" i="6"/>
  <c r="AW27" i="6"/>
  <c r="AW3" i="6"/>
  <c r="AW30" i="6" s="1"/>
  <c r="AW28" i="6"/>
  <c r="AW23" i="6"/>
  <c r="AW31" i="6"/>
  <c r="AW32" i="6"/>
  <c r="AW24" i="6"/>
  <c r="D20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AR25" i="7"/>
  <c r="AS25" i="7"/>
  <c r="AT25" i="7"/>
  <c r="AU25" i="7"/>
  <c r="AV25" i="7"/>
  <c r="AX25" i="7"/>
  <c r="AW25" i="7"/>
  <c r="S57" i="5"/>
  <c r="AX24" i="6"/>
  <c r="AX27" i="6"/>
  <c r="AX23" i="6"/>
  <c r="AX32" i="6"/>
  <c r="AX3" i="6"/>
  <c r="AX30" i="6" s="1"/>
  <c r="AX28" i="6"/>
  <c r="AV1" i="6"/>
  <c r="AW1" i="6" s="1"/>
  <c r="AX1" i="6" s="1"/>
  <c r="AX31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AX31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H24" i="7"/>
  <c r="G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AT24" i="7"/>
  <c r="AU24" i="7"/>
  <c r="AV24" i="7"/>
  <c r="AW24" i="7"/>
  <c r="AX24" i="7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D21" i="6"/>
  <c r="D18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4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C18" i="32" l="1"/>
  <c r="C18" i="31"/>
  <c r="L21" i="6"/>
  <c r="P21" i="6"/>
  <c r="O21" i="6"/>
  <c r="N21" i="6"/>
  <c r="M21" i="6"/>
  <c r="AX33" i="6"/>
  <c r="AX29" i="6"/>
  <c r="AW33" i="6"/>
  <c r="AW25" i="6"/>
  <c r="AW29" i="6"/>
  <c r="AX26" i="6"/>
  <c r="AX25" i="6"/>
  <c r="AW26" i="6"/>
  <c r="A33" i="7"/>
  <c r="AW4" i="6"/>
  <c r="AX4" i="6" s="1"/>
  <c r="A32" i="7"/>
  <c r="A23" i="6"/>
  <c r="A24" i="6"/>
  <c r="A28" i="6"/>
  <c r="A30" i="6"/>
  <c r="A27" i="6"/>
  <c r="A24" i="7"/>
  <c r="J21" i="6"/>
  <c r="G21" i="7"/>
  <c r="A25" i="7"/>
  <c r="S58" i="5"/>
  <c r="I21" i="6"/>
  <c r="A31" i="6"/>
  <c r="H21" i="6"/>
  <c r="G21" i="6"/>
  <c r="A31" i="7"/>
  <c r="Q34" i="6"/>
  <c r="Q21" i="6" s="1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28" i="7"/>
  <c r="A32" i="6"/>
  <c r="AX34" i="6"/>
  <c r="C18" i="6"/>
  <c r="A27" i="7"/>
  <c r="A29" i="7"/>
  <c r="H21" i="7"/>
  <c r="A30" i="7"/>
  <c r="AW34" i="6"/>
  <c r="K21" i="6"/>
  <c r="F21" i="7"/>
  <c r="A23" i="7"/>
  <c r="A29" i="6" l="1"/>
  <c r="A26" i="6"/>
  <c r="A33" i="6"/>
  <c r="A25" i="6"/>
  <c r="T60" i="5"/>
  <c r="A34" i="6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X34" i="7"/>
  <c r="AW34" i="7"/>
  <c r="T59" i="5"/>
  <c r="S59" i="5"/>
  <c r="A34" i="7" l="1"/>
  <c r="S60" i="5"/>
  <c r="T62" i="5" l="1"/>
  <c r="T61" i="5"/>
  <c r="S61" i="5"/>
  <c r="Y35" i="7" l="1"/>
  <c r="S62" i="5"/>
  <c r="R35" i="6"/>
  <c r="R21" i="6" s="1"/>
  <c r="S35" i="6"/>
  <c r="T35" i="6"/>
  <c r="U35" i="6"/>
  <c r="V35" i="6"/>
  <c r="W35" i="6"/>
  <c r="X35" i="6"/>
  <c r="Y35" i="6"/>
  <c r="Z35" i="6"/>
  <c r="AB35" i="6"/>
  <c r="AA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X35" i="6"/>
  <c r="AW35" i="6"/>
  <c r="AU35" i="7" l="1"/>
  <c r="AT35" i="7"/>
  <c r="AL35" i="7"/>
  <c r="AD35" i="7"/>
  <c r="V35" i="7"/>
  <c r="AF35" i="7"/>
  <c r="AS35" i="7"/>
  <c r="AK35" i="7"/>
  <c r="AC35" i="7"/>
  <c r="U35" i="7"/>
  <c r="AR35" i="7"/>
  <c r="AJ35" i="7"/>
  <c r="AB35" i="7"/>
  <c r="T35" i="7"/>
  <c r="X35" i="7"/>
  <c r="AM35" i="7"/>
  <c r="AQ35" i="7"/>
  <c r="AI35" i="7"/>
  <c r="AA35" i="7"/>
  <c r="S35" i="7"/>
  <c r="AN35" i="7"/>
  <c r="W35" i="7"/>
  <c r="AX35" i="7"/>
  <c r="AP35" i="7"/>
  <c r="AH35" i="7"/>
  <c r="Z35" i="7"/>
  <c r="R35" i="7"/>
  <c r="AV35" i="7"/>
  <c r="AE35" i="7"/>
  <c r="AW35" i="7"/>
  <c r="AO35" i="7"/>
  <c r="AG35" i="7"/>
  <c r="T64" i="5"/>
  <c r="T63" i="5"/>
  <c r="S63" i="5"/>
  <c r="A35" i="6"/>
  <c r="A35" i="7" l="1"/>
  <c r="S64" i="5"/>
  <c r="T66" i="5" l="1"/>
  <c r="S65" i="5"/>
  <c r="T65" i="5"/>
  <c r="W36" i="7" l="1"/>
  <c r="S36" i="6"/>
  <c r="S21" i="6" s="1"/>
  <c r="T36" i="6"/>
  <c r="V36" i="6"/>
  <c r="U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N36" i="6"/>
  <c r="AM36" i="6"/>
  <c r="AO36" i="6"/>
  <c r="AP36" i="6"/>
  <c r="AQ36" i="6"/>
  <c r="AR36" i="6"/>
  <c r="AS36" i="6"/>
  <c r="AT36" i="6"/>
  <c r="AU36" i="6"/>
  <c r="AV36" i="6"/>
  <c r="AX36" i="6"/>
  <c r="AW36" i="6"/>
  <c r="S66" i="5"/>
  <c r="AF36" i="7" l="1"/>
  <c r="X36" i="7"/>
  <c r="AV36" i="7"/>
  <c r="AN36" i="7"/>
  <c r="AC36" i="7"/>
  <c r="AR36" i="7"/>
  <c r="AJ36" i="7"/>
  <c r="AB36" i="7"/>
  <c r="S36" i="7"/>
  <c r="AE36" i="7"/>
  <c r="AD36" i="7"/>
  <c r="AS36" i="7"/>
  <c r="AI36" i="7"/>
  <c r="AU36" i="7"/>
  <c r="AT36" i="7"/>
  <c r="AA36" i="7"/>
  <c r="AW36" i="7"/>
  <c r="AP36" i="7"/>
  <c r="AH36" i="7"/>
  <c r="Z36" i="7"/>
  <c r="AM36" i="7"/>
  <c r="AL36" i="7"/>
  <c r="V36" i="7"/>
  <c r="AK36" i="7"/>
  <c r="U36" i="7"/>
  <c r="AQ36" i="7"/>
  <c r="T36" i="7"/>
  <c r="AX36" i="7"/>
  <c r="AO36" i="7"/>
  <c r="AG36" i="7"/>
  <c r="Y36" i="7"/>
  <c r="A36" i="6"/>
  <c r="T67" i="5"/>
  <c r="T68" i="5"/>
  <c r="S67" i="5"/>
  <c r="A36" i="7" l="1"/>
  <c r="S68" i="5"/>
  <c r="T69" i="5" l="1"/>
  <c r="S69" i="5"/>
  <c r="T70" i="5"/>
  <c r="T37" i="7" l="1"/>
  <c r="S70" i="5"/>
  <c r="T37" i="6"/>
  <c r="U37" i="6"/>
  <c r="V37" i="6"/>
  <c r="W37" i="6"/>
  <c r="X37" i="6"/>
  <c r="Y37" i="6"/>
  <c r="AA37" i="6"/>
  <c r="Z37" i="6"/>
  <c r="AC37" i="6"/>
  <c r="AB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T21" i="6" l="1"/>
  <c r="T72" i="5"/>
  <c r="A37" i="6"/>
  <c r="AP37" i="7"/>
  <c r="AH37" i="7"/>
  <c r="Z37" i="7"/>
  <c r="Y37" i="7"/>
  <c r="AJ37" i="7"/>
  <c r="AQ37" i="7"/>
  <c r="AG37" i="7"/>
  <c r="AV37" i="7"/>
  <c r="AN37" i="7"/>
  <c r="AF37" i="7"/>
  <c r="X37" i="7"/>
  <c r="AB37" i="7"/>
  <c r="AI37" i="7"/>
  <c r="AA37" i="7"/>
  <c r="AW37" i="7"/>
  <c r="AU37" i="7"/>
  <c r="W37" i="7"/>
  <c r="AR37" i="7"/>
  <c r="U37" i="7"/>
  <c r="AX37" i="7"/>
  <c r="AM37" i="7"/>
  <c r="AT37" i="7"/>
  <c r="V37" i="7"/>
  <c r="AO37" i="7"/>
  <c r="AE37" i="7"/>
  <c r="AL37" i="7"/>
  <c r="AD37" i="7"/>
  <c r="AS37" i="7"/>
  <c r="AK37" i="7"/>
  <c r="AC37" i="7"/>
  <c r="T71" i="5"/>
  <c r="S71" i="5"/>
  <c r="A37" i="7" l="1"/>
  <c r="S72" i="5"/>
  <c r="T74" i="5" l="1"/>
  <c r="S73" i="5"/>
  <c r="T73" i="5"/>
  <c r="U38" i="7" l="1"/>
  <c r="U38" i="6"/>
  <c r="U21" i="6" s="1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AX38" i="6"/>
  <c r="S74" i="5"/>
  <c r="AV38" i="7" l="1"/>
  <c r="AD38" i="7"/>
  <c r="AP38" i="7"/>
  <c r="AF38" i="7"/>
  <c r="AT38" i="7"/>
  <c r="AR38" i="7"/>
  <c r="AB38" i="7"/>
  <c r="Z38" i="7"/>
  <c r="X38" i="7"/>
  <c r="AL38" i="7"/>
  <c r="V38" i="7"/>
  <c r="AN38" i="7"/>
  <c r="AJ38" i="7"/>
  <c r="AX38" i="7"/>
  <c r="AH38" i="7"/>
  <c r="AW38" i="7"/>
  <c r="AU38" i="7"/>
  <c r="AS38" i="7"/>
  <c r="AQ38" i="7"/>
  <c r="AO38" i="7"/>
  <c r="AM38" i="7"/>
  <c r="AK38" i="7"/>
  <c r="AI38" i="7"/>
  <c r="AG38" i="7"/>
  <c r="AE38" i="7"/>
  <c r="AC38" i="7"/>
  <c r="AA38" i="7"/>
  <c r="Y38" i="7"/>
  <c r="W38" i="7"/>
  <c r="A38" i="6"/>
  <c r="S75" i="5"/>
  <c r="S76" i="5"/>
  <c r="T75" i="5"/>
  <c r="A38" i="7" l="1"/>
  <c r="T76" i="5"/>
  <c r="T77" i="5" l="1"/>
  <c r="S77" i="5"/>
  <c r="T78" i="5"/>
  <c r="S78" i="5" l="1"/>
  <c r="V39" i="6"/>
  <c r="V21" i="6" s="1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X39" i="6"/>
  <c r="AW39" i="6"/>
  <c r="A39" i="6" l="1"/>
  <c r="T80" i="5"/>
  <c r="S79" i="5"/>
  <c r="V39" i="7"/>
  <c r="W39" i="7"/>
  <c r="X39" i="7"/>
  <c r="Y39" i="7"/>
  <c r="Z39" i="7"/>
  <c r="AA39" i="7"/>
  <c r="AB39" i="7"/>
  <c r="AC39" i="7"/>
  <c r="AD39" i="7"/>
  <c r="AE39" i="7"/>
  <c r="AF39" i="7"/>
  <c r="AG39" i="7"/>
  <c r="AH39" i="7"/>
  <c r="AI39" i="7"/>
  <c r="AJ39" i="7"/>
  <c r="AK39" i="7"/>
  <c r="AL39" i="7"/>
  <c r="AM39" i="7"/>
  <c r="AN39" i="7"/>
  <c r="AO39" i="7"/>
  <c r="AP39" i="7"/>
  <c r="AQ39" i="7"/>
  <c r="AR39" i="7"/>
  <c r="AS39" i="7"/>
  <c r="AT39" i="7"/>
  <c r="AU39" i="7"/>
  <c r="AV39" i="7"/>
  <c r="AW39" i="7"/>
  <c r="AX39" i="7"/>
  <c r="T79" i="5"/>
  <c r="A39" i="7" l="1"/>
  <c r="S80" i="5"/>
  <c r="T81" i="5" l="1"/>
  <c r="S81" i="5"/>
  <c r="T82" i="5"/>
  <c r="AB40" i="7" l="1"/>
  <c r="S82" i="5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W21" i="6" l="1"/>
  <c r="AP40" i="7"/>
  <c r="AW40" i="7"/>
  <c r="AO40" i="7"/>
  <c r="AG40" i="7"/>
  <c r="Y40" i="7"/>
  <c r="AA40" i="7"/>
  <c r="AX40" i="7"/>
  <c r="AN40" i="7"/>
  <c r="AH40" i="7"/>
  <c r="AF40" i="7"/>
  <c r="AM40" i="7"/>
  <c r="AQ40" i="7"/>
  <c r="Z40" i="7"/>
  <c r="AV40" i="7"/>
  <c r="X40" i="7"/>
  <c r="AU40" i="7"/>
  <c r="AE40" i="7"/>
  <c r="W40" i="7"/>
  <c r="AT40" i="7"/>
  <c r="AL40" i="7"/>
  <c r="AD40" i="7"/>
  <c r="AS40" i="7"/>
  <c r="AK40" i="7"/>
  <c r="AC40" i="7"/>
  <c r="AI40" i="7"/>
  <c r="AR40" i="7"/>
  <c r="AJ40" i="7"/>
  <c r="A40" i="6"/>
  <c r="T83" i="5"/>
  <c r="S83" i="5"/>
  <c r="S84" i="5"/>
  <c r="A40" i="7" l="1"/>
  <c r="T84" i="5"/>
  <c r="S85" i="5" l="1"/>
  <c r="T85" i="5"/>
  <c r="T86" i="5"/>
  <c r="Z41" i="7" l="1"/>
  <c r="X41" i="6"/>
  <c r="X21" i="6" s="1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S86" i="5"/>
  <c r="AF41" i="7" l="1"/>
  <c r="AM41" i="7"/>
  <c r="AD41" i="7"/>
  <c r="AS41" i="7"/>
  <c r="AK41" i="7"/>
  <c r="AC41" i="7"/>
  <c r="AO41" i="7"/>
  <c r="Y41" i="7"/>
  <c r="AV41" i="7"/>
  <c r="AL41" i="7"/>
  <c r="AR41" i="7"/>
  <c r="AJ41" i="7"/>
  <c r="AB41" i="7"/>
  <c r="AW41" i="7"/>
  <c r="AN41" i="7"/>
  <c r="AQ41" i="7"/>
  <c r="AI41" i="7"/>
  <c r="AA41" i="7"/>
  <c r="AG41" i="7"/>
  <c r="X41" i="7"/>
  <c r="AU41" i="7"/>
  <c r="AE41" i="7"/>
  <c r="AT41" i="7"/>
  <c r="AX41" i="7"/>
  <c r="AP41" i="7"/>
  <c r="AH41" i="7"/>
  <c r="A41" i="6"/>
  <c r="S87" i="5"/>
  <c r="T88" i="5"/>
  <c r="T87" i="5"/>
  <c r="A41" i="7" l="1"/>
  <c r="S88" i="5"/>
  <c r="T89" i="5" l="1"/>
  <c r="S89" i="5"/>
  <c r="T90" i="5"/>
  <c r="S90" i="5" l="1"/>
  <c r="S91" i="5" l="1"/>
  <c r="T92" i="5"/>
  <c r="T91" i="5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X42" i="7"/>
  <c r="AW42" i="7"/>
  <c r="Y42" i="6"/>
  <c r="Y21" i="6" s="1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42" i="7" l="1"/>
  <c r="A42" i="6"/>
  <c r="T93" i="5"/>
  <c r="S92" i="5"/>
  <c r="S93" i="5" l="1"/>
  <c r="T94" i="5" l="1"/>
  <c r="S94" i="5"/>
  <c r="S95" i="5" l="1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T95" i="5"/>
  <c r="T96" i="5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AN43" i="7"/>
  <c r="AO43" i="7"/>
  <c r="AP43" i="7"/>
  <c r="AQ43" i="7"/>
  <c r="AR43" i="7"/>
  <c r="AS43" i="7"/>
  <c r="AT43" i="7"/>
  <c r="AU43" i="7"/>
  <c r="AV43" i="7"/>
  <c r="AX43" i="7"/>
  <c r="AW43" i="7"/>
  <c r="Z21" i="6" l="1"/>
  <c r="A43" i="7"/>
  <c r="S96" i="5"/>
  <c r="A43" i="6"/>
  <c r="T97" i="5" l="1"/>
  <c r="T98" i="5"/>
  <c r="S97" i="5"/>
  <c r="AB44" i="7" l="1"/>
  <c r="AA44" i="6"/>
  <c r="AA21" i="6" s="1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S98" i="5"/>
  <c r="T100" i="5" l="1"/>
  <c r="AW44" i="7"/>
  <c r="AG44" i="7"/>
  <c r="AC44" i="7"/>
  <c r="AS44" i="7"/>
  <c r="AO44" i="7"/>
  <c r="AK44" i="7"/>
  <c r="AU44" i="7"/>
  <c r="AQ44" i="7"/>
  <c r="AM44" i="7"/>
  <c r="AI44" i="7"/>
  <c r="AE44" i="7"/>
  <c r="AA44" i="7"/>
  <c r="AX44" i="7"/>
  <c r="AV44" i="7"/>
  <c r="AT44" i="7"/>
  <c r="AR44" i="7"/>
  <c r="AP44" i="7"/>
  <c r="AN44" i="7"/>
  <c r="AL44" i="7"/>
  <c r="AJ44" i="7"/>
  <c r="AH44" i="7"/>
  <c r="AF44" i="7"/>
  <c r="AD44" i="7"/>
  <c r="A44" i="6"/>
  <c r="T99" i="5"/>
  <c r="S99" i="5"/>
  <c r="A44" i="7" l="1"/>
  <c r="S100" i="5"/>
  <c r="T102" i="5" l="1"/>
  <c r="S101" i="5"/>
  <c r="T101" i="5"/>
  <c r="AB45" i="7" l="1"/>
  <c r="AB45" i="6"/>
  <c r="AB21" i="6" s="1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W45" i="6"/>
  <c r="AX45" i="6"/>
  <c r="S102" i="5"/>
  <c r="AQ45" i="7" l="1"/>
  <c r="AI45" i="7"/>
  <c r="AU45" i="7"/>
  <c r="AM45" i="7"/>
  <c r="AE45" i="7"/>
  <c r="AW45" i="7"/>
  <c r="AS45" i="7"/>
  <c r="AO45" i="7"/>
  <c r="AK45" i="7"/>
  <c r="AG45" i="7"/>
  <c r="AC45" i="7"/>
  <c r="AX45" i="7"/>
  <c r="AV45" i="7"/>
  <c r="AT45" i="7"/>
  <c r="AR45" i="7"/>
  <c r="AP45" i="7"/>
  <c r="AN45" i="7"/>
  <c r="AL45" i="7"/>
  <c r="AJ45" i="7"/>
  <c r="AH45" i="7"/>
  <c r="AF45" i="7"/>
  <c r="AD45" i="7"/>
  <c r="A45" i="6"/>
  <c r="T103" i="5"/>
  <c r="S103" i="5"/>
  <c r="T104" i="5"/>
  <c r="A45" i="7" l="1"/>
  <c r="S104" i="5"/>
  <c r="T105" i="5"/>
  <c r="S105" i="5" l="1"/>
  <c r="AC46" i="6" l="1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V46" i="6"/>
  <c r="AW46" i="6"/>
  <c r="AX46" i="6"/>
  <c r="T106" i="5"/>
  <c r="S106" i="5"/>
  <c r="AC21" i="6" l="1"/>
  <c r="A46" i="6"/>
  <c r="T107" i="5"/>
  <c r="T108" i="5"/>
  <c r="S107" i="5"/>
  <c r="AC46" i="7"/>
  <c r="AD46" i="7"/>
  <c r="AE46" i="7"/>
  <c r="AF46" i="7"/>
  <c r="AG46" i="7"/>
  <c r="AH46" i="7"/>
  <c r="AI46" i="7"/>
  <c r="AJ46" i="7"/>
  <c r="AK46" i="7"/>
  <c r="AL46" i="7"/>
  <c r="AM46" i="7"/>
  <c r="AN46" i="7"/>
  <c r="AO46" i="7"/>
  <c r="AP46" i="7"/>
  <c r="AQ46" i="7"/>
  <c r="AR46" i="7"/>
  <c r="AS46" i="7"/>
  <c r="AT46" i="7"/>
  <c r="AU46" i="7"/>
  <c r="AV46" i="7"/>
  <c r="AW46" i="7"/>
  <c r="AX46" i="7"/>
  <c r="A46" i="7" l="1"/>
  <c r="S108" i="5"/>
  <c r="T109" i="5" l="1"/>
  <c r="T110" i="5"/>
  <c r="S109" i="5"/>
  <c r="AE47" i="7" l="1"/>
  <c r="AD47" i="6"/>
  <c r="AD21" i="6" s="1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S110" i="5"/>
  <c r="AP47" i="7" l="1"/>
  <c r="AL47" i="7"/>
  <c r="AT47" i="7"/>
  <c r="AH47" i="7"/>
  <c r="AD47" i="7"/>
  <c r="AX47" i="7"/>
  <c r="AV47" i="7"/>
  <c r="AR47" i="7"/>
  <c r="AN47" i="7"/>
  <c r="AJ47" i="7"/>
  <c r="AF47" i="7"/>
  <c r="AW47" i="7"/>
  <c r="AU47" i="7"/>
  <c r="AS47" i="7"/>
  <c r="AQ47" i="7"/>
  <c r="AO47" i="7"/>
  <c r="AM47" i="7"/>
  <c r="AK47" i="7"/>
  <c r="AI47" i="7"/>
  <c r="AG47" i="7"/>
  <c r="A47" i="6"/>
  <c r="S111" i="5"/>
  <c r="T111" i="5"/>
  <c r="T112" i="5"/>
  <c r="A47" i="7" l="1"/>
  <c r="S112" i="5"/>
  <c r="T113" i="5" l="1"/>
  <c r="S113" i="5"/>
  <c r="T114" i="5"/>
  <c r="AJ48" i="7" l="1"/>
  <c r="AE48" i="6"/>
  <c r="AE21" i="6" s="1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S114" i="5"/>
  <c r="AP48" i="7" l="1"/>
  <c r="AI48" i="7"/>
  <c r="AX48" i="7"/>
  <c r="AN48" i="7"/>
  <c r="AF48" i="7"/>
  <c r="AV48" i="7"/>
  <c r="AE48" i="7"/>
  <c r="AQ48" i="7"/>
  <c r="AH48" i="7"/>
  <c r="AW48" i="7"/>
  <c r="AO48" i="7"/>
  <c r="AU48" i="7"/>
  <c r="AT48" i="7"/>
  <c r="AL48" i="7"/>
  <c r="AS48" i="7"/>
  <c r="AK48" i="7"/>
  <c r="AG48" i="7"/>
  <c r="AM48" i="7"/>
  <c r="AR48" i="7"/>
  <c r="A48" i="6"/>
  <c r="T115" i="5"/>
  <c r="S115" i="5"/>
  <c r="T116" i="5"/>
  <c r="A48" i="7" l="1"/>
  <c r="T117" i="5"/>
  <c r="S116" i="5"/>
  <c r="S117" i="5" l="1"/>
  <c r="T118" i="5"/>
  <c r="AG49" i="7" l="1"/>
  <c r="AF49" i="6"/>
  <c r="AG49" i="6"/>
  <c r="AH49" i="6"/>
  <c r="AI49" i="6"/>
  <c r="AJ49" i="6"/>
  <c r="AK49" i="6"/>
  <c r="AL49" i="6"/>
  <c r="AM49" i="6"/>
  <c r="AN49" i="6"/>
  <c r="AO49" i="6"/>
  <c r="AP49" i="6"/>
  <c r="AQ49" i="6"/>
  <c r="AR49" i="6"/>
  <c r="AS49" i="6"/>
  <c r="AT49" i="6"/>
  <c r="AU49" i="6"/>
  <c r="AV49" i="6"/>
  <c r="AX49" i="6"/>
  <c r="AW49" i="6"/>
  <c r="S118" i="5"/>
  <c r="AF21" i="6" l="1"/>
  <c r="T120" i="5"/>
  <c r="AV49" i="7"/>
  <c r="AU49" i="7"/>
  <c r="AN49" i="7"/>
  <c r="AM49" i="7"/>
  <c r="AF49" i="7"/>
  <c r="AT49" i="7"/>
  <c r="AL49" i="7"/>
  <c r="AS49" i="7"/>
  <c r="AR49" i="7"/>
  <c r="AJ49" i="7"/>
  <c r="AQ49" i="7"/>
  <c r="AI49" i="7"/>
  <c r="AK49" i="7"/>
  <c r="AX49" i="7"/>
  <c r="AP49" i="7"/>
  <c r="AH49" i="7"/>
  <c r="AW49" i="7"/>
  <c r="AO49" i="7"/>
  <c r="A49" i="6"/>
  <c r="S119" i="5"/>
  <c r="T119" i="5"/>
  <c r="A49" i="7" l="1"/>
  <c r="S120" i="5"/>
  <c r="T122" i="5" l="1"/>
  <c r="S121" i="5"/>
  <c r="T121" i="5"/>
  <c r="AJ50" i="7" l="1"/>
  <c r="AG50" i="6"/>
  <c r="AG21" i="6" s="1"/>
  <c r="AH50" i="6"/>
  <c r="AI50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V50" i="6"/>
  <c r="AX50" i="6"/>
  <c r="AW50" i="6"/>
  <c r="S122" i="5"/>
  <c r="AG50" i="7" l="1"/>
  <c r="AV50" i="7"/>
  <c r="AN50" i="7"/>
  <c r="AI50" i="7"/>
  <c r="AM50" i="7"/>
  <c r="AW50" i="7"/>
  <c r="AH50" i="7"/>
  <c r="AX50" i="7"/>
  <c r="AT50" i="7"/>
  <c r="AL50" i="7"/>
  <c r="AQ50" i="7"/>
  <c r="AS50" i="7"/>
  <c r="AK50" i="7"/>
  <c r="AP50" i="7"/>
  <c r="AO50" i="7"/>
  <c r="AU50" i="7"/>
  <c r="AR50" i="7"/>
  <c r="A50" i="6"/>
  <c r="T123" i="5"/>
  <c r="S123" i="5"/>
  <c r="T124" i="5"/>
  <c r="A50" i="7" l="1"/>
  <c r="S124" i="5"/>
  <c r="T125" i="5" l="1"/>
  <c r="S125" i="5"/>
  <c r="T126" i="5"/>
  <c r="AI51" i="7" l="1"/>
  <c r="S126" i="5"/>
  <c r="AH51" i="6"/>
  <c r="AH21" i="6" s="1"/>
  <c r="AI51" i="6"/>
  <c r="AJ51" i="6"/>
  <c r="AK51" i="6"/>
  <c r="AL51" i="6"/>
  <c r="AM51" i="6"/>
  <c r="AN51" i="6"/>
  <c r="AO51" i="6"/>
  <c r="AP51" i="6"/>
  <c r="AQ51" i="6"/>
  <c r="AR51" i="6"/>
  <c r="AS51" i="6"/>
  <c r="AT51" i="6"/>
  <c r="AU51" i="6"/>
  <c r="AV51" i="6"/>
  <c r="AX51" i="6"/>
  <c r="AW51" i="6"/>
  <c r="AW51" i="7" l="1"/>
  <c r="AU51" i="7"/>
  <c r="AM51" i="7"/>
  <c r="AT51" i="7"/>
  <c r="AL51" i="7"/>
  <c r="AX51" i="7"/>
  <c r="AS51" i="7"/>
  <c r="AH51" i="7"/>
  <c r="AO51" i="7"/>
  <c r="AV51" i="7"/>
  <c r="AK51" i="7"/>
  <c r="AR51" i="7"/>
  <c r="AJ51" i="7"/>
  <c r="AP51" i="7"/>
  <c r="AN51" i="7"/>
  <c r="AQ51" i="7"/>
  <c r="S127" i="5"/>
  <c r="T127" i="5"/>
  <c r="T128" i="5"/>
  <c r="A51" i="6"/>
  <c r="A51" i="7" l="1"/>
  <c r="S128" i="5"/>
  <c r="S129" i="5" l="1"/>
  <c r="T129" i="5"/>
  <c r="T130" i="5"/>
  <c r="AI52" i="7" l="1"/>
  <c r="S130" i="5"/>
  <c r="AI52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V52" i="6"/>
  <c r="AW52" i="6"/>
  <c r="AX52" i="6"/>
  <c r="AI21" i="6" l="1"/>
  <c r="AM52" i="7"/>
  <c r="AJ52" i="7"/>
  <c r="AQ52" i="7"/>
  <c r="AU52" i="7"/>
  <c r="AX52" i="7"/>
  <c r="AS52" i="7"/>
  <c r="AO52" i="7"/>
  <c r="AK52" i="7"/>
  <c r="AW52" i="7"/>
  <c r="AV52" i="7"/>
  <c r="AT52" i="7"/>
  <c r="AR52" i="7"/>
  <c r="AP52" i="7"/>
  <c r="AN52" i="7"/>
  <c r="AL52" i="7"/>
  <c r="A52" i="6"/>
  <c r="T131" i="5"/>
  <c r="S131" i="5"/>
  <c r="T132" i="5"/>
  <c r="A52" i="7" l="1"/>
  <c r="S132" i="5"/>
  <c r="T133" i="5" l="1"/>
  <c r="S133" i="5"/>
  <c r="T134" i="5"/>
  <c r="AK53" i="7" l="1"/>
  <c r="S134" i="5"/>
  <c r="AJ53" i="6"/>
  <c r="AJ21" i="6" s="1"/>
  <c r="AK53" i="6"/>
  <c r="AL53" i="6"/>
  <c r="AM53" i="6"/>
  <c r="AN53" i="6"/>
  <c r="AO53" i="6"/>
  <c r="AP53" i="6"/>
  <c r="AQ53" i="6"/>
  <c r="AR53" i="6"/>
  <c r="AS53" i="6"/>
  <c r="AT53" i="6"/>
  <c r="AU53" i="6"/>
  <c r="AV53" i="6"/>
  <c r="AX53" i="6"/>
  <c r="AW53" i="6"/>
  <c r="AQ53" i="7" l="1"/>
  <c r="AM53" i="7"/>
  <c r="AU53" i="7"/>
  <c r="AX53" i="7"/>
  <c r="AS53" i="7"/>
  <c r="AO53" i="7"/>
  <c r="AJ53" i="7"/>
  <c r="AW53" i="7"/>
  <c r="AV53" i="7"/>
  <c r="AT53" i="7"/>
  <c r="AR53" i="7"/>
  <c r="AP53" i="7"/>
  <c r="AN53" i="7"/>
  <c r="AL53" i="7"/>
  <c r="A53" i="6"/>
  <c r="S135" i="5"/>
  <c r="T135" i="5"/>
  <c r="T136" i="5"/>
  <c r="A53" i="7" l="1"/>
  <c r="S136" i="5"/>
  <c r="S137" i="5" l="1"/>
  <c r="T137" i="5"/>
  <c r="T138" i="5"/>
  <c r="AL54" i="7" l="1"/>
  <c r="AK54" i="6"/>
  <c r="AK21" i="6" s="1"/>
  <c r="AL54" i="6"/>
  <c r="AM54" i="6"/>
  <c r="AN54" i="6"/>
  <c r="AO54" i="6"/>
  <c r="AP54" i="6"/>
  <c r="AQ54" i="6"/>
  <c r="AR54" i="6"/>
  <c r="AS54" i="6"/>
  <c r="AT54" i="6"/>
  <c r="AU54" i="6"/>
  <c r="AV54" i="6"/>
  <c r="AX54" i="6"/>
  <c r="AW54" i="6"/>
  <c r="S138" i="5"/>
  <c r="T140" i="5" l="1"/>
  <c r="AW54" i="7"/>
  <c r="AS54" i="7"/>
  <c r="AO54" i="7"/>
  <c r="AK54" i="7"/>
  <c r="AU54" i="7"/>
  <c r="AQ54" i="7"/>
  <c r="AM54" i="7"/>
  <c r="AX54" i="7"/>
  <c r="AV54" i="7"/>
  <c r="AT54" i="7"/>
  <c r="AR54" i="7"/>
  <c r="AP54" i="7"/>
  <c r="AN54" i="7"/>
  <c r="A54" i="6"/>
  <c r="S139" i="5"/>
  <c r="T139" i="5"/>
  <c r="A54" i="7" l="1"/>
  <c r="S140" i="5"/>
  <c r="T142" i="5" l="1"/>
  <c r="T141" i="5"/>
  <c r="S141" i="5"/>
  <c r="AR55" i="7" l="1"/>
  <c r="S142" i="5"/>
  <c r="AL55" i="6"/>
  <c r="AM55" i="6"/>
  <c r="AN55" i="6"/>
  <c r="AO55" i="6"/>
  <c r="AP55" i="6"/>
  <c r="AQ55" i="6"/>
  <c r="AR55" i="6"/>
  <c r="AS55" i="6"/>
  <c r="AT55" i="6"/>
  <c r="AU55" i="6"/>
  <c r="AV55" i="6"/>
  <c r="AW55" i="6"/>
  <c r="AX55" i="6"/>
  <c r="AL21" i="6" l="1"/>
  <c r="AO55" i="7"/>
  <c r="AV55" i="7"/>
  <c r="AN55" i="7"/>
  <c r="AQ55" i="7"/>
  <c r="AP55" i="7"/>
  <c r="AX55" i="7"/>
  <c r="AM55" i="7"/>
  <c r="AT55" i="7"/>
  <c r="AL55" i="7"/>
  <c r="AW55" i="7"/>
  <c r="AU55" i="7"/>
  <c r="AS55" i="7"/>
  <c r="S143" i="5"/>
  <c r="T144" i="5"/>
  <c r="T143" i="5"/>
  <c r="A55" i="6"/>
  <c r="A55" i="7" l="1"/>
  <c r="S144" i="5"/>
  <c r="T145" i="5" l="1"/>
  <c r="T146" i="5"/>
  <c r="S145" i="5"/>
  <c r="AM56" i="7" l="1"/>
  <c r="AM56" i="6"/>
  <c r="AM21" i="6" s="1"/>
  <c r="AN56" i="6"/>
  <c r="AO56" i="6"/>
  <c r="AP56" i="6"/>
  <c r="AQ56" i="6"/>
  <c r="AR56" i="6"/>
  <c r="AS56" i="6"/>
  <c r="AT56" i="6"/>
  <c r="AU56" i="6"/>
  <c r="AV56" i="6"/>
  <c r="AW56" i="6"/>
  <c r="AX56" i="6"/>
  <c r="S146" i="5"/>
  <c r="AX56" i="7" l="1"/>
  <c r="AT56" i="7"/>
  <c r="AP56" i="7"/>
  <c r="AV56" i="7"/>
  <c r="AR56" i="7"/>
  <c r="AN56" i="7"/>
  <c r="AW56" i="7"/>
  <c r="AU56" i="7"/>
  <c r="AS56" i="7"/>
  <c r="AQ56" i="7"/>
  <c r="AO56" i="7"/>
  <c r="A56" i="6"/>
  <c r="T147" i="5"/>
  <c r="S147" i="5"/>
  <c r="T148" i="5"/>
  <c r="A56" i="7" l="1"/>
  <c r="S148" i="5"/>
  <c r="T149" i="5" l="1"/>
  <c r="T150" i="5"/>
  <c r="S149" i="5"/>
  <c r="AU57" i="7" l="1"/>
  <c r="AN57" i="6"/>
  <c r="AN21" i="6" s="1"/>
  <c r="AO57" i="6"/>
  <c r="AP57" i="6"/>
  <c r="AQ57" i="6"/>
  <c r="AR57" i="6"/>
  <c r="AS57" i="6"/>
  <c r="AT57" i="6"/>
  <c r="AU57" i="6"/>
  <c r="AV57" i="6"/>
  <c r="AW57" i="6"/>
  <c r="AX57" i="6"/>
  <c r="S150" i="5"/>
  <c r="AR57" i="7" l="1"/>
  <c r="AQ57" i="7"/>
  <c r="AT57" i="7"/>
  <c r="AS57" i="7"/>
  <c r="AX57" i="7"/>
  <c r="AP57" i="7"/>
  <c r="AW57" i="7"/>
  <c r="AO57" i="7"/>
  <c r="AV57" i="7"/>
  <c r="AN57" i="7"/>
  <c r="T151" i="5"/>
  <c r="S151" i="5"/>
  <c r="A57" i="6"/>
  <c r="T152" i="5"/>
  <c r="A57" i="7" l="1"/>
  <c r="S152" i="5"/>
  <c r="T153" i="5" l="1"/>
  <c r="S153" i="5"/>
  <c r="T154" i="5"/>
  <c r="AV58" i="7" l="1"/>
  <c r="S154" i="5"/>
  <c r="AO58" i="6"/>
  <c r="AP58" i="6"/>
  <c r="AQ58" i="6"/>
  <c r="AR58" i="6"/>
  <c r="AS58" i="6"/>
  <c r="AT58" i="6"/>
  <c r="AU58" i="6"/>
  <c r="AV58" i="6"/>
  <c r="AX58" i="6"/>
  <c r="AW58" i="6"/>
  <c r="AO21" i="6" l="1"/>
  <c r="T156" i="5"/>
  <c r="AS58" i="7"/>
  <c r="AU58" i="7"/>
  <c r="AT58" i="7"/>
  <c r="AX58" i="7"/>
  <c r="AP58" i="7"/>
  <c r="AR58" i="7"/>
  <c r="AO58" i="7"/>
  <c r="AQ58" i="7"/>
  <c r="AW58" i="7"/>
  <c r="A58" i="6"/>
  <c r="S155" i="5"/>
  <c r="T155" i="5"/>
  <c r="A58" i="7" l="1"/>
  <c r="S156" i="5"/>
  <c r="T158" i="5" l="1"/>
  <c r="S157" i="5"/>
  <c r="T157" i="5"/>
  <c r="AR59" i="7" l="1"/>
  <c r="S158" i="5"/>
  <c r="AP59" i="6"/>
  <c r="AP21" i="6" s="1"/>
  <c r="AQ59" i="6"/>
  <c r="AR59" i="6"/>
  <c r="AS59" i="6"/>
  <c r="AT59" i="6"/>
  <c r="AU59" i="6"/>
  <c r="AV59" i="6"/>
  <c r="AX59" i="6"/>
  <c r="AW59" i="6"/>
  <c r="T160" i="5" l="1"/>
  <c r="AW59" i="7"/>
  <c r="AQ59" i="7"/>
  <c r="AV59" i="7"/>
  <c r="AS59" i="7"/>
  <c r="AP59" i="7"/>
  <c r="AU59" i="7"/>
  <c r="AX59" i="7"/>
  <c r="AT59" i="7"/>
  <c r="T159" i="5"/>
  <c r="S159" i="5"/>
  <c r="A59" i="6"/>
  <c r="A59" i="7" l="1"/>
  <c r="S160" i="5"/>
  <c r="T162" i="5" l="1"/>
  <c r="S161" i="5"/>
  <c r="T161" i="5"/>
  <c r="AQ60" i="7" l="1"/>
  <c r="AQ60" i="6"/>
  <c r="AQ21" i="6" s="1"/>
  <c r="AR60" i="6"/>
  <c r="AS60" i="6"/>
  <c r="AT60" i="6"/>
  <c r="AU60" i="6"/>
  <c r="AV60" i="6"/>
  <c r="AX60" i="6"/>
  <c r="AW60" i="6"/>
  <c r="S162" i="5"/>
  <c r="T164" i="5" l="1"/>
  <c r="AW60" i="7"/>
  <c r="AT60" i="7"/>
  <c r="AV60" i="7"/>
  <c r="AR60" i="7"/>
  <c r="AX60" i="7"/>
  <c r="AU60" i="7"/>
  <c r="AS60" i="7"/>
  <c r="A60" i="6"/>
  <c r="S163" i="5"/>
  <c r="T163" i="5"/>
  <c r="A60" i="7" l="1"/>
  <c r="S164" i="5"/>
  <c r="T166" i="5" l="1"/>
  <c r="S165" i="5"/>
  <c r="T165" i="5"/>
  <c r="AS61" i="7" l="1"/>
  <c r="S166" i="5"/>
  <c r="AR61" i="6"/>
  <c r="AS61" i="6"/>
  <c r="AT61" i="6"/>
  <c r="AU61" i="6"/>
  <c r="AV61" i="6"/>
  <c r="AW61" i="6"/>
  <c r="AX61" i="6"/>
  <c r="AR21" i="6" l="1"/>
  <c r="T168" i="5"/>
  <c r="AR61" i="7"/>
  <c r="AV61" i="7"/>
  <c r="AX61" i="7"/>
  <c r="AT61" i="7"/>
  <c r="AW61" i="7"/>
  <c r="AU61" i="7"/>
  <c r="T167" i="5"/>
  <c r="S167" i="5"/>
  <c r="A61" i="6"/>
  <c r="A61" i="7" l="1"/>
  <c r="S168" i="5"/>
  <c r="T169" i="5" l="1"/>
  <c r="S169" i="5"/>
  <c r="S170" i="5" l="1"/>
  <c r="T170" i="5"/>
  <c r="AS62" i="6"/>
  <c r="AS21" i="6" s="1"/>
  <c r="AT62" i="6"/>
  <c r="AU62" i="6"/>
  <c r="AV62" i="6"/>
  <c r="AX62" i="6"/>
  <c r="AW62" i="6"/>
  <c r="AT62" i="7"/>
  <c r="AS62" i="7"/>
  <c r="AU62" i="7"/>
  <c r="AV62" i="7"/>
  <c r="AX62" i="7"/>
  <c r="AW62" i="7"/>
  <c r="A62" i="7" l="1"/>
  <c r="T172" i="5"/>
  <c r="A62" i="6"/>
  <c r="S172" i="5"/>
  <c r="T173" i="5" l="1"/>
  <c r="S173" i="5"/>
  <c r="T175" i="5" l="1"/>
  <c r="T174" i="5"/>
  <c r="S174" i="5"/>
  <c r="AX63" i="7" l="1"/>
  <c r="S175" i="5"/>
  <c r="AT63" i="6"/>
  <c r="AT21" i="6" s="1"/>
  <c r="AU63" i="6"/>
  <c r="AV63" i="6"/>
  <c r="AX63" i="6"/>
  <c r="AW63" i="6"/>
  <c r="T178" i="5" l="1"/>
  <c r="AW63" i="7"/>
  <c r="AV63" i="7"/>
  <c r="AU63" i="7"/>
  <c r="AT63" i="7"/>
  <c r="S177" i="5"/>
  <c r="T177" i="5"/>
  <c r="A63" i="6"/>
  <c r="A63" i="7" l="1"/>
  <c r="S178" i="5"/>
  <c r="T180" i="5" l="1"/>
  <c r="T179" i="5"/>
  <c r="S179" i="5"/>
  <c r="AU64" i="7" l="1"/>
  <c r="AU64" i="6"/>
  <c r="AV64" i="6"/>
  <c r="AW64" i="6"/>
  <c r="AX64" i="6"/>
  <c r="S180" i="5"/>
  <c r="AU21" i="6" l="1"/>
  <c r="T183" i="5"/>
  <c r="AX64" i="7"/>
  <c r="AW64" i="7"/>
  <c r="AV64" i="7"/>
  <c r="T182" i="5"/>
  <c r="S182" i="5"/>
  <c r="A64" i="6"/>
  <c r="A64" i="7" l="1"/>
  <c r="S183" i="5"/>
  <c r="T185" i="5" l="1"/>
  <c r="S184" i="5"/>
  <c r="T184" i="5"/>
  <c r="AV65" i="7" l="1"/>
  <c r="AV65" i="6"/>
  <c r="AV21" i="6" s="1"/>
  <c r="AW65" i="6"/>
  <c r="AX65" i="6"/>
  <c r="S185" i="5"/>
  <c r="T188" i="5" l="1"/>
  <c r="AX65" i="7"/>
  <c r="AW65" i="7"/>
  <c r="S187" i="5"/>
  <c r="T187" i="5"/>
  <c r="A65" i="6"/>
  <c r="A65" i="7" l="1"/>
  <c r="S188" i="5"/>
  <c r="T190" i="5" l="1"/>
  <c r="T189" i="5"/>
  <c r="S189" i="5"/>
  <c r="AW66" i="7" l="1"/>
  <c r="AW66" i="6"/>
  <c r="AW21" i="6" s="1"/>
  <c r="AX66" i="6"/>
  <c r="S190" i="5"/>
  <c r="T193" i="5" l="1"/>
  <c r="A66" i="6"/>
  <c r="AX66" i="7"/>
  <c r="A66" i="7" s="1"/>
  <c r="T192" i="5"/>
  <c r="S192" i="5"/>
  <c r="S193" i="5" l="1"/>
  <c r="S194" i="5" l="1"/>
  <c r="T194" i="5"/>
  <c r="AX67" i="7" l="1"/>
  <c r="A67" i="7" s="1"/>
  <c r="AX67" i="6"/>
  <c r="AX21" i="6" s="1"/>
  <c r="T195" i="5"/>
  <c r="S195" i="5"/>
  <c r="O9" i="5"/>
  <c r="E21" i="7" l="1"/>
  <c r="A67" i="6"/>
  <c r="T8" i="5"/>
  <c r="E21" i="6"/>
  <c r="S8" i="5"/>
  <c r="I26" i="7"/>
  <c r="I21" i="7" s="1"/>
  <c r="J26" i="7"/>
  <c r="J21" i="7" s="1"/>
  <c r="K26" i="7"/>
  <c r="K21" i="7" s="1"/>
  <c r="L26" i="7"/>
  <c r="L21" i="7" s="1"/>
  <c r="M26" i="7"/>
  <c r="M21" i="7" s="1"/>
  <c r="N26" i="7"/>
  <c r="N21" i="7" s="1"/>
  <c r="O26" i="7"/>
  <c r="O21" i="7" s="1"/>
  <c r="P26" i="7"/>
  <c r="P21" i="7" s="1"/>
  <c r="Q26" i="7"/>
  <c r="Q21" i="7" s="1"/>
  <c r="R26" i="7"/>
  <c r="R21" i="7" s="1"/>
  <c r="S26" i="7"/>
  <c r="S21" i="7" s="1"/>
  <c r="T26" i="7"/>
  <c r="T21" i="7" s="1"/>
  <c r="U26" i="7"/>
  <c r="U21" i="7" s="1"/>
  <c r="V26" i="7"/>
  <c r="V21" i="7" s="1"/>
  <c r="W26" i="7"/>
  <c r="W21" i="7" s="1"/>
  <c r="X26" i="7"/>
  <c r="X21" i="7" s="1"/>
  <c r="Y26" i="7"/>
  <c r="Y21" i="7" s="1"/>
  <c r="Z26" i="7"/>
  <c r="Z21" i="7" s="1"/>
  <c r="AA26" i="7"/>
  <c r="AA21" i="7" s="1"/>
  <c r="AB26" i="7"/>
  <c r="AB21" i="7" s="1"/>
  <c r="AC26" i="7"/>
  <c r="AC21" i="7" s="1"/>
  <c r="AD26" i="7"/>
  <c r="AD21" i="7" s="1"/>
  <c r="AE26" i="7"/>
  <c r="AE21" i="7" s="1"/>
  <c r="AF26" i="7"/>
  <c r="AF21" i="7" s="1"/>
  <c r="AG26" i="7"/>
  <c r="AG21" i="7" s="1"/>
  <c r="AH26" i="7"/>
  <c r="AH21" i="7" s="1"/>
  <c r="AI26" i="7"/>
  <c r="AI21" i="7" s="1"/>
  <c r="AJ26" i="7"/>
  <c r="AJ21" i="7" s="1"/>
  <c r="AK26" i="7"/>
  <c r="AK21" i="7" s="1"/>
  <c r="AL26" i="7"/>
  <c r="AL21" i="7" s="1"/>
  <c r="AM26" i="7"/>
  <c r="AM21" i="7" s="1"/>
  <c r="AN26" i="7"/>
  <c r="AN21" i="7" s="1"/>
  <c r="AO26" i="7"/>
  <c r="AO21" i="7" s="1"/>
  <c r="AP26" i="7"/>
  <c r="AP21" i="7" s="1"/>
  <c r="AQ26" i="7"/>
  <c r="AQ21" i="7" s="1"/>
  <c r="AR26" i="7"/>
  <c r="AR21" i="7" s="1"/>
  <c r="AS26" i="7"/>
  <c r="AS21" i="7" s="1"/>
  <c r="AT26" i="7"/>
  <c r="AT21" i="7" s="1"/>
  <c r="AU26" i="7"/>
  <c r="AU21" i="7" s="1"/>
  <c r="AV26" i="7"/>
  <c r="AV21" i="7" s="1"/>
  <c r="AX26" i="7"/>
  <c r="AX21" i="7" s="1"/>
  <c r="AW26" i="7"/>
  <c r="AW21" i="7" s="1"/>
  <c r="A26" i="7" l="1"/>
  <c r="C65" i="4" l="1"/>
  <c r="I65" i="4" l="1"/>
  <c r="G65" i="4"/>
  <c r="C39" i="10"/>
  <c r="B65" i="4"/>
  <c r="F65" i="4" l="1"/>
  <c r="K65" i="4" s="1"/>
  <c r="E65" i="4"/>
  <c r="R11" i="27" l="1"/>
  <c r="O11" i="27"/>
  <c r="M11" i="27"/>
  <c r="S11" i="27"/>
  <c r="V11" i="27"/>
  <c r="U11" i="27"/>
  <c r="T11" i="27"/>
  <c r="Q11" i="27"/>
  <c r="P11" i="27"/>
  <c r="N11" i="27"/>
  <c r="E26" i="19"/>
  <c r="E29" i="19" s="1"/>
  <c r="B32" i="19" s="1"/>
  <c r="B26" i="19"/>
  <c r="B29" i="19" s="1"/>
  <c r="C26" i="19"/>
  <c r="C29" i="19" s="1"/>
  <c r="C32" i="19" l="1"/>
  <c r="C34" i="19" s="1"/>
  <c r="C38" i="19"/>
  <c r="B59" i="19"/>
  <c r="B60" i="19" s="1"/>
  <c r="B34" i="19"/>
  <c r="F29" i="19"/>
  <c r="E37" i="10" l="1"/>
  <c r="C42" i="19"/>
  <c r="C43" i="19" s="1"/>
  <c r="C44" i="19" s="1"/>
  <c r="C45" i="19" s="1"/>
  <c r="F38" i="19"/>
  <c r="F42" i="19" s="1"/>
  <c r="F43" i="19" s="1"/>
  <c r="F44" i="19" s="1"/>
  <c r="H47" i="19" s="1"/>
  <c r="F37" i="10" l="1"/>
  <c r="G37" i="10" s="1"/>
  <c r="C63" i="4"/>
  <c r="G63" i="4" s="1"/>
  <c r="I63" i="4" l="1"/>
  <c r="K63" i="4" s="1"/>
  <c r="E63" i="4"/>
  <c r="E39" i="10"/>
  <c r="K22" i="27"/>
  <c r="R9" i="27" l="1"/>
  <c r="N9" i="27"/>
  <c r="U9" i="27"/>
  <c r="Q9" i="27"/>
  <c r="T9" i="27"/>
  <c r="P9" i="27"/>
  <c r="S9" i="27"/>
  <c r="O9" i="27"/>
  <c r="F39" i="10"/>
  <c r="G39" i="10" s="1"/>
  <c r="E42" i="10"/>
  <c r="V9" i="27" l="1"/>
  <c r="M9" i="27" l="1"/>
  <c r="B64" i="4"/>
  <c r="C64" i="4"/>
  <c r="I64" i="4" l="1"/>
  <c r="G64" i="4"/>
  <c r="E64" i="4"/>
  <c r="J9" i="27"/>
  <c r="F64" i="4"/>
  <c r="C40" i="10"/>
  <c r="F40" i="10" s="1"/>
  <c r="G40" i="10" s="1"/>
  <c r="K64" i="4" l="1"/>
  <c r="C38" i="10"/>
  <c r="C66" i="4"/>
  <c r="G66" i="4" s="1"/>
  <c r="G67" i="4" s="1"/>
  <c r="G70" i="4" s="1"/>
  <c r="B66" i="4"/>
  <c r="F66" i="4" l="1"/>
  <c r="F67" i="4" s="1"/>
  <c r="F70" i="4" s="1"/>
  <c r="E66" i="4"/>
  <c r="C67" i="4"/>
  <c r="I66" i="4"/>
  <c r="I67" i="4" s="1"/>
  <c r="I70" i="4" s="1"/>
  <c r="F38" i="10"/>
  <c r="C42" i="10"/>
  <c r="B67" i="4"/>
  <c r="K66" i="4" l="1"/>
  <c r="G38" i="10"/>
  <c r="F42" i="10"/>
  <c r="G42" i="10" s="1"/>
  <c r="B39" i="4" l="1"/>
  <c r="D14" i="20" s="1"/>
  <c r="G18" i="22"/>
  <c r="D18" i="22"/>
  <c r="F35" i="4"/>
  <c r="F48" i="4" l="1"/>
  <c r="F52" i="4"/>
  <c r="B35" i="4"/>
  <c r="O10" i="27" l="1"/>
  <c r="P10" i="27"/>
  <c r="Q10" i="27"/>
  <c r="G12" i="17"/>
  <c r="C34" i="4"/>
  <c r="F12" i="17"/>
  <c r="C51" i="4" l="1"/>
  <c r="C53" i="4" s="1"/>
  <c r="H12" i="17"/>
  <c r="S10" i="27" l="1"/>
  <c r="R10" i="27" l="1"/>
  <c r="I12" i="17"/>
  <c r="D34" i="4"/>
  <c r="J12" i="17"/>
  <c r="C7" i="29" l="1"/>
  <c r="T10" i="27"/>
  <c r="D51" i="4"/>
  <c r="D53" i="4" s="1"/>
  <c r="D47" i="4"/>
  <c r="K12" i="17"/>
  <c r="U10" i="27"/>
  <c r="L12" i="17" l="1"/>
  <c r="V10" i="27" l="1"/>
  <c r="M12" i="17"/>
  <c r="E34" i="4" l="1"/>
  <c r="E51" i="4" s="1"/>
  <c r="E53" i="4" s="1"/>
  <c r="W10" i="27"/>
  <c r="N12" i="17"/>
  <c r="X10" i="27" l="1"/>
  <c r="O12" i="17"/>
  <c r="Y10" i="27"/>
  <c r="E47" i="4"/>
  <c r="D7" i="29" l="1"/>
  <c r="P12" i="17"/>
  <c r="Z10" i="27" l="1"/>
  <c r="Q12" i="17"/>
  <c r="F9" i="20" l="1"/>
  <c r="AA10" i="27"/>
  <c r="F34" i="3"/>
  <c r="R12" i="17"/>
  <c r="C47" i="4" s="1"/>
  <c r="F34" i="4"/>
  <c r="C34" i="3" l="1"/>
  <c r="B34" i="3"/>
  <c r="D34" i="3"/>
  <c r="J10" i="27"/>
  <c r="D9" i="20"/>
  <c r="F51" i="4"/>
  <c r="F53" i="4" s="1"/>
  <c r="B34" i="4"/>
  <c r="C12" i="17"/>
  <c r="S12" i="17"/>
  <c r="F47" i="4"/>
  <c r="E7" i="29" l="1"/>
  <c r="B70" i="4"/>
  <c r="C70" i="4"/>
  <c r="M36" i="3" l="1"/>
  <c r="F1" i="24"/>
  <c r="AA8" i="27" l="1"/>
  <c r="Y8" i="27"/>
  <c r="Z4" i="27"/>
  <c r="Z8" i="27"/>
  <c r="Y4" i="27"/>
  <c r="AA4" i="27"/>
  <c r="X4" i="27" l="1"/>
  <c r="R30" i="17"/>
  <c r="X8" i="27" l="1"/>
  <c r="G8" i="22" l="1"/>
  <c r="W4" i="27"/>
  <c r="W8" i="27"/>
  <c r="F28" i="3" l="1"/>
  <c r="C28" i="3" s="1"/>
  <c r="F32" i="3"/>
  <c r="D32" i="3" s="1"/>
  <c r="F46" i="4"/>
  <c r="F49" i="4" s="1"/>
  <c r="F44" i="4" s="1"/>
  <c r="D46" i="4"/>
  <c r="D49" i="4" s="1"/>
  <c r="D44" i="4" s="1"/>
  <c r="E46" i="4"/>
  <c r="E49" i="4" s="1"/>
  <c r="E44" i="4" s="1"/>
  <c r="G4" i="22" l="1"/>
  <c r="B32" i="3"/>
  <c r="C32" i="3"/>
  <c r="B28" i="3"/>
  <c r="D28" i="3"/>
  <c r="S10" i="17" l="1"/>
  <c r="E11" i="27" l="1"/>
  <c r="J3" i="27" l="1"/>
  <c r="R8" i="27" l="1"/>
  <c r="N8" i="27"/>
  <c r="U8" i="27"/>
  <c r="Q8" i="27"/>
  <c r="T8" i="27"/>
  <c r="S8" i="27"/>
  <c r="O8" i="27"/>
  <c r="P8" i="27"/>
  <c r="J7" i="27"/>
  <c r="J8" i="27" l="1"/>
  <c r="J4" i="27" l="1"/>
  <c r="K14" i="27" l="1"/>
  <c r="K17" i="27" s="1"/>
  <c r="K18" i="27" l="1"/>
  <c r="K23" i="27"/>
  <c r="L22" i="27" s="1"/>
  <c r="C23" i="28" l="1"/>
  <c r="D23" i="28" s="1"/>
  <c r="I28" i="30" l="1"/>
  <c r="J28" i="30" s="1"/>
  <c r="J12" i="30" s="1"/>
  <c r="I26" i="30"/>
  <c r="I27" i="30"/>
  <c r="I29" i="30"/>
  <c r="I13" i="30" s="1"/>
  <c r="I21" i="30"/>
  <c r="I22" i="30"/>
  <c r="I6" i="30" s="1"/>
  <c r="I25" i="30"/>
  <c r="I24" i="30"/>
  <c r="I23" i="30"/>
  <c r="I8" i="30" l="1"/>
  <c r="I9" i="30"/>
  <c r="J21" i="30"/>
  <c r="J5" i="30" s="1"/>
  <c r="J27" i="30"/>
  <c r="J11" i="30" s="1"/>
  <c r="J25" i="30"/>
  <c r="J9" i="30" s="1"/>
  <c r="J22" i="30"/>
  <c r="J6" i="30" s="1"/>
  <c r="J26" i="30"/>
  <c r="K26" i="30" s="1"/>
  <c r="K10" i="30" s="1"/>
  <c r="J29" i="30"/>
  <c r="J13" i="30" s="1"/>
  <c r="I7" i="30"/>
  <c r="I11" i="30"/>
  <c r="I12" i="30"/>
  <c r="J23" i="30"/>
  <c r="J7" i="30" s="1"/>
  <c r="J24" i="30"/>
  <c r="J8" i="30" s="1"/>
  <c r="I5" i="30"/>
  <c r="I10" i="30"/>
  <c r="K28" i="30"/>
  <c r="K12" i="30" s="1"/>
  <c r="K25" i="30" l="1"/>
  <c r="K9" i="30" s="1"/>
  <c r="K23" i="30"/>
  <c r="K7" i="30" s="1"/>
  <c r="K22" i="30"/>
  <c r="K6" i="30" s="1"/>
  <c r="K27" i="30"/>
  <c r="K11" i="30" s="1"/>
  <c r="I14" i="30"/>
  <c r="L25" i="30"/>
  <c r="L9" i="30" s="1"/>
  <c r="K21" i="30"/>
  <c r="L21" i="30" s="1"/>
  <c r="L28" i="30"/>
  <c r="J10" i="30"/>
  <c r="L26" i="30"/>
  <c r="L10" i="30" s="1"/>
  <c r="K29" i="30"/>
  <c r="K24" i="30"/>
  <c r="L23" i="30" l="1"/>
  <c r="L7" i="30" s="1"/>
  <c r="M25" i="30"/>
  <c r="M9" i="30" s="1"/>
  <c r="L22" i="30"/>
  <c r="L6" i="30" s="1"/>
  <c r="L5" i="30"/>
  <c r="M21" i="30"/>
  <c r="M5" i="30" s="1"/>
  <c r="L27" i="30"/>
  <c r="K13" i="30"/>
  <c r="L29" i="30"/>
  <c r="L24" i="30"/>
  <c r="M24" i="30" s="1"/>
  <c r="M26" i="30"/>
  <c r="L12" i="30"/>
  <c r="K8" i="30"/>
  <c r="K5" i="30"/>
  <c r="M28" i="30"/>
  <c r="N25" i="30" l="1"/>
  <c r="O25" i="30" s="1"/>
  <c r="O9" i="30" s="1"/>
  <c r="M22" i="30"/>
  <c r="M6" i="30" s="1"/>
  <c r="M23" i="30"/>
  <c r="L11" i="30"/>
  <c r="M27" i="30"/>
  <c r="N21" i="30"/>
  <c r="O21" i="30" s="1"/>
  <c r="O5" i="30" s="1"/>
  <c r="M8" i="30"/>
  <c r="M10" i="30"/>
  <c r="N26" i="30"/>
  <c r="N24" i="30"/>
  <c r="N8" i="30" s="1"/>
  <c r="L13" i="30"/>
  <c r="M12" i="30"/>
  <c r="N28" i="30"/>
  <c r="N12" i="30" s="1"/>
  <c r="N9" i="30"/>
  <c r="M29" i="30"/>
  <c r="N29" i="30" s="1"/>
  <c r="N13" i="30" s="1"/>
  <c r="L8" i="30"/>
  <c r="P25" i="30" l="1"/>
  <c r="N22" i="30"/>
  <c r="O22" i="30" s="1"/>
  <c r="O6" i="30" s="1"/>
  <c r="M7" i="30"/>
  <c r="N23" i="30"/>
  <c r="O23" i="30" s="1"/>
  <c r="O7" i="30" s="1"/>
  <c r="N5" i="30"/>
  <c r="O28" i="30"/>
  <c r="O12" i="30" s="1"/>
  <c r="P21" i="30"/>
  <c r="P5" i="30" s="1"/>
  <c r="N27" i="30"/>
  <c r="M11" i="30"/>
  <c r="M13" i="30"/>
  <c r="P9" i="30"/>
  <c r="Q25" i="30"/>
  <c r="O24" i="30"/>
  <c r="N10" i="30"/>
  <c r="O26" i="30"/>
  <c r="O29" i="30"/>
  <c r="P22" i="30" l="1"/>
  <c r="P6" i="30" s="1"/>
  <c r="N6" i="30"/>
  <c r="N7" i="30"/>
  <c r="P23" i="30"/>
  <c r="P7" i="30" s="1"/>
  <c r="P28" i="30"/>
  <c r="Q28" i="30" s="1"/>
  <c r="R28" i="30" s="1"/>
  <c r="R12" i="30" s="1"/>
  <c r="Q22" i="30"/>
  <c r="Q6" i="30" s="1"/>
  <c r="Q21" i="30"/>
  <c r="Q5" i="30" s="1"/>
  <c r="O27" i="30"/>
  <c r="N11" i="30"/>
  <c r="Q9" i="30"/>
  <c r="R25" i="30"/>
  <c r="O10" i="30"/>
  <c r="P26" i="30"/>
  <c r="Q26" i="30" s="1"/>
  <c r="Q10" i="30" s="1"/>
  <c r="O13" i="30"/>
  <c r="P29" i="30"/>
  <c r="P13" i="30" s="1"/>
  <c r="O8" i="30"/>
  <c r="P24" i="30"/>
  <c r="P12" i="30" l="1"/>
  <c r="R22" i="30"/>
  <c r="R6" i="30" s="1"/>
  <c r="Q23" i="30"/>
  <c r="Q7" i="30" s="1"/>
  <c r="R21" i="30"/>
  <c r="S21" i="30" s="1"/>
  <c r="Q29" i="30"/>
  <c r="R29" i="30" s="1"/>
  <c r="R13" i="30" s="1"/>
  <c r="O11" i="30"/>
  <c r="P27" i="30"/>
  <c r="S28" i="30"/>
  <c r="P10" i="30"/>
  <c r="Q12" i="30"/>
  <c r="R9" i="30"/>
  <c r="S25" i="30"/>
  <c r="P8" i="30"/>
  <c r="Q24" i="30"/>
  <c r="R26" i="30"/>
  <c r="S22" i="30" l="1"/>
  <c r="S6" i="30" s="1"/>
  <c r="R23" i="30"/>
  <c r="R7" i="30" s="1"/>
  <c r="Q13" i="30"/>
  <c r="R5" i="30"/>
  <c r="S29" i="30"/>
  <c r="S13" i="30" s="1"/>
  <c r="P11" i="30"/>
  <c r="Q27" i="30"/>
  <c r="Q8" i="30"/>
  <c r="R24" i="30"/>
  <c r="S9" i="30"/>
  <c r="T25" i="30"/>
  <c r="S12" i="30"/>
  <c r="T28" i="30"/>
  <c r="S5" i="30"/>
  <c r="T21" i="30"/>
  <c r="T5" i="30" s="1"/>
  <c r="R10" i="30"/>
  <c r="S26" i="30"/>
  <c r="T22" i="30"/>
  <c r="S23" i="30" l="1"/>
  <c r="S7" i="30" s="1"/>
  <c r="T29" i="30"/>
  <c r="T13" i="30" s="1"/>
  <c r="Q11" i="30"/>
  <c r="R27" i="30"/>
  <c r="T12" i="30"/>
  <c r="U28" i="30"/>
  <c r="R8" i="30"/>
  <c r="S24" i="30"/>
  <c r="S10" i="30"/>
  <c r="T26" i="30"/>
  <c r="T9" i="30"/>
  <c r="U25" i="30"/>
  <c r="T6" i="30"/>
  <c r="U22" i="30"/>
  <c r="U21" i="30"/>
  <c r="U29" i="30" l="1"/>
  <c r="T23" i="30"/>
  <c r="R11" i="30"/>
  <c r="S27" i="30"/>
  <c r="S8" i="30"/>
  <c r="T24" i="30"/>
  <c r="U5" i="30"/>
  <c r="V21" i="30"/>
  <c r="T10" i="30"/>
  <c r="U26" i="30"/>
  <c r="U12" i="30"/>
  <c r="V28" i="30"/>
  <c r="U9" i="30"/>
  <c r="V25" i="30"/>
  <c r="U6" i="30"/>
  <c r="V22" i="30"/>
  <c r="U13" i="30"/>
  <c r="V29" i="30"/>
  <c r="U23" i="30" l="1"/>
  <c r="T7" i="30"/>
  <c r="S11" i="30"/>
  <c r="T27" i="30"/>
  <c r="V9" i="30"/>
  <c r="W25" i="30"/>
  <c r="U10" i="30"/>
  <c r="V26" i="30"/>
  <c r="V13" i="30"/>
  <c r="W29" i="30"/>
  <c r="V6" i="30"/>
  <c r="W22" i="30"/>
  <c r="V12" i="30"/>
  <c r="W28" i="30"/>
  <c r="V5" i="30"/>
  <c r="W21" i="30"/>
  <c r="T8" i="30"/>
  <c r="U24" i="30"/>
  <c r="U7" i="30" l="1"/>
  <c r="V23" i="30"/>
  <c r="T11" i="30"/>
  <c r="U27" i="30"/>
  <c r="V27" i="30" s="1"/>
  <c r="W5" i="30"/>
  <c r="X21" i="30"/>
  <c r="W6" i="30"/>
  <c r="X22" i="30"/>
  <c r="W9" i="30"/>
  <c r="X25" i="30"/>
  <c r="U8" i="30"/>
  <c r="V24" i="30"/>
  <c r="W12" i="30"/>
  <c r="X28" i="30"/>
  <c r="W13" i="30"/>
  <c r="X29" i="30"/>
  <c r="V10" i="30"/>
  <c r="W26" i="30"/>
  <c r="V7" i="30" l="1"/>
  <c r="W23" i="30"/>
  <c r="V11" i="30"/>
  <c r="W27" i="30"/>
  <c r="U11" i="30"/>
  <c r="W10" i="30"/>
  <c r="X26" i="30"/>
  <c r="X12" i="30"/>
  <c r="Y28" i="30"/>
  <c r="X9" i="30"/>
  <c r="Y25" i="30"/>
  <c r="X6" i="30"/>
  <c r="Y22" i="30"/>
  <c r="X13" i="30"/>
  <c r="Y29" i="30"/>
  <c r="V8" i="30"/>
  <c r="W24" i="30"/>
  <c r="X5" i="30"/>
  <c r="Y21" i="30"/>
  <c r="W7" i="30" l="1"/>
  <c r="X23" i="30"/>
  <c r="W11" i="30"/>
  <c r="X27" i="30"/>
  <c r="Y27" i="30" s="1"/>
  <c r="Y11" i="30" s="1"/>
  <c r="Y13" i="30"/>
  <c r="Z29" i="30"/>
  <c r="Y6" i="30"/>
  <c r="Z22" i="30"/>
  <c r="Y12" i="30"/>
  <c r="Z28" i="30"/>
  <c r="Y5" i="30"/>
  <c r="Z21" i="30"/>
  <c r="W8" i="30"/>
  <c r="X24" i="30"/>
  <c r="Y9" i="30"/>
  <c r="Z25" i="30"/>
  <c r="X10" i="30"/>
  <c r="Y26" i="30"/>
  <c r="X7" i="30" l="1"/>
  <c r="Y23" i="30"/>
  <c r="X11" i="30"/>
  <c r="Z27" i="30"/>
  <c r="Z12" i="30"/>
  <c r="AA28" i="30"/>
  <c r="Z9" i="30"/>
  <c r="AA25" i="30"/>
  <c r="Z6" i="30"/>
  <c r="AA22" i="30"/>
  <c r="Y10" i="30"/>
  <c r="Z26" i="30"/>
  <c r="Z5" i="30"/>
  <c r="AA21" i="30"/>
  <c r="Z13" i="30"/>
  <c r="AA29" i="30"/>
  <c r="X8" i="30"/>
  <c r="Y24" i="30"/>
  <c r="Y7" i="30" l="1"/>
  <c r="Z23" i="30"/>
  <c r="Z11" i="30"/>
  <c r="AA27" i="30"/>
  <c r="AA13" i="30"/>
  <c r="AB29" i="30"/>
  <c r="Z10" i="30"/>
  <c r="AA26" i="30"/>
  <c r="AA12" i="30"/>
  <c r="AB28" i="30"/>
  <c r="Y8" i="30"/>
  <c r="Z24" i="30"/>
  <c r="AA5" i="30"/>
  <c r="AB21" i="30"/>
  <c r="AA6" i="30"/>
  <c r="AB22" i="30"/>
  <c r="AA9" i="30"/>
  <c r="AB25" i="30"/>
  <c r="Z7" i="30" l="1"/>
  <c r="AA23" i="30"/>
  <c r="AA11" i="30"/>
  <c r="AB27" i="30"/>
  <c r="AB9" i="30"/>
  <c r="AC25" i="30"/>
  <c r="AB5" i="30"/>
  <c r="AC21" i="30"/>
  <c r="AB12" i="30"/>
  <c r="AC28" i="30"/>
  <c r="AA10" i="30"/>
  <c r="AB26" i="30"/>
  <c r="AB6" i="30"/>
  <c r="AC22" i="30"/>
  <c r="Z8" i="30"/>
  <c r="AA24" i="30"/>
  <c r="AB13" i="30"/>
  <c r="AC29" i="30"/>
  <c r="AA7" i="30" l="1"/>
  <c r="AB23" i="30"/>
  <c r="AB11" i="30"/>
  <c r="AC27" i="30"/>
  <c r="AD27" i="30" s="1"/>
  <c r="AD11" i="30" s="1"/>
  <c r="AC6" i="30"/>
  <c r="AD22" i="30"/>
  <c r="AB10" i="30"/>
  <c r="AC26" i="30"/>
  <c r="AC5" i="30"/>
  <c r="AD21" i="30"/>
  <c r="AC13" i="30"/>
  <c r="AD29" i="30"/>
  <c r="AA8" i="30"/>
  <c r="AB24" i="30"/>
  <c r="AC12" i="30"/>
  <c r="AD28" i="30"/>
  <c r="AC9" i="30"/>
  <c r="AD25" i="30"/>
  <c r="AB7" i="30" l="1"/>
  <c r="AC23" i="30"/>
  <c r="AC11" i="30"/>
  <c r="AE27" i="30"/>
  <c r="AE11" i="30" s="1"/>
  <c r="AD12" i="30"/>
  <c r="AE28" i="30"/>
  <c r="AB8" i="30"/>
  <c r="AC24" i="30"/>
  <c r="AD5" i="30"/>
  <c r="AE21" i="30"/>
  <c r="AD6" i="30"/>
  <c r="AE22" i="30"/>
  <c r="AD9" i="30"/>
  <c r="AE25" i="30"/>
  <c r="AD13" i="30"/>
  <c r="AE29" i="30"/>
  <c r="AC10" i="30"/>
  <c r="AD26" i="30"/>
  <c r="AC7" i="30" l="1"/>
  <c r="AD23" i="30"/>
  <c r="AF27" i="30"/>
  <c r="AF11" i="30" s="1"/>
  <c r="AD10" i="30"/>
  <c r="AE26" i="30"/>
  <c r="AE6" i="30"/>
  <c r="AF22" i="30"/>
  <c r="AC8" i="30"/>
  <c r="AD24" i="30"/>
  <c r="AE13" i="30"/>
  <c r="AF29" i="30"/>
  <c r="AE9" i="30"/>
  <c r="AF25" i="30"/>
  <c r="AE5" i="30"/>
  <c r="AF21" i="30"/>
  <c r="AE12" i="30"/>
  <c r="AF28" i="30"/>
  <c r="AD7" i="30" l="1"/>
  <c r="AE23" i="30"/>
  <c r="AG27" i="30"/>
  <c r="AG11" i="30" s="1"/>
  <c r="AF5" i="30"/>
  <c r="AG21" i="30"/>
  <c r="AF13" i="30"/>
  <c r="AG29" i="30"/>
  <c r="AD8" i="30"/>
  <c r="AE24" i="30"/>
  <c r="AF12" i="30"/>
  <c r="AG28" i="30"/>
  <c r="AF9" i="30"/>
  <c r="AG25" i="30"/>
  <c r="AF6" i="30"/>
  <c r="AG22" i="30"/>
  <c r="AE10" i="30"/>
  <c r="AF26" i="30"/>
  <c r="AF23" i="30" l="1"/>
  <c r="AE7" i="30"/>
  <c r="AH27" i="30"/>
  <c r="AH11" i="30" s="1"/>
  <c r="AG13" i="30"/>
  <c r="AH29" i="30"/>
  <c r="AG12" i="30"/>
  <c r="AH28" i="30"/>
  <c r="AF10" i="30"/>
  <c r="AG26" i="30"/>
  <c r="AE8" i="30"/>
  <c r="AF24" i="30"/>
  <c r="AG5" i="30"/>
  <c r="AH21" i="30"/>
  <c r="AG6" i="30"/>
  <c r="AH22" i="30"/>
  <c r="AG9" i="30"/>
  <c r="AH25" i="30"/>
  <c r="AI27" i="30" l="1"/>
  <c r="AI11" i="30" s="1"/>
  <c r="AE14" i="30"/>
  <c r="AF7" i="30"/>
  <c r="AG23" i="30"/>
  <c r="AF8" i="30"/>
  <c r="AG24" i="30"/>
  <c r="AH13" i="30"/>
  <c r="AI29" i="30"/>
  <c r="AG10" i="30"/>
  <c r="AH26" i="30"/>
  <c r="AH9" i="30"/>
  <c r="AI25" i="30"/>
  <c r="AH12" i="30"/>
  <c r="AI28" i="30"/>
  <c r="AH6" i="30"/>
  <c r="AI22" i="30"/>
  <c r="AH5" i="30"/>
  <c r="AI21" i="30"/>
  <c r="AJ27" i="30" l="1"/>
  <c r="AK27" i="30" s="1"/>
  <c r="AK11" i="30" s="1"/>
  <c r="AF14" i="30"/>
  <c r="AH23" i="30"/>
  <c r="AG7" i="30"/>
  <c r="AI12" i="30"/>
  <c r="AJ28" i="30"/>
  <c r="AI9" i="30"/>
  <c r="AJ25" i="30"/>
  <c r="AI13" i="30"/>
  <c r="AJ29" i="30"/>
  <c r="AI5" i="30"/>
  <c r="AJ21" i="30"/>
  <c r="AI6" i="30"/>
  <c r="AJ22" i="30"/>
  <c r="AH10" i="30"/>
  <c r="AI26" i="30"/>
  <c r="AG8" i="30"/>
  <c r="AH24" i="30"/>
  <c r="AG14" i="30" l="1"/>
  <c r="AJ11" i="30"/>
  <c r="AL27" i="30"/>
  <c r="AM27" i="30" s="1"/>
  <c r="AI23" i="30"/>
  <c r="AH7" i="30"/>
  <c r="AJ9" i="30"/>
  <c r="AK25" i="30"/>
  <c r="AJ13" i="30"/>
  <c r="AK29" i="30"/>
  <c r="AJ12" i="30"/>
  <c r="AK28" i="30"/>
  <c r="AJ5" i="30"/>
  <c r="AK21" i="30"/>
  <c r="AH8" i="30"/>
  <c r="AI24" i="30"/>
  <c r="AI10" i="30"/>
  <c r="AJ26" i="30"/>
  <c r="AJ6" i="30"/>
  <c r="AK22" i="30"/>
  <c r="AH14" i="30" l="1"/>
  <c r="AL11" i="30"/>
  <c r="AJ23" i="30"/>
  <c r="AI7" i="30"/>
  <c r="AN27" i="30"/>
  <c r="AN11" i="30" s="1"/>
  <c r="AM11" i="30"/>
  <c r="AK13" i="30"/>
  <c r="AL29" i="30"/>
  <c r="AK5" i="30"/>
  <c r="AL21" i="30"/>
  <c r="AK9" i="30"/>
  <c r="AL25" i="30"/>
  <c r="AJ10" i="30"/>
  <c r="AK26" i="30"/>
  <c r="AK6" i="30"/>
  <c r="AL22" i="30"/>
  <c r="AI8" i="30"/>
  <c r="AJ24" i="30"/>
  <c r="AK12" i="30"/>
  <c r="AL28" i="30"/>
  <c r="AI14" i="30" l="1"/>
  <c r="AJ7" i="30"/>
  <c r="AK23" i="30"/>
  <c r="AJ8" i="30"/>
  <c r="AK24" i="30"/>
  <c r="AK10" i="30"/>
  <c r="AL26" i="30"/>
  <c r="AL5" i="30"/>
  <c r="AM21" i="30"/>
  <c r="AL13" i="30"/>
  <c r="AM29" i="30"/>
  <c r="AL12" i="30"/>
  <c r="AM28" i="30"/>
  <c r="AL6" i="30"/>
  <c r="AM22" i="30"/>
  <c r="AL9" i="30"/>
  <c r="AM25" i="30"/>
  <c r="AJ14" i="30" l="1"/>
  <c r="AK7" i="30"/>
  <c r="AL23" i="30"/>
  <c r="AM13" i="30"/>
  <c r="AN29" i="30"/>
  <c r="AN13" i="30" s="1"/>
  <c r="AM9" i="30"/>
  <c r="AN25" i="30"/>
  <c r="AN9" i="30" s="1"/>
  <c r="AL10" i="30"/>
  <c r="AM26" i="30"/>
  <c r="AK8" i="30"/>
  <c r="AK14" i="30" s="1"/>
  <c r="AL24" i="30"/>
  <c r="AM12" i="30"/>
  <c r="AN28" i="30"/>
  <c r="AN12" i="30" s="1"/>
  <c r="AM6" i="30"/>
  <c r="AN22" i="30"/>
  <c r="AN6" i="30" s="1"/>
  <c r="AM5" i="30"/>
  <c r="AN21" i="30"/>
  <c r="AN5" i="30" s="1"/>
  <c r="AL7" i="30" l="1"/>
  <c r="AM23" i="30"/>
  <c r="AL8" i="30"/>
  <c r="AM24" i="30"/>
  <c r="AM10" i="30"/>
  <c r="AN26" i="30"/>
  <c r="AN10" i="30" s="1"/>
  <c r="AL14" i="30" l="1"/>
  <c r="AM7" i="30"/>
  <c r="AN23" i="30"/>
  <c r="AN7" i="30" s="1"/>
  <c r="AM8" i="30"/>
  <c r="AN24" i="30"/>
  <c r="AN8" i="30" s="1"/>
  <c r="J14" i="30"/>
  <c r="AM14" i="30" l="1"/>
  <c r="AN14" i="30"/>
  <c r="K14" i="30"/>
  <c r="L14" i="30" l="1"/>
  <c r="M14" i="30"/>
  <c r="N14" i="30" l="1"/>
  <c r="O14" i="30" l="1"/>
  <c r="P14" i="30" l="1"/>
  <c r="Q14" i="30" l="1"/>
  <c r="R14" i="30" l="1"/>
  <c r="S14" i="30" l="1"/>
  <c r="T14" i="30" l="1"/>
  <c r="U14" i="30" l="1"/>
  <c r="V14" i="30" l="1"/>
  <c r="W14" i="30" l="1"/>
  <c r="X14" i="30" l="1"/>
  <c r="Y14" i="30" l="1"/>
  <c r="Z14" i="30" l="1"/>
  <c r="AA14" i="30" l="1"/>
  <c r="AB14" i="30" l="1"/>
  <c r="AC14" i="30" l="1"/>
  <c r="AD14" i="30"/>
  <c r="D17" i="20" l="1"/>
  <c r="X11" i="27" l="1"/>
  <c r="W11" i="27"/>
  <c r="Y11" i="27" l="1"/>
  <c r="AA11" i="27"/>
  <c r="Z11" i="27"/>
  <c r="J11" i="27"/>
  <c r="Q30" i="17" l="1"/>
  <c r="F8" i="20"/>
  <c r="P30" i="17"/>
  <c r="D8" i="20" l="1"/>
  <c r="L14" i="27" l="1"/>
  <c r="L17" i="27" s="1"/>
  <c r="D36" i="4" l="1"/>
  <c r="L18" i="27"/>
  <c r="L23" i="27"/>
  <c r="M22" i="27" s="1"/>
  <c r="I19" i="10" l="1"/>
  <c r="I18" i="10"/>
  <c r="I5" i="10" s="1"/>
  <c r="I21" i="10"/>
  <c r="I20" i="10"/>
  <c r="I23" i="10"/>
  <c r="I10" i="10" s="1"/>
  <c r="I24" i="10"/>
  <c r="I11" i="10" s="1"/>
  <c r="I22" i="10"/>
  <c r="I9" i="10" s="1"/>
  <c r="I7" i="10" l="1"/>
  <c r="I8" i="10"/>
  <c r="I6" i="10"/>
  <c r="J12" i="10"/>
  <c r="I12" i="10"/>
  <c r="I13" i="10" l="1"/>
  <c r="K12" i="10" l="1"/>
  <c r="L12" i="10"/>
  <c r="N12" i="10" l="1"/>
  <c r="M12" i="10" l="1"/>
  <c r="O12" i="10" l="1"/>
  <c r="P12" i="10"/>
  <c r="Q12" i="10" l="1"/>
  <c r="R12" i="10" l="1"/>
  <c r="S12" i="10" l="1"/>
  <c r="T12" i="10" l="1"/>
  <c r="U12" i="10"/>
  <c r="V12" i="10" l="1"/>
  <c r="W12" i="10" l="1"/>
  <c r="X12" i="10" l="1"/>
  <c r="Y12" i="10"/>
  <c r="Z12" i="10" l="1"/>
  <c r="AA12" i="10" l="1"/>
  <c r="AB12" i="10" l="1"/>
  <c r="AC12" i="10" l="1"/>
  <c r="AD12" i="10" l="1"/>
  <c r="AE12" i="10" l="1"/>
  <c r="AF12" i="10" l="1"/>
  <c r="AG12" i="10" l="1"/>
  <c r="AH12" i="10" l="1"/>
  <c r="AI12" i="10" l="1"/>
  <c r="AJ12" i="10" l="1"/>
  <c r="AK12" i="10" l="1"/>
  <c r="J18" i="10"/>
  <c r="J5" i="10" s="1"/>
  <c r="J19" i="10"/>
  <c r="J22" i="10"/>
  <c r="J9" i="10" s="1"/>
  <c r="J23" i="10"/>
  <c r="J10" i="10" s="1"/>
  <c r="J24" i="10"/>
  <c r="J11" i="10" s="1"/>
  <c r="J20" i="10"/>
  <c r="J21" i="10"/>
  <c r="J7" i="10" l="1"/>
  <c r="J8" i="10"/>
  <c r="J6" i="10"/>
  <c r="AL12" i="10"/>
  <c r="AM12" i="10" l="1"/>
  <c r="AN12" i="10"/>
  <c r="J13" i="10"/>
  <c r="K5" i="10"/>
  <c r="K11" i="10"/>
  <c r="K9" i="10"/>
  <c r="K7" i="10"/>
  <c r="K6" i="10" l="1"/>
  <c r="L19" i="10"/>
  <c r="L6" i="10" s="1"/>
  <c r="L18" i="10"/>
  <c r="L5" i="10" s="1"/>
  <c r="L23" i="10"/>
  <c r="L10" i="10" s="1"/>
  <c r="L21" i="10"/>
  <c r="L24" i="10"/>
  <c r="L11" i="10" s="1"/>
  <c r="L22" i="10"/>
  <c r="L9" i="10" s="1"/>
  <c r="L20" i="10"/>
  <c r="L7" i="10" l="1"/>
  <c r="L8" i="10"/>
  <c r="K13" i="10"/>
  <c r="M18" i="10"/>
  <c r="M5" i="10" s="1"/>
  <c r="M19" i="10"/>
  <c r="M23" i="10"/>
  <c r="M10" i="10" s="1"/>
  <c r="M24" i="10"/>
  <c r="M11" i="10" s="1"/>
  <c r="M20" i="10"/>
  <c r="M7" i="10" s="1"/>
  <c r="M21" i="10"/>
  <c r="M8" i="10" s="1"/>
  <c r="M22" i="10"/>
  <c r="M9" i="10" s="1"/>
  <c r="O20" i="10" l="1"/>
  <c r="O21" i="10"/>
  <c r="F33" i="3"/>
  <c r="G7" i="22"/>
  <c r="F31" i="3"/>
  <c r="M6" i="10"/>
  <c r="O19" i="10"/>
  <c r="L13" i="10"/>
  <c r="N5" i="10"/>
  <c r="N24" i="10"/>
  <c r="N11" i="10" s="1"/>
  <c r="P20" i="10" l="1"/>
  <c r="R20" i="10" s="1"/>
  <c r="S20" i="10" s="1"/>
  <c r="U20" i="10" s="1"/>
  <c r="V20" i="10" s="1"/>
  <c r="X20" i="10" s="1"/>
  <c r="Y20" i="10" s="1"/>
  <c r="AA20" i="10" s="1"/>
  <c r="AB20" i="10" s="1"/>
  <c r="AD20" i="10" s="1"/>
  <c r="AE20" i="10" s="1"/>
  <c r="AG20" i="10" s="1"/>
  <c r="AH20" i="10" s="1"/>
  <c r="P21" i="10"/>
  <c r="R21" i="10" s="1"/>
  <c r="S21" i="10" s="1"/>
  <c r="U21" i="10" s="1"/>
  <c r="V21" i="10" s="1"/>
  <c r="X21" i="10" s="1"/>
  <c r="Y21" i="10" s="1"/>
  <c r="AA21" i="10" s="1"/>
  <c r="AB21" i="10" s="1"/>
  <c r="AD21" i="10" s="1"/>
  <c r="AE21" i="10" s="1"/>
  <c r="AG21" i="10" s="1"/>
  <c r="AH21" i="10" s="1"/>
  <c r="P19" i="10"/>
  <c r="P6" i="10" s="1"/>
  <c r="O6" i="10"/>
  <c r="C31" i="3"/>
  <c r="D31" i="3"/>
  <c r="B31" i="3"/>
  <c r="E7" i="20"/>
  <c r="E30" i="17"/>
  <c r="C33" i="3"/>
  <c r="B33" i="3"/>
  <c r="D33" i="3"/>
  <c r="G6" i="22"/>
  <c r="F30" i="3"/>
  <c r="M13" i="10"/>
  <c r="K61" i="4" l="1"/>
  <c r="H67" i="4"/>
  <c r="H70" i="4" s="1"/>
  <c r="E61" i="4"/>
  <c r="C30" i="3"/>
  <c r="B30" i="3"/>
  <c r="D30" i="3"/>
  <c r="F30" i="17"/>
  <c r="N13" i="10"/>
  <c r="O18" i="10"/>
  <c r="O5" i="10" s="1"/>
  <c r="O24" i="10"/>
  <c r="O11" i="10" s="1"/>
  <c r="O23" i="10"/>
  <c r="O10" i="10" s="1"/>
  <c r="O8" i="10"/>
  <c r="O7" i="10"/>
  <c r="O22" i="10"/>
  <c r="O9" i="10" s="1"/>
  <c r="O13" i="10" l="1"/>
  <c r="P18" i="10"/>
  <c r="P5" i="10" s="1"/>
  <c r="P7" i="10"/>
  <c r="P8" i="10"/>
  <c r="P23" i="10"/>
  <c r="P10" i="10" s="1"/>
  <c r="P22" i="10"/>
  <c r="P9" i="10" s="1"/>
  <c r="P24" i="10"/>
  <c r="P11" i="10" s="1"/>
  <c r="Q5" i="10" l="1"/>
  <c r="Q11" i="10"/>
  <c r="P13" i="10" l="1"/>
  <c r="R18" i="10"/>
  <c r="R5" i="10" s="1"/>
  <c r="R19" i="10"/>
  <c r="R6" i="10" s="1"/>
  <c r="R23" i="10"/>
  <c r="R10" i="10" s="1"/>
  <c r="R22" i="10"/>
  <c r="R9" i="10" s="1"/>
  <c r="R8" i="10"/>
  <c r="R7" i="10"/>
  <c r="R24" i="10"/>
  <c r="R11" i="10" s="1"/>
  <c r="G30" i="17" l="1"/>
  <c r="Q13" i="10"/>
  <c r="S18" i="10"/>
  <c r="S5" i="10" s="1"/>
  <c r="S19" i="10"/>
  <c r="S6" i="10" s="1"/>
  <c r="S22" i="10"/>
  <c r="S9" i="10" s="1"/>
  <c r="S23" i="10"/>
  <c r="S10" i="10" s="1"/>
  <c r="S7" i="10"/>
  <c r="S24" i="10"/>
  <c r="S11" i="10" s="1"/>
  <c r="S8" i="10"/>
  <c r="R13" i="10" l="1"/>
  <c r="S13" i="10" l="1"/>
  <c r="T5" i="10"/>
  <c r="T24" i="10"/>
  <c r="T11" i="10" s="1"/>
  <c r="T13" i="10" l="1"/>
  <c r="U19" i="10"/>
  <c r="U6" i="10" s="1"/>
  <c r="U18" i="10"/>
  <c r="U5" i="10" s="1"/>
  <c r="U9" i="10"/>
  <c r="U7" i="10"/>
  <c r="U10" i="10"/>
  <c r="U8" i="10"/>
  <c r="U24" i="10"/>
  <c r="U11" i="10" s="1"/>
  <c r="F29" i="3" l="1"/>
  <c r="G5" i="22"/>
  <c r="H30" i="17"/>
  <c r="V19" i="10"/>
  <c r="V6" i="10" s="1"/>
  <c r="V18" i="10"/>
  <c r="V5" i="10" s="1"/>
  <c r="V24" i="10"/>
  <c r="V11" i="10" s="1"/>
  <c r="V7" i="10"/>
  <c r="V8" i="10"/>
  <c r="V10" i="10"/>
  <c r="V9" i="10"/>
  <c r="B29" i="3" l="1"/>
  <c r="C29" i="3"/>
  <c r="D29" i="3"/>
  <c r="U13" i="10"/>
  <c r="W24" i="10"/>
  <c r="W11" i="10" s="1"/>
  <c r="V13" i="10" l="1"/>
  <c r="B11" i="27" l="1"/>
  <c r="I30" i="17"/>
  <c r="W13" i="10"/>
  <c r="X19" i="10"/>
  <c r="X6" i="10" s="1"/>
  <c r="X24" i="10"/>
  <c r="X11" i="10" s="1"/>
  <c r="X18" i="10"/>
  <c r="X5" i="10" s="1"/>
  <c r="X10" i="10"/>
  <c r="X9" i="10"/>
  <c r="X7" i="10"/>
  <c r="X8" i="10"/>
  <c r="Y18" i="10" l="1"/>
  <c r="Y5" i="10" s="1"/>
  <c r="Y9" i="10"/>
  <c r="Y7" i="10"/>
  <c r="Y10" i="10"/>
  <c r="Y8" i="10"/>
  <c r="Y19" i="10"/>
  <c r="Y6" i="10" s="1"/>
  <c r="Y24" i="10"/>
  <c r="Y11" i="10" s="1"/>
  <c r="X13" i="10" l="1"/>
  <c r="Z24" i="10"/>
  <c r="Z11" i="10" s="1"/>
  <c r="Y13" i="10" l="1"/>
  <c r="J30" i="17" l="1"/>
  <c r="Z13" i="10"/>
  <c r="AA19" i="10"/>
  <c r="AA6" i="10" s="1"/>
  <c r="AA18" i="10"/>
  <c r="AA5" i="10" s="1"/>
  <c r="AA8" i="10"/>
  <c r="AA10" i="10"/>
  <c r="AA7" i="10"/>
  <c r="AA24" i="10"/>
  <c r="AA11" i="10" s="1"/>
  <c r="AA9" i="10"/>
  <c r="AB19" i="10" l="1"/>
  <c r="AB6" i="10" s="1"/>
  <c r="AB18" i="10"/>
  <c r="AB5" i="10" s="1"/>
  <c r="AB24" i="10"/>
  <c r="AB11" i="10" s="1"/>
  <c r="AB9" i="10"/>
  <c r="AB8" i="10"/>
  <c r="AB7" i="10"/>
  <c r="AB10" i="10"/>
  <c r="AA13" i="10" l="1"/>
  <c r="AC24" i="10"/>
  <c r="AC11" i="10" s="1"/>
  <c r="AB13" i="10" l="1"/>
  <c r="AD19" i="10"/>
  <c r="AD6" i="10" s="1"/>
  <c r="AD18" i="10"/>
  <c r="AD5" i="10" s="1"/>
  <c r="AD10" i="10"/>
  <c r="AD24" i="10"/>
  <c r="AD11" i="10" s="1"/>
  <c r="AD9" i="10"/>
  <c r="AD8" i="10"/>
  <c r="AD7" i="10"/>
  <c r="K30" i="17" l="1"/>
  <c r="AC13" i="10"/>
  <c r="AE18" i="10"/>
  <c r="AE5" i="10" s="1"/>
  <c r="AE19" i="10"/>
  <c r="AE6" i="10" s="1"/>
  <c r="AE10" i="10"/>
  <c r="AE7" i="10"/>
  <c r="AE8" i="10"/>
  <c r="AE24" i="10"/>
  <c r="AE11" i="10" s="1"/>
  <c r="AE9" i="10"/>
  <c r="AD13" i="10" l="1"/>
  <c r="AF24" i="10"/>
  <c r="AF11" i="10" s="1"/>
  <c r="AE13" i="10" l="1"/>
  <c r="AG19" i="10"/>
  <c r="AG6" i="10" s="1"/>
  <c r="AG10" i="10"/>
  <c r="AG18" i="10"/>
  <c r="AG5" i="10" s="1"/>
  <c r="AG8" i="10"/>
  <c r="AG9" i="10"/>
  <c r="AG24" i="10"/>
  <c r="AG11" i="10" s="1"/>
  <c r="AG7" i="10"/>
  <c r="D31" i="4" l="1"/>
  <c r="L30" i="17"/>
  <c r="AF13" i="10"/>
  <c r="AH19" i="10"/>
  <c r="AH6" i="10" s="1"/>
  <c r="AH18" i="10"/>
  <c r="AH5" i="10" s="1"/>
  <c r="AH24" i="10"/>
  <c r="AH11" i="10" s="1"/>
  <c r="AH7" i="10"/>
  <c r="AH9" i="10"/>
  <c r="AH10" i="10"/>
  <c r="AH8" i="10"/>
  <c r="AG13" i="10" l="1"/>
  <c r="AH13" i="10" l="1"/>
  <c r="AI24" i="10"/>
  <c r="AI11" i="10" s="1"/>
  <c r="C11" i="27" l="1"/>
  <c r="AJ6" i="10"/>
  <c r="AJ9" i="10"/>
  <c r="AJ5" i="10"/>
  <c r="AJ24" i="10"/>
  <c r="AJ11" i="10" s="1"/>
  <c r="AJ8" i="10"/>
  <c r="AJ7" i="10"/>
  <c r="AJ10" i="10"/>
  <c r="M30" i="17" l="1"/>
  <c r="AI13" i="10"/>
  <c r="AK6" i="10"/>
  <c r="AK5" i="10"/>
  <c r="AK7" i="10"/>
  <c r="AK10" i="10"/>
  <c r="AK9" i="10"/>
  <c r="AK8" i="10"/>
  <c r="AK24" i="10"/>
  <c r="AK11" i="10" s="1"/>
  <c r="AJ13" i="10" l="1"/>
  <c r="AL24" i="10"/>
  <c r="AL11" i="10" s="1"/>
  <c r="AK13" i="10" l="1"/>
  <c r="AM6" i="10"/>
  <c r="E6" i="10" s="1"/>
  <c r="AM8" i="10"/>
  <c r="E8" i="10" s="1"/>
  <c r="AM24" i="10"/>
  <c r="AM11" i="10" s="1"/>
  <c r="AM5" i="10"/>
  <c r="E5" i="10" s="1"/>
  <c r="AM7" i="10"/>
  <c r="E7" i="10" s="1"/>
  <c r="AM10" i="10"/>
  <c r="E10" i="10" s="1"/>
  <c r="AM9" i="10"/>
  <c r="E9" i="10" s="1"/>
  <c r="N30" i="17" l="1"/>
  <c r="AN24" i="10"/>
  <c r="AN11" i="10" s="1"/>
  <c r="AM13" i="10"/>
  <c r="AL13" i="10"/>
  <c r="E11" i="10" l="1"/>
  <c r="E13" i="10" s="1"/>
  <c r="AN13" i="10"/>
  <c r="I20" i="8"/>
  <c r="I19" i="8"/>
  <c r="I23" i="8"/>
  <c r="I7" i="8" s="1"/>
  <c r="I21" i="8"/>
  <c r="I25" i="8"/>
  <c r="I9" i="8" s="1"/>
  <c r="I29" i="8"/>
  <c r="I13" i="8" s="1"/>
  <c r="I28" i="8"/>
  <c r="I24" i="8"/>
  <c r="J24" i="8" s="1"/>
  <c r="J8" i="8" s="1"/>
  <c r="I8" i="8"/>
  <c r="I26" i="8"/>
  <c r="I10" i="8" s="1"/>
  <c r="I27" i="8"/>
  <c r="I11" i="8" s="1"/>
  <c r="I22" i="8"/>
  <c r="I6" i="8" s="1"/>
  <c r="K24" i="8" l="1"/>
  <c r="K8" i="8" s="1"/>
  <c r="J22" i="8"/>
  <c r="J6" i="8" s="1"/>
  <c r="I5" i="8"/>
  <c r="I14" i="8" s="1"/>
  <c r="J26" i="8"/>
  <c r="J10" i="8" s="1"/>
  <c r="J28" i="8"/>
  <c r="J12" i="8" s="1"/>
  <c r="I12" i="8"/>
  <c r="J21" i="8"/>
  <c r="J5" i="8" s="1"/>
  <c r="J25" i="8"/>
  <c r="J27" i="8"/>
  <c r="J29" i="8"/>
  <c r="J23" i="8"/>
  <c r="K23" i="8" s="1"/>
  <c r="K7" i="8" s="1"/>
  <c r="J20" i="8"/>
  <c r="K20" i="8" s="1"/>
  <c r="K21" i="8" l="1"/>
  <c r="K5" i="8" s="1"/>
  <c r="E31" i="4"/>
  <c r="F35" i="3"/>
  <c r="O30" i="17"/>
  <c r="F7" i="20"/>
  <c r="L24" i="8"/>
  <c r="M24" i="8" s="1"/>
  <c r="M8" i="8" s="1"/>
  <c r="K26" i="8"/>
  <c r="K10" i="8" s="1"/>
  <c r="L23" i="8"/>
  <c r="L7" i="8" s="1"/>
  <c r="K28" i="8"/>
  <c r="K12" i="8" s="1"/>
  <c r="J11" i="8"/>
  <c r="L20" i="8"/>
  <c r="M20" i="8" s="1"/>
  <c r="N20" i="8" s="1"/>
  <c r="K29" i="8"/>
  <c r="L29" i="8" s="1"/>
  <c r="L13" i="8" s="1"/>
  <c r="L21" i="8"/>
  <c r="J13" i="8"/>
  <c r="J9" i="8"/>
  <c r="K25" i="8"/>
  <c r="L25" i="8" s="1"/>
  <c r="L9" i="8" s="1"/>
  <c r="K22" i="8"/>
  <c r="K27" i="8"/>
  <c r="J7" i="8"/>
  <c r="D35" i="3" l="1"/>
  <c r="D37" i="3" s="1"/>
  <c r="C35" i="3"/>
  <c r="C37" i="3" s="1"/>
  <c r="B35" i="3"/>
  <c r="B37" i="3" s="1"/>
  <c r="F37" i="3"/>
  <c r="S30" i="17"/>
  <c r="F10" i="20"/>
  <c r="D7" i="20"/>
  <c r="L8" i="8"/>
  <c r="M23" i="8"/>
  <c r="M7" i="8" s="1"/>
  <c r="L26" i="8"/>
  <c r="L10" i="8" s="1"/>
  <c r="L28" i="8"/>
  <c r="M28" i="8" s="1"/>
  <c r="M12" i="8" s="1"/>
  <c r="L27" i="8"/>
  <c r="K11" i="8"/>
  <c r="L22" i="8"/>
  <c r="O20" i="8"/>
  <c r="M29" i="8"/>
  <c r="N24" i="8"/>
  <c r="O24" i="8" s="1"/>
  <c r="O8" i="8" s="1"/>
  <c r="K6" i="8"/>
  <c r="K9" i="8"/>
  <c r="M27" i="8"/>
  <c r="M11" i="8" s="1"/>
  <c r="L5" i="8"/>
  <c r="M25" i="8"/>
  <c r="K13" i="8"/>
  <c r="M21" i="8"/>
  <c r="G10" i="22" l="1"/>
  <c r="I9" i="22" s="1"/>
  <c r="B22" i="22"/>
  <c r="D31" i="17"/>
  <c r="P31" i="17"/>
  <c r="Q31" i="17"/>
  <c r="R31" i="17"/>
  <c r="E31" i="17"/>
  <c r="F31" i="17"/>
  <c r="G31" i="17"/>
  <c r="H31" i="17"/>
  <c r="I31" i="17"/>
  <c r="J31" i="17"/>
  <c r="K31" i="17"/>
  <c r="L31" i="17"/>
  <c r="M31" i="17"/>
  <c r="N31" i="17"/>
  <c r="O31" i="17"/>
  <c r="N23" i="8"/>
  <c r="N7" i="8" s="1"/>
  <c r="N28" i="8"/>
  <c r="O28" i="8" s="1"/>
  <c r="P28" i="8" s="1"/>
  <c r="P12" i="8" s="1"/>
  <c r="M26" i="8"/>
  <c r="L12" i="8"/>
  <c r="M5" i="8"/>
  <c r="N21" i="8"/>
  <c r="M9" i="8"/>
  <c r="N25" i="8"/>
  <c r="N8" i="8"/>
  <c r="P24" i="8"/>
  <c r="Q24" i="8" s="1"/>
  <c r="M13" i="8"/>
  <c r="N29" i="8"/>
  <c r="P20" i="8"/>
  <c r="L6" i="8"/>
  <c r="M22" i="8"/>
  <c r="L11" i="8"/>
  <c r="N27" i="8"/>
  <c r="O27" i="8" s="1"/>
  <c r="O11" i="8" s="1"/>
  <c r="H7" i="22" l="1"/>
  <c r="H3" i="22"/>
  <c r="H6" i="22"/>
  <c r="H8" i="22"/>
  <c r="H5" i="22"/>
  <c r="I6" i="22"/>
  <c r="H9" i="22"/>
  <c r="H4" i="22"/>
  <c r="H10" i="22" s="1"/>
  <c r="I5" i="22"/>
  <c r="I8" i="22"/>
  <c r="I7" i="22"/>
  <c r="I3" i="22"/>
  <c r="I4" i="22"/>
  <c r="C18" i="23"/>
  <c r="D18" i="23" s="1"/>
  <c r="E18" i="23" s="1"/>
  <c r="F18" i="23" s="1"/>
  <c r="D11" i="27"/>
  <c r="D32" i="17"/>
  <c r="I18" i="23"/>
  <c r="C23" i="22"/>
  <c r="N12" i="8"/>
  <c r="O23" i="8"/>
  <c r="P23" i="8" s="1"/>
  <c r="P7" i="8" s="1"/>
  <c r="N26" i="8"/>
  <c r="N10" i="8" s="1"/>
  <c r="M10" i="8"/>
  <c r="Q8" i="8"/>
  <c r="R24" i="8"/>
  <c r="R8" i="8" s="1"/>
  <c r="N11" i="8"/>
  <c r="N22" i="8"/>
  <c r="O22" i="8" s="1"/>
  <c r="O6" i="8" s="1"/>
  <c r="Q20" i="8"/>
  <c r="O29" i="8"/>
  <c r="O25" i="8"/>
  <c r="N5" i="8"/>
  <c r="O21" i="8"/>
  <c r="Q28" i="8"/>
  <c r="R28" i="8" s="1"/>
  <c r="R12" i="8" s="1"/>
  <c r="M6" i="8"/>
  <c r="P8" i="8"/>
  <c r="N9" i="8"/>
  <c r="N13" i="8"/>
  <c r="P27" i="8"/>
  <c r="O12" i="8"/>
  <c r="C45" i="24" l="1"/>
  <c r="M45" i="24"/>
  <c r="AA45" i="24"/>
  <c r="AH45" i="24"/>
  <c r="AJ45" i="24"/>
  <c r="AN45" i="24"/>
  <c r="AK45" i="24"/>
  <c r="AM45" i="24"/>
  <c r="Z45" i="24"/>
  <c r="AE45" i="24"/>
  <c r="W11" i="5"/>
  <c r="V12" i="5"/>
  <c r="W15" i="5"/>
  <c r="W18" i="5"/>
  <c r="W20" i="5"/>
  <c r="V20" i="5"/>
  <c r="W24" i="5"/>
  <c r="V25" i="5"/>
  <c r="W27" i="5"/>
  <c r="W29" i="5"/>
  <c r="W32" i="5"/>
  <c r="V32" i="5"/>
  <c r="W36" i="5"/>
  <c r="W38" i="5"/>
  <c r="G45" i="24"/>
  <c r="P45" i="24"/>
  <c r="AB45" i="24"/>
  <c r="AD45" i="24"/>
  <c r="L45" i="24"/>
  <c r="AF45" i="24"/>
  <c r="T45" i="24"/>
  <c r="J45" i="24"/>
  <c r="W45" i="24"/>
  <c r="R45" i="24"/>
  <c r="V11" i="5"/>
  <c r="W14" i="5"/>
  <c r="V15" i="5"/>
  <c r="W17" i="5"/>
  <c r="V19" i="5"/>
  <c r="W22" i="5"/>
  <c r="W23" i="5"/>
  <c r="W25" i="5"/>
  <c r="V27" i="5"/>
  <c r="X27" i="5" s="1"/>
  <c r="V29" i="5"/>
  <c r="X29" i="5" s="1"/>
  <c r="W31" i="5"/>
  <c r="W34" i="5"/>
  <c r="V35" i="5"/>
  <c r="W37" i="5"/>
  <c r="W40" i="5"/>
  <c r="W42" i="5"/>
  <c r="W44" i="5"/>
  <c r="W46" i="5"/>
  <c r="W47" i="5"/>
  <c r="V49" i="5"/>
  <c r="W52" i="5"/>
  <c r="V53" i="5"/>
  <c r="V55" i="5"/>
  <c r="W58" i="5"/>
  <c r="W59" i="5"/>
  <c r="W61" i="5"/>
  <c r="W63" i="5"/>
  <c r="W65" i="5"/>
  <c r="W68" i="5"/>
  <c r="V69" i="5"/>
  <c r="W72" i="5"/>
  <c r="W74" i="5"/>
  <c r="V76" i="5"/>
  <c r="V77" i="5"/>
  <c r="W80" i="5"/>
  <c r="V81" i="5"/>
  <c r="W83" i="5"/>
  <c r="W85" i="5"/>
  <c r="W88" i="5"/>
  <c r="V89" i="5"/>
  <c r="W92" i="5"/>
  <c r="V93" i="5"/>
  <c r="W96" i="5"/>
  <c r="V97" i="5"/>
  <c r="W100" i="5"/>
  <c r="W101" i="5"/>
  <c r="V103" i="5"/>
  <c r="V105" i="5"/>
  <c r="W108" i="5"/>
  <c r="W110" i="5"/>
  <c r="V111" i="5"/>
  <c r="W114" i="5"/>
  <c r="V115" i="5"/>
  <c r="W118" i="5"/>
  <c r="V119" i="5"/>
  <c r="W121" i="5"/>
  <c r="W124" i="5"/>
  <c r="W125" i="5"/>
  <c r="W128" i="5"/>
  <c r="W130" i="5"/>
  <c r="V131" i="5"/>
  <c r="W133" i="5"/>
  <c r="W136" i="5"/>
  <c r="V137" i="5"/>
  <c r="W140" i="5"/>
  <c r="W142" i="5"/>
  <c r="V143" i="5"/>
  <c r="V145" i="5"/>
  <c r="V147" i="5"/>
  <c r="W149" i="5"/>
  <c r="W152" i="5"/>
  <c r="W153" i="5"/>
  <c r="W156" i="5"/>
  <c r="W158" i="5"/>
  <c r="W159" i="5"/>
  <c r="W161" i="5"/>
  <c r="E45" i="24"/>
  <c r="V45" i="24"/>
  <c r="AP45" i="24"/>
  <c r="AI45" i="24"/>
  <c r="Q45" i="24"/>
  <c r="AC45" i="24"/>
  <c r="K45" i="24"/>
  <c r="X45" i="24"/>
  <c r="AL45" i="24"/>
  <c r="O45" i="24"/>
  <c r="W13" i="5"/>
  <c r="V13" i="5"/>
  <c r="W16" i="5"/>
  <c r="V17" i="5"/>
  <c r="X17" i="5" s="1"/>
  <c r="W19" i="5"/>
  <c r="V21" i="5"/>
  <c r="V23" i="5"/>
  <c r="X23" i="5" s="1"/>
  <c r="W26" i="5"/>
  <c r="W28" i="5"/>
  <c r="W30" i="5"/>
  <c r="V31" i="5"/>
  <c r="V33" i="5"/>
  <c r="W35" i="5"/>
  <c r="V37" i="5"/>
  <c r="W39" i="5"/>
  <c r="V41" i="5"/>
  <c r="V43" i="5"/>
  <c r="V45" i="5"/>
  <c r="V47" i="5"/>
  <c r="W50" i="5"/>
  <c r="W51" i="5"/>
  <c r="W53" i="5"/>
  <c r="W56" i="5"/>
  <c r="W57" i="5"/>
  <c r="W60" i="5"/>
  <c r="W62" i="5"/>
  <c r="W64" i="5"/>
  <c r="V65" i="5"/>
  <c r="X65" i="5" s="1"/>
  <c r="W67" i="5"/>
  <c r="W69" i="5"/>
  <c r="V71" i="5"/>
  <c r="V73" i="5"/>
  <c r="V75" i="5"/>
  <c r="W77" i="5"/>
  <c r="W79" i="5"/>
  <c r="W81" i="5"/>
  <c r="V84" i="5"/>
  <c r="V85" i="5"/>
  <c r="V87" i="5"/>
  <c r="W89" i="5"/>
  <c r="V91" i="5"/>
  <c r="V94" i="5"/>
  <c r="W95" i="5"/>
  <c r="W97" i="5"/>
  <c r="W99" i="5"/>
  <c r="V101" i="5"/>
  <c r="W103" i="5"/>
  <c r="V106" i="5"/>
  <c r="W107" i="5"/>
  <c r="W109" i="5"/>
  <c r="W112" i="5"/>
  <c r="V113" i="5"/>
  <c r="W115" i="5"/>
  <c r="V117" i="5"/>
  <c r="W120" i="5"/>
  <c r="V121" i="5"/>
  <c r="V123" i="5"/>
  <c r="W126" i="5"/>
  <c r="V127" i="5"/>
  <c r="V129" i="5"/>
  <c r="W132" i="5"/>
  <c r="V133" i="5"/>
  <c r="V135" i="5"/>
  <c r="W138" i="5"/>
  <c r="V139" i="5"/>
  <c r="V141" i="5"/>
  <c r="W143" i="5"/>
  <c r="W146" i="5"/>
  <c r="W147" i="5"/>
  <c r="W150" i="5"/>
  <c r="V151" i="5"/>
  <c r="V153" i="5"/>
  <c r="V155" i="5"/>
  <c r="V157" i="5"/>
  <c r="W160" i="5"/>
  <c r="F45" i="24"/>
  <c r="Y45" i="24"/>
  <c r="H45" i="24"/>
  <c r="V16" i="5"/>
  <c r="V24" i="5"/>
  <c r="W33" i="5"/>
  <c r="V39" i="5"/>
  <c r="W43" i="5"/>
  <c r="W48" i="5"/>
  <c r="V51" i="5"/>
  <c r="X51" i="5" s="1"/>
  <c r="W55" i="5"/>
  <c r="V59" i="5"/>
  <c r="V63" i="5"/>
  <c r="V67" i="5"/>
  <c r="W71" i="5"/>
  <c r="W75" i="5"/>
  <c r="V79" i="5"/>
  <c r="V83" i="5"/>
  <c r="W87" i="5"/>
  <c r="W91" i="5"/>
  <c r="V95" i="5"/>
  <c r="V99" i="5"/>
  <c r="W104" i="5"/>
  <c r="V107" i="5"/>
  <c r="W111" i="5"/>
  <c r="W116" i="5"/>
  <c r="W119" i="5"/>
  <c r="W123" i="5"/>
  <c r="W127" i="5"/>
  <c r="W131" i="5"/>
  <c r="W135" i="5"/>
  <c r="W139" i="5"/>
  <c r="W144" i="5"/>
  <c r="W148" i="5"/>
  <c r="W151" i="5"/>
  <c r="W155" i="5"/>
  <c r="V159" i="5"/>
  <c r="V162" i="5"/>
  <c r="V164" i="5"/>
  <c r="V166" i="5"/>
  <c r="V168" i="5"/>
  <c r="V170" i="5"/>
  <c r="V173" i="5"/>
  <c r="V175" i="5"/>
  <c r="V178" i="5"/>
  <c r="V180" i="5"/>
  <c r="V183" i="5"/>
  <c r="V185" i="5"/>
  <c r="V188" i="5"/>
  <c r="V190" i="5"/>
  <c r="V193" i="5"/>
  <c r="V195" i="5"/>
  <c r="AO45" i="24"/>
  <c r="U45" i="24"/>
  <c r="I45" i="24"/>
  <c r="V18" i="5"/>
  <c r="X18" i="5" s="1"/>
  <c r="V26" i="5"/>
  <c r="X26" i="5" s="1"/>
  <c r="V34" i="5"/>
  <c r="X34" i="5" s="1"/>
  <c r="V40" i="5"/>
  <c r="V44" i="5"/>
  <c r="X44" i="5" s="1"/>
  <c r="V48" i="5"/>
  <c r="X48" i="5" s="1"/>
  <c r="V52" i="5"/>
  <c r="V56" i="5"/>
  <c r="V60" i="5"/>
  <c r="V64" i="5"/>
  <c r="V68" i="5"/>
  <c r="V72" i="5"/>
  <c r="W76" i="5"/>
  <c r="V80" i="5"/>
  <c r="W84" i="5"/>
  <c r="V88" i="5"/>
  <c r="V92" i="5"/>
  <c r="X92" i="5" s="1"/>
  <c r="V96" i="5"/>
  <c r="V100" i="5"/>
  <c r="W105" i="5"/>
  <c r="V108" i="5"/>
  <c r="X108" i="5" s="1"/>
  <c r="V112" i="5"/>
  <c r="V116" i="5"/>
  <c r="V120" i="5"/>
  <c r="V124" i="5"/>
  <c r="X124" i="5" s="1"/>
  <c r="V128" i="5"/>
  <c r="V132" i="5"/>
  <c r="X132" i="5" s="1"/>
  <c r="V136" i="5"/>
  <c r="V140" i="5"/>
  <c r="X140" i="5" s="1"/>
  <c r="V144" i="5"/>
  <c r="X144" i="5" s="1"/>
  <c r="V148" i="5"/>
  <c r="V152" i="5"/>
  <c r="V156" i="5"/>
  <c r="X156" i="5" s="1"/>
  <c r="V160" i="5"/>
  <c r="W163" i="5"/>
  <c r="W165" i="5"/>
  <c r="V167" i="5"/>
  <c r="V169" i="5"/>
  <c r="V172" i="5"/>
  <c r="W175" i="5"/>
  <c r="V177" i="5"/>
  <c r="V179" i="5"/>
  <c r="V182" i="5"/>
  <c r="W184" i="5"/>
  <c r="V187" i="5"/>
  <c r="V189" i="5"/>
  <c r="V192" i="5"/>
  <c r="V194" i="5"/>
  <c r="N45" i="24"/>
  <c r="S45" i="24"/>
  <c r="W12" i="5"/>
  <c r="W21" i="5"/>
  <c r="V28" i="5"/>
  <c r="V36" i="5"/>
  <c r="X36" i="5" s="1"/>
  <c r="W41" i="5"/>
  <c r="W45" i="5"/>
  <c r="W49" i="5"/>
  <c r="W54" i="5"/>
  <c r="V57" i="5"/>
  <c r="V61" i="5"/>
  <c r="W66" i="5"/>
  <c r="W70" i="5"/>
  <c r="W73" i="5"/>
  <c r="W78" i="5"/>
  <c r="W82" i="5"/>
  <c r="W86" i="5"/>
  <c r="W90" i="5"/>
  <c r="W93" i="5"/>
  <c r="W98" i="5"/>
  <c r="W102" i="5"/>
  <c r="V104" i="5"/>
  <c r="V109" i="5"/>
  <c r="X109" i="5" s="1"/>
  <c r="W113" i="5"/>
  <c r="W117" i="5"/>
  <c r="W122" i="5"/>
  <c r="V125" i="5"/>
  <c r="W129" i="5"/>
  <c r="W134" i="5"/>
  <c r="W137" i="5"/>
  <c r="W141" i="5"/>
  <c r="W145" i="5"/>
  <c r="V149" i="5"/>
  <c r="X149" i="5" s="1"/>
  <c r="W154" i="5"/>
  <c r="W157" i="5"/>
  <c r="V161" i="5"/>
  <c r="X161" i="5" s="1"/>
  <c r="V163" i="5"/>
  <c r="V165" i="5"/>
  <c r="W168" i="5"/>
  <c r="W169" i="5"/>
  <c r="W172" i="5"/>
  <c r="V174" i="5"/>
  <c r="W177" i="5"/>
  <c r="W179" i="5"/>
  <c r="W182" i="5"/>
  <c r="V184" i="5"/>
  <c r="W187" i="5"/>
  <c r="W189" i="5"/>
  <c r="W193" i="5"/>
  <c r="W194" i="5"/>
  <c r="D45" i="24"/>
  <c r="AG45" i="24"/>
  <c r="V14" i="5"/>
  <c r="X14" i="5" s="1"/>
  <c r="V22" i="5"/>
  <c r="V30" i="5"/>
  <c r="X30" i="5" s="1"/>
  <c r="V38" i="5"/>
  <c r="V42" i="5"/>
  <c r="X42" i="5" s="1"/>
  <c r="V46" i="5"/>
  <c r="V50" i="5"/>
  <c r="V54" i="5"/>
  <c r="V58" i="5"/>
  <c r="X58" i="5" s="1"/>
  <c r="V62" i="5"/>
  <c r="V66" i="5"/>
  <c r="V70" i="5"/>
  <c r="V74" i="5"/>
  <c r="X74" i="5" s="1"/>
  <c r="V78" i="5"/>
  <c r="V82" i="5"/>
  <c r="V86" i="5"/>
  <c r="V90" i="5"/>
  <c r="W94" i="5"/>
  <c r="V98" i="5"/>
  <c r="V102" i="5"/>
  <c r="W106" i="5"/>
  <c r="V110" i="5"/>
  <c r="V114" i="5"/>
  <c r="X114" i="5" s="1"/>
  <c r="V118" i="5"/>
  <c r="V122" i="5"/>
  <c r="V126" i="5"/>
  <c r="V130" i="5"/>
  <c r="X130" i="5" s="1"/>
  <c r="V134" i="5"/>
  <c r="V138" i="5"/>
  <c r="X138" i="5" s="1"/>
  <c r="V142" i="5"/>
  <c r="V146" i="5"/>
  <c r="V150" i="5"/>
  <c r="X150" i="5" s="1"/>
  <c r="V154" i="5"/>
  <c r="V158" i="5"/>
  <c r="W162" i="5"/>
  <c r="W164" i="5"/>
  <c r="W166" i="5"/>
  <c r="W167" i="5"/>
  <c r="W170" i="5"/>
  <c r="W173" i="5"/>
  <c r="W174" i="5"/>
  <c r="W178" i="5"/>
  <c r="W180" i="5"/>
  <c r="W183" i="5"/>
  <c r="W185" i="5"/>
  <c r="W188" i="5"/>
  <c r="W190" i="5"/>
  <c r="W192" i="5"/>
  <c r="W195" i="5"/>
  <c r="D7" i="17"/>
  <c r="D19" i="22"/>
  <c r="D21" i="22" s="1"/>
  <c r="G19" i="22"/>
  <c r="O7" i="8"/>
  <c r="Q23" i="8"/>
  <c r="Q7" i="8" s="1"/>
  <c r="O26" i="8"/>
  <c r="S24" i="8"/>
  <c r="S8" i="8" s="1"/>
  <c r="O5" i="8"/>
  <c r="P21" i="8"/>
  <c r="Q21" i="8" s="1"/>
  <c r="R20" i="8"/>
  <c r="P11" i="8"/>
  <c r="Q27" i="8"/>
  <c r="Q11" i="8" s="1"/>
  <c r="P25" i="8"/>
  <c r="Q25" i="8" s="1"/>
  <c r="P22" i="8"/>
  <c r="O13" i="8"/>
  <c r="N6" i="8"/>
  <c r="Q12" i="8"/>
  <c r="S28" i="8"/>
  <c r="P29" i="8"/>
  <c r="O9" i="8"/>
  <c r="X78" i="5" l="1"/>
  <c r="X184" i="5"/>
  <c r="X165" i="5"/>
  <c r="X100" i="5"/>
  <c r="X68" i="5"/>
  <c r="X52" i="5"/>
  <c r="X83" i="5"/>
  <c r="X59" i="5"/>
  <c r="X16" i="5"/>
  <c r="X15" i="5"/>
  <c r="X153" i="5"/>
  <c r="X121" i="5"/>
  <c r="X126" i="5"/>
  <c r="X62" i="5"/>
  <c r="X104" i="5"/>
  <c r="X148" i="5"/>
  <c r="X116" i="5"/>
  <c r="X99" i="5"/>
  <c r="X67" i="5"/>
  <c r="G21" i="22"/>
  <c r="X158" i="5"/>
  <c r="X142" i="5"/>
  <c r="X110" i="5"/>
  <c r="X46" i="5"/>
  <c r="X22" i="5"/>
  <c r="X57" i="5"/>
  <c r="X160" i="5"/>
  <c r="X112" i="5"/>
  <c r="X96" i="5"/>
  <c r="X80" i="5"/>
  <c r="X64" i="5"/>
  <c r="X95" i="5"/>
  <c r="X79" i="5"/>
  <c r="X63" i="5"/>
  <c r="X24" i="5"/>
  <c r="X20" i="5"/>
  <c r="X98" i="5"/>
  <c r="X82" i="5"/>
  <c r="X120" i="5"/>
  <c r="X56" i="5"/>
  <c r="X40" i="5"/>
  <c r="X39" i="5"/>
  <c r="X32" i="5"/>
  <c r="X66" i="5"/>
  <c r="X154" i="5"/>
  <c r="X122" i="5"/>
  <c r="X159" i="5"/>
  <c r="X134" i="5"/>
  <c r="X102" i="5"/>
  <c r="X86" i="5"/>
  <c r="X70" i="5"/>
  <c r="X54" i="5"/>
  <c r="X38" i="5"/>
  <c r="X28" i="5"/>
  <c r="X60" i="5"/>
  <c r="X107" i="5"/>
  <c r="X47" i="5"/>
  <c r="X31" i="5"/>
  <c r="X90" i="5"/>
  <c r="X163" i="5"/>
  <c r="X128" i="5"/>
  <c r="X118" i="5"/>
  <c r="X146" i="5"/>
  <c r="X50" i="5"/>
  <c r="X125" i="5"/>
  <c r="X61" i="5"/>
  <c r="X152" i="5"/>
  <c r="X136" i="5"/>
  <c r="X88" i="5"/>
  <c r="X72" i="5"/>
  <c r="X133" i="5"/>
  <c r="X101" i="5"/>
  <c r="X85" i="5"/>
  <c r="X37" i="5"/>
  <c r="X13" i="5"/>
  <c r="X189" i="5"/>
  <c r="X179" i="5"/>
  <c r="X169" i="5"/>
  <c r="X188" i="5"/>
  <c r="X178" i="5"/>
  <c r="X168" i="5"/>
  <c r="X129" i="5"/>
  <c r="X113" i="5"/>
  <c r="X106" i="5"/>
  <c r="X73" i="5"/>
  <c r="X41" i="5"/>
  <c r="X33" i="5"/>
  <c r="X93" i="5"/>
  <c r="X77" i="5"/>
  <c r="X69" i="5"/>
  <c r="X53" i="5"/>
  <c r="X12" i="5"/>
  <c r="X187" i="5"/>
  <c r="X177" i="5"/>
  <c r="X167" i="5"/>
  <c r="X195" i="5"/>
  <c r="X185" i="5"/>
  <c r="X175" i="5"/>
  <c r="X166" i="5"/>
  <c r="X151" i="5"/>
  <c r="X135" i="5"/>
  <c r="X127" i="5"/>
  <c r="X87" i="5"/>
  <c r="X71" i="5"/>
  <c r="X147" i="5"/>
  <c r="X131" i="5"/>
  <c r="X115" i="5"/>
  <c r="X76" i="5"/>
  <c r="X35" i="5"/>
  <c r="X19" i="5"/>
  <c r="X11" i="5"/>
  <c r="V8" i="5"/>
  <c r="W8" i="5"/>
  <c r="X194" i="5"/>
  <c r="X193" i="5"/>
  <c r="X183" i="5"/>
  <c r="X173" i="5"/>
  <c r="X164" i="5"/>
  <c r="X157" i="5"/>
  <c r="X141" i="5"/>
  <c r="X117" i="5"/>
  <c r="X94" i="5"/>
  <c r="X45" i="5"/>
  <c r="X21" i="5"/>
  <c r="X145" i="5"/>
  <c r="X137" i="5"/>
  <c r="X105" i="5"/>
  <c r="X97" i="5"/>
  <c r="X89" i="5"/>
  <c r="X81" i="5"/>
  <c r="X49" i="5"/>
  <c r="X25" i="5"/>
  <c r="X174" i="5"/>
  <c r="X192" i="5"/>
  <c r="X182" i="5"/>
  <c r="X172" i="5"/>
  <c r="X190" i="5"/>
  <c r="X180" i="5"/>
  <c r="X170" i="5"/>
  <c r="X162" i="5"/>
  <c r="X155" i="5"/>
  <c r="X139" i="5"/>
  <c r="X123" i="5"/>
  <c r="X91" i="5"/>
  <c r="X84" i="5"/>
  <c r="X75" i="5"/>
  <c r="X43" i="5"/>
  <c r="X143" i="5"/>
  <c r="X119" i="5"/>
  <c r="X111" i="5"/>
  <c r="X103" i="5"/>
  <c r="X55" i="5"/>
  <c r="R23" i="8"/>
  <c r="P26" i="8"/>
  <c r="O10" i="8"/>
  <c r="T24" i="8"/>
  <c r="U24" i="8" s="1"/>
  <c r="U8" i="8" s="1"/>
  <c r="R27" i="8"/>
  <c r="Q9" i="8"/>
  <c r="R25" i="8"/>
  <c r="R9" i="8" s="1"/>
  <c r="Q5" i="8"/>
  <c r="R21" i="8"/>
  <c r="R5" i="8" s="1"/>
  <c r="P9" i="8"/>
  <c r="P13" i="8"/>
  <c r="Q29" i="8"/>
  <c r="Q13" i="8" s="1"/>
  <c r="S20" i="8"/>
  <c r="P5" i="8"/>
  <c r="S12" i="8"/>
  <c r="P6" i="8"/>
  <c r="Q22" i="8"/>
  <c r="T28" i="8"/>
  <c r="H19" i="22" l="1"/>
  <c r="H16" i="22"/>
  <c r="H15" i="22"/>
  <c r="H18" i="22"/>
  <c r="X8" i="5"/>
  <c r="R7" i="8"/>
  <c r="S23" i="8"/>
  <c r="P10" i="8"/>
  <c r="Q26" i="8"/>
  <c r="T8" i="8"/>
  <c r="S25" i="8"/>
  <c r="T25" i="8" s="1"/>
  <c r="V24" i="8"/>
  <c r="V8" i="8" s="1"/>
  <c r="R11" i="8"/>
  <c r="S27" i="8"/>
  <c r="S11" i="8" s="1"/>
  <c r="R29" i="8"/>
  <c r="R13" i="8" s="1"/>
  <c r="T20" i="8"/>
  <c r="S21" i="8"/>
  <c r="Q6" i="8"/>
  <c r="R22" i="8"/>
  <c r="T12" i="8"/>
  <c r="U28" i="8"/>
  <c r="H21" i="22" l="1"/>
  <c r="W24" i="8"/>
  <c r="X24" i="8" s="1"/>
  <c r="S7" i="8"/>
  <c r="T23" i="8"/>
  <c r="Q10" i="8"/>
  <c r="R26" i="8"/>
  <c r="T9" i="8"/>
  <c r="S9" i="8"/>
  <c r="U25" i="8"/>
  <c r="U9" i="8" s="1"/>
  <c r="T27" i="8"/>
  <c r="T11" i="8" s="1"/>
  <c r="S29" i="8"/>
  <c r="S13" i="8" s="1"/>
  <c r="R6" i="8"/>
  <c r="S22" i="8"/>
  <c r="W8" i="8"/>
  <c r="S5" i="8"/>
  <c r="T21" i="8"/>
  <c r="U20" i="8"/>
  <c r="U12" i="8"/>
  <c r="V28" i="8"/>
  <c r="U23" i="8" l="1"/>
  <c r="T7" i="8"/>
  <c r="R10" i="8"/>
  <c r="S26" i="8"/>
  <c r="S10" i="8" s="1"/>
  <c r="V25" i="8"/>
  <c r="V9" i="8" s="1"/>
  <c r="U27" i="8"/>
  <c r="U11" i="8" s="1"/>
  <c r="T29" i="8"/>
  <c r="V20" i="8"/>
  <c r="W20" i="8" s="1"/>
  <c r="X20" i="8" s="1"/>
  <c r="Y20" i="8" s="1"/>
  <c r="Z20" i="8" s="1"/>
  <c r="AA20" i="8" s="1"/>
  <c r="AB20" i="8" s="1"/>
  <c r="AC20" i="8" s="1"/>
  <c r="AD20" i="8" s="1"/>
  <c r="AE20" i="8" s="1"/>
  <c r="AF20" i="8" s="1"/>
  <c r="AG20" i="8" s="1"/>
  <c r="AH20" i="8" s="1"/>
  <c r="AI20" i="8" s="1"/>
  <c r="AJ20" i="8" s="1"/>
  <c r="AK20" i="8" s="1"/>
  <c r="AL20" i="8" s="1"/>
  <c r="AM20" i="8" s="1"/>
  <c r="AN20" i="8" s="1"/>
  <c r="V12" i="8"/>
  <c r="W28" i="8"/>
  <c r="X8" i="8"/>
  <c r="Y24" i="8"/>
  <c r="T5" i="8"/>
  <c r="U21" i="8"/>
  <c r="S6" i="8"/>
  <c r="T22" i="8"/>
  <c r="M14" i="27" l="1"/>
  <c r="M17" i="27" s="1"/>
  <c r="M18" i="27" s="1"/>
  <c r="V23" i="8"/>
  <c r="U7" i="8"/>
  <c r="T26" i="8"/>
  <c r="V27" i="8"/>
  <c r="W25" i="8"/>
  <c r="T13" i="8"/>
  <c r="U29" i="8"/>
  <c r="T6" i="8"/>
  <c r="U22" i="8"/>
  <c r="Y8" i="8"/>
  <c r="Z24" i="8"/>
  <c r="U5" i="8"/>
  <c r="V21" i="8"/>
  <c r="W12" i="8"/>
  <c r="X28" i="8"/>
  <c r="C36" i="4" l="1"/>
  <c r="V7" i="8"/>
  <c r="W23" i="8"/>
  <c r="W7" i="8" s="1"/>
  <c r="T10" i="8"/>
  <c r="U26" i="8"/>
  <c r="V26" i="8" s="1"/>
  <c r="V10" i="8" s="1"/>
  <c r="W9" i="8"/>
  <c r="X25" i="8"/>
  <c r="W27" i="8"/>
  <c r="W11" i="8" s="1"/>
  <c r="V11" i="8"/>
  <c r="V29" i="8"/>
  <c r="U13" i="8"/>
  <c r="Z8" i="8"/>
  <c r="AA24" i="8"/>
  <c r="V5" i="8"/>
  <c r="W21" i="8"/>
  <c r="X12" i="8"/>
  <c r="Y28" i="8"/>
  <c r="U6" i="8"/>
  <c r="V22" i="8"/>
  <c r="O14" i="27" l="1"/>
  <c r="S32" i="17"/>
  <c r="X23" i="8"/>
  <c r="U10" i="8"/>
  <c r="W26" i="8"/>
  <c r="W10" i="8" s="1"/>
  <c r="X27" i="8"/>
  <c r="X11" i="8" s="1"/>
  <c r="X9" i="8"/>
  <c r="Y25" i="8"/>
  <c r="V13" i="8"/>
  <c r="W29" i="8"/>
  <c r="W5" i="8"/>
  <c r="X21" i="8"/>
  <c r="AA8" i="8"/>
  <c r="AB24" i="8"/>
  <c r="V6" i="8"/>
  <c r="W22" i="8"/>
  <c r="Y12" i="8"/>
  <c r="Z28" i="8"/>
  <c r="S7" i="17" l="1"/>
  <c r="X7" i="8"/>
  <c r="Y23" i="8"/>
  <c r="X26" i="8"/>
  <c r="Y27" i="8"/>
  <c r="Z27" i="8" s="1"/>
  <c r="Z11" i="8" s="1"/>
  <c r="Y9" i="8"/>
  <c r="Z25" i="8"/>
  <c r="W13" i="8"/>
  <c r="X29" i="8"/>
  <c r="X13" i="8" s="1"/>
  <c r="X5" i="8"/>
  <c r="Y21" i="8"/>
  <c r="Z12" i="8"/>
  <c r="AA28" i="8"/>
  <c r="W6" i="8"/>
  <c r="X22" i="8"/>
  <c r="AB8" i="8"/>
  <c r="AC24" i="8"/>
  <c r="Q14" i="27" l="1"/>
  <c r="Z23" i="8"/>
  <c r="Y7" i="8"/>
  <c r="AA27" i="8"/>
  <c r="AB27" i="8" s="1"/>
  <c r="X10" i="8"/>
  <c r="Y26" i="8"/>
  <c r="Y11" i="8"/>
  <c r="AA25" i="8"/>
  <c r="Z9" i="8"/>
  <c r="Y29" i="8"/>
  <c r="Y13" i="8" s="1"/>
  <c r="AC8" i="8"/>
  <c r="AD24" i="8"/>
  <c r="Y5" i="8"/>
  <c r="Z21" i="8"/>
  <c r="AA12" i="8"/>
  <c r="AB28" i="8"/>
  <c r="X6" i="8"/>
  <c r="Y22" i="8"/>
  <c r="AA23" i="8" l="1"/>
  <c r="Z7" i="8"/>
  <c r="AA11" i="8"/>
  <c r="Y10" i="8"/>
  <c r="Z26" i="8"/>
  <c r="Z29" i="8"/>
  <c r="Z13" i="8" s="1"/>
  <c r="AA9" i="8"/>
  <c r="AB25" i="8"/>
  <c r="AB9" i="8" s="1"/>
  <c r="AB12" i="8"/>
  <c r="AC28" i="8"/>
  <c r="Z5" i="8"/>
  <c r="AA21" i="8"/>
  <c r="AD8" i="8"/>
  <c r="AE24" i="8"/>
  <c r="Y6" i="8"/>
  <c r="Z22" i="8"/>
  <c r="AB11" i="8"/>
  <c r="AC27" i="8"/>
  <c r="S14" i="27" l="1"/>
  <c r="AA7" i="8"/>
  <c r="AB23" i="8"/>
  <c r="Z10" i="8"/>
  <c r="AA26" i="8"/>
  <c r="AA10" i="8" s="1"/>
  <c r="AA29" i="8"/>
  <c r="AA13" i="8" s="1"/>
  <c r="AC25" i="8"/>
  <c r="AC9" i="8" s="1"/>
  <c r="Z6" i="8"/>
  <c r="AA22" i="8"/>
  <c r="AA5" i="8"/>
  <c r="AB21" i="8"/>
  <c r="AE8" i="8"/>
  <c r="AF24" i="8"/>
  <c r="AC11" i="8"/>
  <c r="AD27" i="8"/>
  <c r="AC12" i="8"/>
  <c r="AD28" i="8"/>
  <c r="AB7" i="8" l="1"/>
  <c r="AC23" i="8"/>
  <c r="AC7" i="8" s="1"/>
  <c r="AB26" i="8"/>
  <c r="AB29" i="8"/>
  <c r="AD25" i="8"/>
  <c r="AD12" i="8"/>
  <c r="AE28" i="8"/>
  <c r="AB5" i="8"/>
  <c r="AC21" i="8"/>
  <c r="AF8" i="8"/>
  <c r="AG24" i="8"/>
  <c r="AA6" i="8"/>
  <c r="AB22" i="8"/>
  <c r="AD11" i="8"/>
  <c r="AE27" i="8"/>
  <c r="B5" i="27" l="1"/>
  <c r="B7" i="28"/>
  <c r="AD23" i="8"/>
  <c r="AB10" i="8"/>
  <c r="AC26" i="8"/>
  <c r="AB13" i="8"/>
  <c r="AC29" i="8"/>
  <c r="AD9" i="8"/>
  <c r="AE25" i="8"/>
  <c r="AB6" i="8"/>
  <c r="AC22" i="8"/>
  <c r="AC5" i="8"/>
  <c r="AD21" i="8"/>
  <c r="AE12" i="8"/>
  <c r="AF28" i="8"/>
  <c r="AE11" i="8"/>
  <c r="AF27" i="8"/>
  <c r="AG8" i="8"/>
  <c r="AH24" i="8"/>
  <c r="AD7" i="8" l="1"/>
  <c r="AE23" i="8"/>
  <c r="AD26" i="8"/>
  <c r="AC10" i="8"/>
  <c r="AC13" i="8"/>
  <c r="AD29" i="8"/>
  <c r="AE9" i="8"/>
  <c r="AF25" i="8"/>
  <c r="AD5" i="8"/>
  <c r="AE21" i="8"/>
  <c r="AH8" i="8"/>
  <c r="AI24" i="8"/>
  <c r="AC6" i="8"/>
  <c r="AD22" i="8"/>
  <c r="AF11" i="8"/>
  <c r="AG27" i="8"/>
  <c r="AF12" i="8"/>
  <c r="AG28" i="8"/>
  <c r="AF23" i="8" l="1"/>
  <c r="AE7" i="8"/>
  <c r="AD10" i="8"/>
  <c r="AE26" i="8"/>
  <c r="AD13" i="8"/>
  <c r="AE29" i="8"/>
  <c r="AG25" i="8"/>
  <c r="AG9" i="8" s="1"/>
  <c r="AF9" i="8"/>
  <c r="AG12" i="8"/>
  <c r="AH28" i="8"/>
  <c r="AE5" i="8"/>
  <c r="AF21" i="8"/>
  <c r="AG11" i="8"/>
  <c r="AH27" i="8"/>
  <c r="AD6" i="8"/>
  <c r="AE22" i="8"/>
  <c r="AI8" i="8"/>
  <c r="AJ24" i="8"/>
  <c r="AF7" i="8" l="1"/>
  <c r="AG23" i="8"/>
  <c r="AF26" i="8"/>
  <c r="AE10" i="8"/>
  <c r="AE13" i="8"/>
  <c r="AF29" i="8"/>
  <c r="AH25" i="8"/>
  <c r="AH9" i="8" s="1"/>
  <c r="AH11" i="8"/>
  <c r="AI27" i="8"/>
  <c r="AJ8" i="8"/>
  <c r="AK24" i="8"/>
  <c r="AF5" i="8"/>
  <c r="AG21" i="8"/>
  <c r="AE6" i="8"/>
  <c r="AF22" i="8"/>
  <c r="AH12" i="8"/>
  <c r="AI28" i="8"/>
  <c r="C5" i="27" l="1"/>
  <c r="C7" i="28"/>
  <c r="AG7" i="8"/>
  <c r="AH23" i="8"/>
  <c r="AH7" i="8" s="1"/>
  <c r="AF10" i="8"/>
  <c r="AG26" i="8"/>
  <c r="AF13" i="8"/>
  <c r="AG29" i="8"/>
  <c r="AI25" i="8"/>
  <c r="AI9" i="8" s="1"/>
  <c r="AI12" i="8"/>
  <c r="AJ28" i="8"/>
  <c r="AI11" i="8"/>
  <c r="AJ27" i="8"/>
  <c r="AG5" i="8"/>
  <c r="AH21" i="8"/>
  <c r="AF6" i="8"/>
  <c r="AG22" i="8"/>
  <c r="AK8" i="8"/>
  <c r="AL24" i="8"/>
  <c r="AI23" i="8" l="1"/>
  <c r="AI7" i="8" s="1"/>
  <c r="AG10" i="8"/>
  <c r="AH26" i="8"/>
  <c r="AG13" i="8"/>
  <c r="AH29" i="8"/>
  <c r="AJ25" i="8"/>
  <c r="AH5" i="8"/>
  <c r="AI21" i="8"/>
  <c r="AL8" i="8"/>
  <c r="AM24" i="8"/>
  <c r="AG6" i="8"/>
  <c r="AH22" i="8"/>
  <c r="AJ12" i="8"/>
  <c r="AK28" i="8"/>
  <c r="AJ11" i="8"/>
  <c r="AK27" i="8"/>
  <c r="AJ23" i="8" l="1"/>
  <c r="AH10" i="8"/>
  <c r="AI26" i="8"/>
  <c r="AH13" i="8"/>
  <c r="AI29" i="8"/>
  <c r="AI13" i="8" s="1"/>
  <c r="AJ9" i="8"/>
  <c r="AK25" i="8"/>
  <c r="AK12" i="8"/>
  <c r="AL28" i="8"/>
  <c r="AM8" i="8"/>
  <c r="AN24" i="8"/>
  <c r="AN8" i="8" s="1"/>
  <c r="AI5" i="8"/>
  <c r="AJ21" i="8"/>
  <c r="AK11" i="8"/>
  <c r="AL27" i="8"/>
  <c r="AH6" i="8"/>
  <c r="AI22" i="8"/>
  <c r="AA14" i="27" l="1"/>
  <c r="AJ7" i="8"/>
  <c r="AK23" i="8"/>
  <c r="AJ26" i="8"/>
  <c r="AI10" i="8"/>
  <c r="AJ29" i="8"/>
  <c r="AL25" i="8"/>
  <c r="AL9" i="8" s="1"/>
  <c r="AK9" i="8"/>
  <c r="AL12" i="8"/>
  <c r="AM28" i="8"/>
  <c r="AL11" i="8"/>
  <c r="AM27" i="8"/>
  <c r="AJ5" i="8"/>
  <c r="AK21" i="8"/>
  <c r="AI6" i="8"/>
  <c r="AJ22" i="8"/>
  <c r="D5" i="27" l="1"/>
  <c r="D7" i="28"/>
  <c r="AK7" i="8"/>
  <c r="AL23" i="8"/>
  <c r="AJ10" i="8"/>
  <c r="AK26" i="8"/>
  <c r="AJ13" i="8"/>
  <c r="AK29" i="8"/>
  <c r="AM25" i="8"/>
  <c r="AM9" i="8" s="1"/>
  <c r="AJ6" i="8"/>
  <c r="AK22" i="8"/>
  <c r="AM12" i="8"/>
  <c r="AN28" i="8"/>
  <c r="AN12" i="8" s="1"/>
  <c r="AK5" i="8"/>
  <c r="AL21" i="8"/>
  <c r="AM11" i="8"/>
  <c r="AN27" i="8"/>
  <c r="AN11" i="8" s="1"/>
  <c r="E7" i="28" l="1"/>
  <c r="AL7" i="8"/>
  <c r="AM23" i="8"/>
  <c r="AL26" i="8"/>
  <c r="AK10" i="8"/>
  <c r="AL29" i="8"/>
  <c r="AK13" i="8"/>
  <c r="AN25" i="8"/>
  <c r="AN9" i="8" s="1"/>
  <c r="AL5" i="8"/>
  <c r="AM21" i="8"/>
  <c r="AK6" i="8"/>
  <c r="AL22" i="8"/>
  <c r="AN23" i="8" l="1"/>
  <c r="AN7" i="8" s="1"/>
  <c r="AM7" i="8"/>
  <c r="AL10" i="8"/>
  <c r="AM26" i="8"/>
  <c r="AL13" i="8"/>
  <c r="AM29" i="8"/>
  <c r="AM5" i="8"/>
  <c r="AN21" i="8"/>
  <c r="AN5" i="8" s="1"/>
  <c r="AL6" i="8"/>
  <c r="AM22" i="8"/>
  <c r="AN26" i="8" l="1"/>
  <c r="AN10" i="8" s="1"/>
  <c r="AM10" i="8"/>
  <c r="AM13" i="8"/>
  <c r="AN29" i="8"/>
  <c r="AN13" i="8" s="1"/>
  <c r="AM6" i="8"/>
  <c r="AN22" i="8"/>
  <c r="AN6" i="8" s="1"/>
  <c r="J19" i="8"/>
  <c r="J14" i="8" s="1"/>
  <c r="K19" i="8" l="1"/>
  <c r="K14" i="8" s="1"/>
  <c r="F7" i="28" l="1"/>
  <c r="L19" i="8"/>
  <c r="L14" i="8" s="1"/>
  <c r="G7" i="28" l="1"/>
  <c r="M19" i="8"/>
  <c r="M14" i="8" s="1"/>
  <c r="N19" i="8" l="1"/>
  <c r="O19" i="8" s="1"/>
  <c r="O14" i="8" s="1"/>
  <c r="N14" i="8" l="1"/>
  <c r="P19" i="8"/>
  <c r="P14" i="8" s="1"/>
  <c r="Q19" i="8" l="1"/>
  <c r="Q14" i="8" l="1"/>
  <c r="R19" i="8"/>
  <c r="R14" i="8" l="1"/>
  <c r="S19" i="8"/>
  <c r="S14" i="8" l="1"/>
  <c r="T19" i="8"/>
  <c r="T14" i="8" l="1"/>
  <c r="U19" i="8"/>
  <c r="U14" i="8" l="1"/>
  <c r="V19" i="8"/>
  <c r="V14" i="8" l="1"/>
  <c r="W19" i="8"/>
  <c r="W14" i="8" l="1"/>
  <c r="X19" i="8"/>
  <c r="X14" i="8" l="1"/>
  <c r="Y19" i="8"/>
  <c r="Y14" i="8" l="1"/>
  <c r="Z19" i="8"/>
  <c r="Z14" i="8" l="1"/>
  <c r="AA19" i="8"/>
  <c r="AA14" i="8" l="1"/>
  <c r="AB19" i="8"/>
  <c r="AB14" i="8" l="1"/>
  <c r="AC19" i="8"/>
  <c r="AC14" i="8" l="1"/>
  <c r="AD19" i="8"/>
  <c r="AD14" i="8" l="1"/>
  <c r="AE19" i="8"/>
  <c r="AE14" i="8" l="1"/>
  <c r="AF19" i="8"/>
  <c r="AF14" i="8" l="1"/>
  <c r="AG19" i="8"/>
  <c r="AG14" i="8" l="1"/>
  <c r="AH19" i="8"/>
  <c r="AH14" i="8" l="1"/>
  <c r="AI19" i="8"/>
  <c r="AI14" i="8" l="1"/>
  <c r="AJ19" i="8"/>
  <c r="AJ14" i="8" l="1"/>
  <c r="AK19" i="8"/>
  <c r="AK14" i="8" l="1"/>
  <c r="AL19" i="8"/>
  <c r="AL14" i="8" l="1"/>
  <c r="AM19" i="8"/>
  <c r="AM14" i="8" l="1"/>
  <c r="AN19" i="8"/>
  <c r="AN14" i="8" s="1"/>
  <c r="E17" i="20"/>
  <c r="E38" i="4"/>
  <c r="T27" i="27"/>
  <c r="C38" i="4"/>
  <c r="D38" i="4"/>
  <c r="U19" i="27"/>
  <c r="R27" i="27"/>
  <c r="R19" i="27"/>
  <c r="S19" i="27"/>
  <c r="S27" i="27"/>
  <c r="M27" i="27"/>
  <c r="U27" i="27" l="1"/>
  <c r="B38" i="4"/>
  <c r="Q27" i="27"/>
  <c r="O27" i="27"/>
  <c r="V27" i="27"/>
  <c r="N27" i="27"/>
  <c r="M19" i="27"/>
  <c r="M23" i="27" s="1"/>
  <c r="N22" i="27" s="1"/>
  <c r="P19" i="27"/>
  <c r="P27" i="27"/>
  <c r="Q19" i="27"/>
  <c r="O19" i="27"/>
  <c r="V19" i="27"/>
  <c r="N19" i="27"/>
  <c r="T19" i="27"/>
  <c r="D6" i="27" l="1"/>
  <c r="E28" i="17" l="1"/>
  <c r="E32" i="17" s="1"/>
  <c r="E7" i="17" s="1"/>
  <c r="N16" i="27"/>
  <c r="G9" i="33"/>
  <c r="H9" i="33" s="1"/>
  <c r="R9" i="33" s="1"/>
  <c r="O16" i="27" l="1"/>
  <c r="O17" i="27" s="1"/>
  <c r="G10" i="33" l="1"/>
  <c r="H10" i="33" s="1"/>
  <c r="R10" i="33" s="1"/>
  <c r="F28" i="17"/>
  <c r="F32" i="17" s="1"/>
  <c r="G11" i="33" l="1"/>
  <c r="F7" i="17"/>
  <c r="H11" i="33"/>
  <c r="P16" i="27"/>
  <c r="G28" i="17"/>
  <c r="G32" i="17" s="1"/>
  <c r="G7" i="17" s="1"/>
  <c r="G12" i="33" l="1"/>
  <c r="H28" i="17"/>
  <c r="R11" i="33"/>
  <c r="Q16" i="27" l="1"/>
  <c r="Q17" i="27" s="1"/>
  <c r="H12" i="33"/>
  <c r="R12" i="33" s="1"/>
  <c r="H32" i="17"/>
  <c r="I28" i="17"/>
  <c r="R16" i="27"/>
  <c r="G13" i="33" l="1"/>
  <c r="H13" i="33" s="1"/>
  <c r="R13" i="33" s="1"/>
  <c r="I32" i="17"/>
  <c r="I7" i="17" s="1"/>
  <c r="H7" i="17"/>
  <c r="G14" i="33" l="1"/>
  <c r="H14" i="33" s="1"/>
  <c r="R14" i="33" s="1"/>
  <c r="J28" i="17"/>
  <c r="S16" i="27"/>
  <c r="S17" i="27" s="1"/>
  <c r="D23" i="29" l="1"/>
  <c r="J32" i="17"/>
  <c r="J7" i="17" s="1"/>
  <c r="K28" i="17"/>
  <c r="K32" i="17" s="1"/>
  <c r="K7" i="17" s="1"/>
  <c r="T16" i="27"/>
  <c r="G15" i="33"/>
  <c r="H15" i="33" s="1"/>
  <c r="R15" i="33" s="1"/>
  <c r="D6" i="23" l="1"/>
  <c r="C4" i="27"/>
  <c r="G16" i="33"/>
  <c r="H16" i="33" s="1"/>
  <c r="U16" i="27"/>
  <c r="L28" i="17"/>
  <c r="R16" i="33" l="1"/>
  <c r="C8" i="27"/>
  <c r="L32" i="17"/>
  <c r="L7" i="17" s="1"/>
  <c r="G17" i="33"/>
  <c r="H17" i="33" s="1"/>
  <c r="R17" i="33" s="1"/>
  <c r="V16" i="27"/>
  <c r="M28" i="17"/>
  <c r="M32" i="17" s="1"/>
  <c r="M7" i="17" s="1"/>
  <c r="E8" i="4" l="1"/>
  <c r="D11" i="28"/>
  <c r="E14" i="4" l="1"/>
  <c r="E23" i="23" l="1"/>
  <c r="E23" i="29"/>
  <c r="E15" i="4"/>
  <c r="E33" i="4" s="1"/>
  <c r="N28" i="17"/>
  <c r="N32" i="17" s="1"/>
  <c r="N7" i="17" s="1"/>
  <c r="G18" i="33"/>
  <c r="H18" i="33" s="1"/>
  <c r="R18" i="33" s="1"/>
  <c r="W16" i="27"/>
  <c r="D4" i="27" l="1"/>
  <c r="E6" i="23"/>
  <c r="D8" i="27" l="1"/>
  <c r="G19" i="33"/>
  <c r="H19" i="33" s="1"/>
  <c r="O28" i="17"/>
  <c r="X16" i="27"/>
  <c r="R19" i="33" l="1"/>
  <c r="O32" i="17"/>
  <c r="O7" i="17" s="1"/>
  <c r="Y16" i="27" l="1"/>
  <c r="P28" i="17"/>
  <c r="G20" i="33"/>
  <c r="H20" i="33" s="1"/>
  <c r="R20" i="33" l="1"/>
  <c r="P32" i="17"/>
  <c r="P7" i="17" s="1"/>
  <c r="D26" i="29"/>
  <c r="K23" i="29" s="1"/>
  <c r="L23" i="29" l="1"/>
  <c r="M23" i="29"/>
  <c r="F8" i="4"/>
  <c r="Q28" i="17"/>
  <c r="G21" i="33"/>
  <c r="H21" i="33" s="1"/>
  <c r="R21" i="33" s="1"/>
  <c r="Z16" i="27"/>
  <c r="B16" i="23"/>
  <c r="F14" i="4" l="1"/>
  <c r="Q32" i="17"/>
  <c r="Q7" i="17" s="1"/>
  <c r="J57" i="4"/>
  <c r="F23" i="23" l="1"/>
  <c r="F15" i="4"/>
  <c r="F33" i="4" s="1"/>
  <c r="D57" i="4"/>
  <c r="J67" i="4"/>
  <c r="J70" i="4" s="1"/>
  <c r="K57" i="4"/>
  <c r="E26" i="29" l="1"/>
  <c r="K24" i="29" s="1"/>
  <c r="R28" i="17"/>
  <c r="G22" i="33"/>
  <c r="H22" i="33" s="1"/>
  <c r="R22" i="33" s="1"/>
  <c r="AA16" i="27"/>
  <c r="AA17" i="27" s="1"/>
  <c r="E6" i="20"/>
  <c r="K67" i="4"/>
  <c r="K70" i="4" s="1"/>
  <c r="E57" i="4"/>
  <c r="E67" i="4" s="1"/>
  <c r="E70" i="4" s="1"/>
  <c r="D67" i="4"/>
  <c r="D70" i="4" s="1"/>
  <c r="M24" i="29" l="1"/>
  <c r="L24" i="29"/>
  <c r="S28" i="17"/>
  <c r="R32" i="17"/>
  <c r="R7" i="17" s="1"/>
  <c r="C32" i="28"/>
  <c r="C34" i="28" s="1"/>
  <c r="B32" i="28"/>
  <c r="B34" i="28" s="1"/>
  <c r="D6" i="20"/>
  <c r="D10" i="20" s="1"/>
  <c r="D19" i="20" s="1"/>
  <c r="E10" i="20"/>
  <c r="F16" i="20" s="1"/>
  <c r="F17" i="20" s="1"/>
  <c r="F19" i="20" s="1"/>
  <c r="R29" i="17" l="1"/>
  <c r="D29" i="17"/>
  <c r="L29" i="17"/>
  <c r="E29" i="17"/>
  <c r="M29" i="17"/>
  <c r="G29" i="17"/>
  <c r="N29" i="17"/>
  <c r="F29" i="17"/>
  <c r="P29" i="17"/>
  <c r="I29" i="17"/>
  <c r="O29" i="17"/>
  <c r="H29" i="17"/>
  <c r="K29" i="17"/>
  <c r="J29" i="17"/>
  <c r="Q29" i="17"/>
  <c r="G23" i="33"/>
  <c r="H23" i="33" s="1"/>
  <c r="R23" i="33" s="1"/>
  <c r="D33" i="17" l="1"/>
  <c r="E33" i="17" s="1"/>
  <c r="R33" i="17" s="1"/>
  <c r="R9" i="17" s="1"/>
  <c r="R11" i="17" s="1"/>
  <c r="R13" i="17" s="1"/>
  <c r="B3" i="28"/>
  <c r="B18" i="28" s="1"/>
  <c r="L33" i="17" l="1"/>
  <c r="L9" i="17" s="1"/>
  <c r="L11" i="17" s="1"/>
  <c r="L13" i="17" s="1"/>
  <c r="G33" i="17"/>
  <c r="G9" i="17" s="1"/>
  <c r="G11" i="17" s="1"/>
  <c r="G13" i="17" s="1"/>
  <c r="F33" i="17"/>
  <c r="F9" i="17" s="1"/>
  <c r="F11" i="17" s="1"/>
  <c r="F13" i="17" s="1"/>
  <c r="P33" i="17"/>
  <c r="P9" i="17" s="1"/>
  <c r="P11" i="17" s="1"/>
  <c r="P13" i="17" s="1"/>
  <c r="J33" i="17"/>
  <c r="J9" i="17" s="1"/>
  <c r="J11" i="17" s="1"/>
  <c r="J13" i="17" s="1"/>
  <c r="O33" i="17"/>
  <c r="O9" i="17" s="1"/>
  <c r="O11" i="17" s="1"/>
  <c r="O13" i="17" s="1"/>
  <c r="Q33" i="17"/>
  <c r="Q9" i="17" s="1"/>
  <c r="Q11" i="17" s="1"/>
  <c r="Q13" i="17" s="1"/>
  <c r="I33" i="17"/>
  <c r="I9" i="17" s="1"/>
  <c r="I11" i="17" s="1"/>
  <c r="I13" i="17" s="1"/>
  <c r="E9" i="17"/>
  <c r="E11" i="17" s="1"/>
  <c r="E13" i="17" s="1"/>
  <c r="K33" i="17"/>
  <c r="K9" i="17" s="1"/>
  <c r="K11" i="17" s="1"/>
  <c r="K13" i="17" s="1"/>
  <c r="D9" i="17"/>
  <c r="S33" i="17"/>
  <c r="H33" i="17"/>
  <c r="H9" i="17" s="1"/>
  <c r="H11" i="17" s="1"/>
  <c r="H13" i="17" s="1"/>
  <c r="M33" i="17"/>
  <c r="M9" i="17" s="1"/>
  <c r="M11" i="17" s="1"/>
  <c r="M13" i="17" s="1"/>
  <c r="G24" i="33"/>
  <c r="H24" i="33" s="1"/>
  <c r="N33" i="17"/>
  <c r="N9" i="17" s="1"/>
  <c r="N11" i="17" s="1"/>
  <c r="N13" i="17" s="1"/>
  <c r="B36" i="28"/>
  <c r="B35" i="28"/>
  <c r="R24" i="33" l="1"/>
  <c r="D11" i="17"/>
  <c r="S9" i="17"/>
  <c r="G25" i="33" l="1"/>
  <c r="S11" i="17"/>
  <c r="D13" i="17"/>
  <c r="C11" i="17"/>
  <c r="C13" i="17" l="1"/>
  <c r="S13" i="17"/>
  <c r="D20" i="17"/>
  <c r="H25" i="33"/>
  <c r="R25" i="33" s="1"/>
  <c r="G23" i="29" l="1"/>
  <c r="D21" i="17"/>
  <c r="D22" i="17" s="1"/>
  <c r="E20" i="17" s="1"/>
  <c r="E21" i="17" s="1"/>
  <c r="G6" i="23" l="1"/>
  <c r="E22" i="17"/>
  <c r="F20" i="17" s="1"/>
  <c r="F21" i="17" s="1"/>
  <c r="N13" i="27"/>
  <c r="N14" i="27" s="1"/>
  <c r="N17" i="27" s="1"/>
  <c r="E14" i="17"/>
  <c r="E15" i="17" s="1"/>
  <c r="D14" i="17"/>
  <c r="M13" i="27"/>
  <c r="G26" i="33"/>
  <c r="H26" i="33" l="1"/>
  <c r="R26" i="33" s="1"/>
  <c r="N23" i="27"/>
  <c r="O22" i="27" s="1"/>
  <c r="O23" i="27" s="1"/>
  <c r="P22" i="27" s="1"/>
  <c r="N18" i="27"/>
  <c r="O18" i="27" s="1"/>
  <c r="S14" i="17"/>
  <c r="C14" i="17"/>
  <c r="C15" i="17" s="1"/>
  <c r="D15" i="17"/>
  <c r="S15" i="17" s="1"/>
  <c r="F22" i="17"/>
  <c r="G20" i="17" s="1"/>
  <c r="G21" i="17" s="1"/>
  <c r="F14" i="17"/>
  <c r="F15" i="17" s="1"/>
  <c r="O13" i="27"/>
  <c r="G22" i="17" l="1"/>
  <c r="H20" i="17" s="1"/>
  <c r="H21" i="17" s="1"/>
  <c r="G14" i="17"/>
  <c r="G15" i="17" s="1"/>
  <c r="P13" i="27"/>
  <c r="P14" i="27" s="1"/>
  <c r="P17" i="27" s="1"/>
  <c r="P23" i="27" s="1"/>
  <c r="Q22" i="27" s="1"/>
  <c r="Q23" i="27" s="1"/>
  <c r="R22" i="27" s="1"/>
  <c r="G27" i="33"/>
  <c r="H27" i="33" l="1"/>
  <c r="P18" i="27"/>
  <c r="Q18" i="27" s="1"/>
  <c r="H22" i="17"/>
  <c r="I20" i="17" s="1"/>
  <c r="I21" i="17" s="1"/>
  <c r="H14" i="17"/>
  <c r="H15" i="17" s="1"/>
  <c r="Q13" i="27"/>
  <c r="G28" i="33"/>
  <c r="G29" i="33" s="1"/>
  <c r="L7" i="33" s="1"/>
  <c r="M7" i="33" l="1"/>
  <c r="L8" i="33"/>
  <c r="I22" i="17"/>
  <c r="J20" i="17" s="1"/>
  <c r="J21" i="17" s="1"/>
  <c r="R13" i="27"/>
  <c r="R14" i="27" s="1"/>
  <c r="R17" i="27" s="1"/>
  <c r="R23" i="27" s="1"/>
  <c r="S22" i="27" s="1"/>
  <c r="S23" i="27" s="1"/>
  <c r="T22" i="27" s="1"/>
  <c r="I14" i="17"/>
  <c r="I15" i="17" s="1"/>
  <c r="R27" i="33"/>
  <c r="H28" i="33"/>
  <c r="R28" i="33" l="1"/>
  <c r="R18" i="27"/>
  <c r="S18" i="27" s="1"/>
  <c r="M8" i="33"/>
  <c r="L9" i="33"/>
  <c r="J22" i="17"/>
  <c r="K20" i="17" s="1"/>
  <c r="K21" i="17" s="1"/>
  <c r="S13" i="27"/>
  <c r="J14" i="17"/>
  <c r="J15" i="17" s="1"/>
  <c r="H8" i="4" l="1"/>
  <c r="H14" i="4" s="1"/>
  <c r="K22" i="17"/>
  <c r="L20" i="17" s="1"/>
  <c r="L21" i="17" s="1"/>
  <c r="T13" i="27"/>
  <c r="T14" i="27" s="1"/>
  <c r="T17" i="27" s="1"/>
  <c r="K14" i="17"/>
  <c r="K15" i="17" s="1"/>
  <c r="M9" i="33"/>
  <c r="L10" i="33"/>
  <c r="L11" i="33" l="1"/>
  <c r="M10" i="33"/>
  <c r="T18" i="27"/>
  <c r="T23" i="27"/>
  <c r="U22" i="27" s="1"/>
  <c r="L22" i="17"/>
  <c r="M20" i="17" s="1"/>
  <c r="M21" i="17" s="1"/>
  <c r="L14" i="17"/>
  <c r="L15" i="17" s="1"/>
  <c r="U13" i="27"/>
  <c r="U14" i="27" s="1"/>
  <c r="U17" i="27" s="1"/>
  <c r="H15" i="4" l="1"/>
  <c r="H33" i="4" s="1"/>
  <c r="H37" i="4" s="1"/>
  <c r="H40" i="4" s="1"/>
  <c r="M22" i="17"/>
  <c r="N20" i="17" s="1"/>
  <c r="N21" i="17" s="1"/>
  <c r="M14" i="17"/>
  <c r="M15" i="17" s="1"/>
  <c r="V13" i="27"/>
  <c r="V14" i="27" s="1"/>
  <c r="V17" i="27" s="1"/>
  <c r="U18" i="27"/>
  <c r="U23" i="27"/>
  <c r="V22" i="27" s="1"/>
  <c r="M11" i="33"/>
  <c r="L12" i="33"/>
  <c r="G26" i="29" l="1"/>
  <c r="H6" i="23"/>
  <c r="L13" i="33"/>
  <c r="M12" i="33"/>
  <c r="V18" i="27"/>
  <c r="V23" i="27"/>
  <c r="W22" i="27" s="1"/>
  <c r="N22" i="17"/>
  <c r="O20" i="17" s="1"/>
  <c r="W13" i="27"/>
  <c r="W14" i="27" s="1"/>
  <c r="W17" i="27" s="1"/>
  <c r="N14" i="17"/>
  <c r="N15" i="17" s="1"/>
  <c r="K26" i="29" l="1"/>
  <c r="W18" i="27"/>
  <c r="O21" i="17"/>
  <c r="O22" i="17" s="1"/>
  <c r="P20" i="17" s="1"/>
  <c r="P21" i="17" s="1"/>
  <c r="W23" i="27"/>
  <c r="X22" i="27" s="1"/>
  <c r="M13" i="33"/>
  <c r="L14" i="33"/>
  <c r="M26" i="29" l="1"/>
  <c r="L26" i="29"/>
  <c r="M14" i="33"/>
  <c r="L15" i="33"/>
  <c r="P22" i="17"/>
  <c r="Q20" i="17" s="1"/>
  <c r="Q21" i="17" s="1"/>
  <c r="Y13" i="27"/>
  <c r="Y14" i="27" s="1"/>
  <c r="Y17" i="27" s="1"/>
  <c r="P14" i="17"/>
  <c r="P15" i="17" s="1"/>
  <c r="X13" i="27"/>
  <c r="X14" i="27" s="1"/>
  <c r="X17" i="27" s="1"/>
  <c r="X18" i="27" s="1"/>
  <c r="O14" i="17"/>
  <c r="O15" i="17" s="1"/>
  <c r="C46" i="4" s="1"/>
  <c r="C49" i="4" s="1"/>
  <c r="Y18" i="27" l="1"/>
  <c r="X23" i="27"/>
  <c r="Y22" i="27" s="1"/>
  <c r="Y23" i="27" s="1"/>
  <c r="Z22" i="27" s="1"/>
  <c r="Q22" i="17"/>
  <c r="R20" i="17" s="1"/>
  <c r="R21" i="17" s="1"/>
  <c r="Q14" i="17"/>
  <c r="Q15" i="17" s="1"/>
  <c r="Z13" i="27"/>
  <c r="Z14" i="27" s="1"/>
  <c r="Z17" i="27" s="1"/>
  <c r="M15" i="33"/>
  <c r="L16" i="33"/>
  <c r="R22" i="17" l="1"/>
  <c r="AA13" i="27"/>
  <c r="R14" i="17"/>
  <c r="R15" i="17" s="1"/>
  <c r="L17" i="33"/>
  <c r="M16" i="33"/>
  <c r="Z23" i="27"/>
  <c r="AA22" i="27" s="1"/>
  <c r="AA23" i="27" s="1"/>
  <c r="Z18" i="27"/>
  <c r="AA18" i="27" s="1"/>
  <c r="L18" i="33" l="1"/>
  <c r="M17" i="33"/>
  <c r="M18" i="33" l="1"/>
  <c r="L19" i="33"/>
  <c r="L20" i="33" l="1"/>
  <c r="M19" i="33"/>
  <c r="M20" i="33" l="1"/>
  <c r="L21" i="33"/>
  <c r="L22" i="33" l="1"/>
  <c r="M21" i="33"/>
  <c r="L23" i="33" l="1"/>
  <c r="M22" i="33"/>
  <c r="L24" i="33" l="1"/>
  <c r="M23" i="33"/>
  <c r="M24" i="33" l="1"/>
  <c r="L25" i="33"/>
  <c r="L26" i="33" l="1"/>
  <c r="M25" i="33"/>
  <c r="L27" i="33" l="1"/>
  <c r="M26" i="33"/>
  <c r="M27" i="33" l="1"/>
  <c r="L28" i="33"/>
  <c r="M28" i="33" s="1"/>
  <c r="H6" i="25" l="1"/>
  <c r="E11" i="28" l="1"/>
  <c r="E36" i="4"/>
  <c r="E37" i="4" s="1"/>
  <c r="E40" i="4" s="1"/>
  <c r="F36" i="4" l="1"/>
  <c r="H12" i="25"/>
  <c r="H14" i="25" l="1"/>
  <c r="B36" i="4"/>
  <c r="F37" i="4"/>
  <c r="F40" i="4" s="1"/>
  <c r="H15" i="25"/>
  <c r="G11" i="28" l="1"/>
  <c r="H16" i="25"/>
  <c r="F11" i="28" l="1"/>
  <c r="G32" i="28" l="1"/>
  <c r="G34" i="28" s="1"/>
  <c r="C31" i="4" l="1"/>
  <c r="B18" i="4"/>
  <c r="B31" i="4" s="1"/>
  <c r="D10" i="25" l="1"/>
  <c r="D5" i="25" s="1"/>
  <c r="D24" i="28" s="1"/>
  <c r="D32" i="28" s="1"/>
  <c r="D34" i="28" s="1"/>
  <c r="E10" i="25" l="1"/>
  <c r="E5" i="25" s="1"/>
  <c r="D6" i="25"/>
  <c r="D12" i="25" s="1"/>
  <c r="D3" i="29" s="1"/>
  <c r="D6" i="29" l="1"/>
  <c r="D8" i="29" s="1"/>
  <c r="F10" i="25"/>
  <c r="F5" i="25" s="1"/>
  <c r="F24" i="28" s="1"/>
  <c r="F32" i="28" s="1"/>
  <c r="F34" i="28" s="1"/>
  <c r="E24" i="28"/>
  <c r="E32" i="28" s="1"/>
  <c r="E34" i="28" s="1"/>
  <c r="D14" i="25"/>
  <c r="D14" i="29" s="1"/>
  <c r="D16" i="29" l="1"/>
  <c r="D15" i="25"/>
  <c r="C14" i="27" s="1"/>
  <c r="C15" i="27" s="1"/>
  <c r="C18" i="27" s="1"/>
  <c r="D16" i="25" l="1"/>
  <c r="E15" i="27"/>
  <c r="E6" i="25"/>
  <c r="E12" i="25" s="1"/>
  <c r="E3" i="29" s="1"/>
  <c r="E14" i="25" l="1"/>
  <c r="E14" i="29" s="1"/>
  <c r="E6" i="29"/>
  <c r="E8" i="29" s="1"/>
  <c r="E15" i="25" l="1"/>
  <c r="E16" i="29"/>
  <c r="G10" i="25"/>
  <c r="D14" i="27" l="1"/>
  <c r="D15" i="27" s="1"/>
  <c r="D18" i="27" s="1"/>
  <c r="E16" i="25"/>
  <c r="G6" i="25"/>
  <c r="G12" i="25" s="1"/>
  <c r="F6" i="25"/>
  <c r="F12" i="25" s="1"/>
  <c r="F3" i="29" s="1"/>
  <c r="G7" i="4"/>
  <c r="G8" i="4" s="1"/>
  <c r="G14" i="4" s="1"/>
  <c r="G3" i="29" l="1"/>
  <c r="G6" i="29" s="1"/>
  <c r="G8" i="29" s="1"/>
  <c r="F14" i="25"/>
  <c r="F14" i="29" s="1"/>
  <c r="F6" i="29"/>
  <c r="F8" i="29" s="1"/>
  <c r="G14" i="25"/>
  <c r="G14" i="29" s="1"/>
  <c r="G15" i="4"/>
  <c r="G33" i="4" s="1"/>
  <c r="G37" i="4" s="1"/>
  <c r="G40" i="4" s="1"/>
  <c r="F5" i="23"/>
  <c r="G16" i="29" l="1"/>
  <c r="G15" i="25"/>
  <c r="G16" i="25" s="1"/>
  <c r="F16" i="29"/>
  <c r="F15" i="25"/>
  <c r="F16" i="25" s="1"/>
  <c r="F6" i="23"/>
  <c r="F23" i="29"/>
  <c r="F26" i="29" s="1"/>
  <c r="K25" i="29" s="1"/>
  <c r="E4" i="27"/>
  <c r="E8" i="27" s="1"/>
  <c r="E18" i="27" s="1"/>
  <c r="E14" i="27" l="1"/>
  <c r="M25" i="29"/>
  <c r="L25" i="29"/>
  <c r="D7" i="4"/>
  <c r="D8" i="4" s="1"/>
  <c r="D14" i="4" s="1"/>
  <c r="C5" i="23" s="1"/>
  <c r="C6" i="25"/>
  <c r="C12" i="25" s="1"/>
  <c r="C3" i="29" l="1"/>
  <c r="C6" i="29" s="1"/>
  <c r="C8" i="29" s="1"/>
  <c r="B9" i="29" s="1"/>
  <c r="B32" i="29" s="1"/>
  <c r="C14" i="25"/>
  <c r="C14" i="29" s="1"/>
  <c r="C23" i="29"/>
  <c r="C26" i="29" s="1"/>
  <c r="K22" i="29" s="1"/>
  <c r="C6" i="23"/>
  <c r="B4" i="27"/>
  <c r="D15" i="4"/>
  <c r="D33" i="4" s="1"/>
  <c r="D37" i="4" s="1"/>
  <c r="D40" i="4" s="1"/>
  <c r="D23" i="23"/>
  <c r="C15" i="25" l="1"/>
  <c r="C16" i="29"/>
  <c r="B17" i="29" s="1"/>
  <c r="C32" i="29" s="1"/>
  <c r="C21" i="23"/>
  <c r="D21" i="23" s="1"/>
  <c r="E21" i="23" s="1"/>
  <c r="M22" i="29"/>
  <c r="L22" i="29"/>
  <c r="B26" i="22"/>
  <c r="B8" i="27"/>
  <c r="F21" i="23" l="1"/>
  <c r="I21" i="23" s="1"/>
  <c r="C25" i="22" s="1"/>
  <c r="B14" i="27"/>
  <c r="I15" i="25"/>
  <c r="C16" i="25"/>
  <c r="C5" i="28" s="1"/>
  <c r="D5" i="28" l="1"/>
  <c r="C3" i="28"/>
  <c r="C18" i="28" s="1"/>
  <c r="L13" i="27"/>
  <c r="J13" i="27" s="1"/>
  <c r="J14" i="27" s="1"/>
  <c r="B15" i="27"/>
  <c r="B18" i="27" s="1"/>
  <c r="B19" i="27" s="1"/>
  <c r="C17" i="27" s="1"/>
  <c r="C19" i="27" s="1"/>
  <c r="D17" i="27" s="1"/>
  <c r="D19" i="27" s="1"/>
  <c r="E17" i="27" s="1"/>
  <c r="E19" i="27" s="1"/>
  <c r="D25" i="22"/>
  <c r="C26" i="22"/>
  <c r="C35" i="28" l="1"/>
  <c r="C36" i="28"/>
  <c r="E5" i="28"/>
  <c r="D3" i="28"/>
  <c r="D18" i="28" s="1"/>
  <c r="D26" i="22"/>
  <c r="F24" i="22"/>
  <c r="E3" i="28" l="1"/>
  <c r="E18" i="28" s="1"/>
  <c r="F5" i="28"/>
  <c r="D36" i="28"/>
  <c r="D35" i="28"/>
  <c r="B6" i="25"/>
  <c r="B12" i="25" s="1"/>
  <c r="I12" i="25" s="1"/>
  <c r="K12" i="25" s="1"/>
  <c r="C7" i="4"/>
  <c r="I7" i="4" s="1"/>
  <c r="I8" i="4" s="1"/>
  <c r="B14" i="25" l="1"/>
  <c r="B14" i="29" s="1"/>
  <c r="B3" i="29"/>
  <c r="G5" i="28"/>
  <c r="G3" i="28" s="1"/>
  <c r="G18" i="28" s="1"/>
  <c r="F3" i="28"/>
  <c r="F18" i="28" s="1"/>
  <c r="E35" i="28"/>
  <c r="E36" i="28"/>
  <c r="I14" i="25"/>
  <c r="B16" i="25"/>
  <c r="I16" i="25" s="1"/>
  <c r="G32" i="29" s="1"/>
  <c r="C8" i="4"/>
  <c r="C14" i="4" s="1"/>
  <c r="I3" i="29" l="1"/>
  <c r="I5" i="29" s="1"/>
  <c r="I7" i="29" s="1"/>
  <c r="B6" i="29"/>
  <c r="F35" i="28"/>
  <c r="F36" i="28"/>
  <c r="G36" i="28"/>
  <c r="G35" i="28"/>
  <c r="C15" i="4"/>
  <c r="C33" i="4" s="1"/>
  <c r="C37" i="4" s="1"/>
  <c r="C40" i="4" s="1"/>
  <c r="C42" i="4" s="1"/>
  <c r="D42" i="4" s="1"/>
  <c r="E42" i="4" s="1"/>
  <c r="F42" i="4" s="1"/>
  <c r="G42" i="4" s="1"/>
  <c r="H42" i="4" s="1"/>
  <c r="C23" i="23"/>
  <c r="B14" i="4"/>
  <c r="B15" i="4" s="1"/>
  <c r="B33" i="4" s="1"/>
  <c r="B37" i="4" s="1"/>
  <c r="B40" i="4" s="1"/>
  <c r="B5" i="23"/>
  <c r="I5" i="23" l="1"/>
  <c r="I6" i="23" s="1"/>
  <c r="B23" i="29"/>
  <c r="B26" i="29" s="1"/>
  <c r="B6" i="23"/>
  <c r="I23" i="23"/>
  <c r="D24" i="23"/>
  <c r="E24" i="23"/>
  <c r="C24" i="23"/>
  <c r="F24" i="23"/>
  <c r="K21" i="29" l="1"/>
  <c r="I28" i="29" s="1"/>
  <c r="B28" i="29"/>
  <c r="F32" i="29" s="1"/>
  <c r="C19" i="23"/>
  <c r="I19" i="23"/>
  <c r="D19" i="23" l="1"/>
  <c r="C20" i="23"/>
  <c r="M21" i="29"/>
  <c r="M27" i="29" s="1"/>
  <c r="L21" i="29"/>
  <c r="L27" i="29" s="1"/>
  <c r="C22" i="23" l="1"/>
  <c r="E19" i="23"/>
  <c r="D20" i="23"/>
  <c r="E20" i="23" l="1"/>
  <c r="E22" i="23" s="1"/>
  <c r="F19" i="23"/>
  <c r="D22" i="23"/>
  <c r="F20" i="23" l="1"/>
  <c r="I20" i="23" s="1"/>
  <c r="F22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L21" authorId="0" shapeId="0" xr:uid="{00000000-0006-0000-0800-000001000000}">
      <text>
        <r>
          <rPr>
            <b/>
            <sz val="9"/>
            <color indexed="81"/>
            <rFont val="Tahoma"/>
            <charset val="1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Taken from Sale Buinding MIS</t>
        </r>
      </text>
    </comment>
  </commentList>
</comments>
</file>

<file path=xl/sharedStrings.xml><?xml version="1.0" encoding="utf-8"?>
<sst xmlns="http://schemas.openxmlformats.org/spreadsheetml/2006/main" count="1985" uniqueCount="600">
  <si>
    <t>Total</t>
  </si>
  <si>
    <t>Loan principal payment</t>
  </si>
  <si>
    <t>Total Cash Receipts</t>
  </si>
  <si>
    <t>Month</t>
  </si>
  <si>
    <t>Sales Velocity</t>
  </si>
  <si>
    <t>R4</t>
  </si>
  <si>
    <t>R5</t>
  </si>
  <si>
    <t>Construction Schedule</t>
  </si>
  <si>
    <t xml:space="preserve">Building </t>
  </si>
  <si>
    <t>Start Date</t>
  </si>
  <si>
    <t>End Date</t>
  </si>
  <si>
    <t>Construction Cost Break up</t>
  </si>
  <si>
    <t>Construction Cost</t>
  </si>
  <si>
    <t>Premium Cost</t>
  </si>
  <si>
    <t>Sales, Marketing, Branding &amp; Advertising Cost</t>
  </si>
  <si>
    <t>Salary &amp; Admin Overheads</t>
  </si>
  <si>
    <t>Consultants</t>
  </si>
  <si>
    <t>Interest Cost</t>
  </si>
  <si>
    <t>1BHK</t>
  </si>
  <si>
    <t>Sale Price</t>
  </si>
  <si>
    <t>Yearly Sales Increment</t>
  </si>
  <si>
    <t>2BHK</t>
  </si>
  <si>
    <t>3++ BHK</t>
  </si>
  <si>
    <t>4++BHK</t>
  </si>
  <si>
    <t>RERA Area</t>
  </si>
  <si>
    <t>Units</t>
  </si>
  <si>
    <t>Type</t>
  </si>
  <si>
    <t xml:space="preserve">Total </t>
  </si>
  <si>
    <t>Total Units</t>
  </si>
  <si>
    <t>Sold Units</t>
  </si>
  <si>
    <t>Inventory</t>
  </si>
  <si>
    <t>Quarter</t>
  </si>
  <si>
    <t>FY</t>
  </si>
  <si>
    <t>Size</t>
  </si>
  <si>
    <t>Scheme</t>
  </si>
  <si>
    <t>Sales Scheme 1</t>
  </si>
  <si>
    <t>Sales Scheme 2</t>
  </si>
  <si>
    <t>Duration</t>
  </si>
  <si>
    <t>Sales Scheme 3</t>
  </si>
  <si>
    <t>Sales Scheme 4</t>
  </si>
  <si>
    <t>SCH1</t>
  </si>
  <si>
    <t>SCH2</t>
  </si>
  <si>
    <t>SCH4</t>
  </si>
  <si>
    <t>SCH3</t>
  </si>
  <si>
    <t>Sale Value</t>
  </si>
  <si>
    <t>Construction Linked Plan</t>
  </si>
  <si>
    <t>Cumulative</t>
  </si>
  <si>
    <t>Milestone</t>
  </si>
  <si>
    <t>Booking</t>
  </si>
  <si>
    <t>Plinth</t>
  </si>
  <si>
    <t xml:space="preserve">Slab 1 </t>
  </si>
  <si>
    <t>Slab 2</t>
  </si>
  <si>
    <t>Slab 3</t>
  </si>
  <si>
    <t>Slab 4</t>
  </si>
  <si>
    <t>Slab 5</t>
  </si>
  <si>
    <t>Slab 6</t>
  </si>
  <si>
    <t>Slab 7</t>
  </si>
  <si>
    <t>Slab 8</t>
  </si>
  <si>
    <t>Slab 9</t>
  </si>
  <si>
    <t>Slab 10</t>
  </si>
  <si>
    <t>Slab 11</t>
  </si>
  <si>
    <t>Slab 12</t>
  </si>
  <si>
    <t>Slab 13</t>
  </si>
  <si>
    <t>Slab 14</t>
  </si>
  <si>
    <t>Slab 15</t>
  </si>
  <si>
    <t>Slab 16</t>
  </si>
  <si>
    <t>Slab 17</t>
  </si>
  <si>
    <t>Slab 18</t>
  </si>
  <si>
    <t>Slab 19</t>
  </si>
  <si>
    <t>Slab 20</t>
  </si>
  <si>
    <t>Slab 21</t>
  </si>
  <si>
    <t>Slab 22</t>
  </si>
  <si>
    <t>Slab 23</t>
  </si>
  <si>
    <t>Slab 24</t>
  </si>
  <si>
    <t>Slab 25</t>
  </si>
  <si>
    <t>Slab 26</t>
  </si>
  <si>
    <t>Slab 27</t>
  </si>
  <si>
    <t>Slab 28</t>
  </si>
  <si>
    <t>Slab 29</t>
  </si>
  <si>
    <t>Slab 30</t>
  </si>
  <si>
    <t>Slab 31</t>
  </si>
  <si>
    <t>Slab 32</t>
  </si>
  <si>
    <t>Slab 33</t>
  </si>
  <si>
    <t>Slab 34</t>
  </si>
  <si>
    <t>Slab 35</t>
  </si>
  <si>
    <t>Slab 36</t>
  </si>
  <si>
    <t>Slab 37</t>
  </si>
  <si>
    <t>Slab 38</t>
  </si>
  <si>
    <t>Slab 39</t>
  </si>
  <si>
    <t>Slab 40</t>
  </si>
  <si>
    <t>Possession</t>
  </si>
  <si>
    <t>% Completion</t>
  </si>
  <si>
    <t>Total Value</t>
  </si>
  <si>
    <t>Total Cost</t>
  </si>
  <si>
    <t>Particulars</t>
  </si>
  <si>
    <t>Budgeted</t>
  </si>
  <si>
    <t>Balance</t>
  </si>
  <si>
    <t>GST</t>
  </si>
  <si>
    <t xml:space="preserve">Budgeted </t>
  </si>
  <si>
    <t>Packages</t>
  </si>
  <si>
    <t>Incurred</t>
  </si>
  <si>
    <t>Land Cost</t>
  </si>
  <si>
    <t>Value</t>
  </si>
  <si>
    <t>Total Sale Value</t>
  </si>
  <si>
    <t>in Cr.</t>
  </si>
  <si>
    <t>Sales Receivables</t>
  </si>
  <si>
    <t>Possession date</t>
  </si>
  <si>
    <t>Advance</t>
  </si>
  <si>
    <t>Sr.no.</t>
  </si>
  <si>
    <t>Building</t>
  </si>
  <si>
    <t>Registered/Unregistered</t>
  </si>
  <si>
    <t>Date of booking</t>
  </si>
  <si>
    <t>Plan</t>
  </si>
  <si>
    <t>Flat Cost</t>
  </si>
  <si>
    <t>Net Collection</t>
  </si>
  <si>
    <t>EMI Amount</t>
  </si>
  <si>
    <t>Due</t>
  </si>
  <si>
    <t>Cumulative Cash Inflow</t>
  </si>
  <si>
    <t>Galleria</t>
  </si>
  <si>
    <t>BUA</t>
  </si>
  <si>
    <t>FSI Premium</t>
  </si>
  <si>
    <t>Dev Charges</t>
  </si>
  <si>
    <t>Labour Cess</t>
  </si>
  <si>
    <t>Total Premium</t>
  </si>
  <si>
    <t>MIDC Rate</t>
  </si>
  <si>
    <t>Multiplying factor</t>
  </si>
  <si>
    <t>Approval Obtained</t>
  </si>
  <si>
    <t>Balance Approval</t>
  </si>
  <si>
    <t>Approved Area</t>
  </si>
  <si>
    <t>Premium Amount Paid</t>
  </si>
  <si>
    <t>Club house</t>
  </si>
  <si>
    <t>Excess Lobby Area</t>
  </si>
  <si>
    <t>Scrutiny Charges</t>
  </si>
  <si>
    <t>Free of FSI Area</t>
  </si>
  <si>
    <t>Development charges</t>
  </si>
  <si>
    <t>per m2 of FSI</t>
  </si>
  <si>
    <t>per m2 of (FSI+ free of FSI)</t>
  </si>
  <si>
    <t>ScrutinyCharges</t>
  </si>
  <si>
    <t xml:space="preserve">Balance Premium Amount </t>
  </si>
  <si>
    <t>Cash inflow</t>
  </si>
  <si>
    <t>Cash out flow</t>
  </si>
  <si>
    <t>Repayment</t>
  </si>
  <si>
    <t>Interest</t>
  </si>
  <si>
    <t>Opening Balance</t>
  </si>
  <si>
    <t>Incurred Cost</t>
  </si>
  <si>
    <t>Compound wall</t>
  </si>
  <si>
    <t>Premium Calculation</t>
  </si>
  <si>
    <t>Excess Lobby</t>
  </si>
  <si>
    <t>Club House</t>
  </si>
  <si>
    <t>Fire Charges</t>
  </si>
  <si>
    <t>Months</t>
  </si>
  <si>
    <t>Loan Drawdown</t>
  </si>
  <si>
    <t>Owners Fund</t>
  </si>
  <si>
    <t>Construction Area (in Sq. ft)</t>
  </si>
  <si>
    <t>Income Tax Calculation</t>
  </si>
  <si>
    <t>Construction Area &amp; Cost of consultant</t>
  </si>
  <si>
    <t>Sales recognition</t>
  </si>
  <si>
    <t>%of Cost</t>
  </si>
  <si>
    <t>PBDIT</t>
  </si>
  <si>
    <t>PBT</t>
  </si>
  <si>
    <t>Tax</t>
  </si>
  <si>
    <t>PAT</t>
  </si>
  <si>
    <t>Tax Rate</t>
  </si>
  <si>
    <t>Cashflow</t>
  </si>
  <si>
    <t>Budgeted Cost</t>
  </si>
  <si>
    <t>Interest Rate construction funding</t>
  </si>
  <si>
    <t>in ₹</t>
  </si>
  <si>
    <t>Rate</t>
  </si>
  <si>
    <t>Total Revenue</t>
  </si>
  <si>
    <t>Income Tax</t>
  </si>
  <si>
    <t xml:space="preserve">Cumulative </t>
  </si>
  <si>
    <t>UR</t>
  </si>
  <si>
    <t>Epay</t>
  </si>
  <si>
    <t>5 lacs on booking, 10% in June 2020, 10% June 2021, 10% June 2022, 65% Dec 22, 5% Possession</t>
  </si>
  <si>
    <t>R</t>
  </si>
  <si>
    <t>2BHK-S</t>
  </si>
  <si>
    <t>2BHK-L</t>
  </si>
  <si>
    <t>4BHK</t>
  </si>
  <si>
    <t>3BHK</t>
  </si>
  <si>
    <t>10% on booking, 10% in June 2020, 10% June 2021, 10% June 2022, 55% Dec 22, 5% Possession</t>
  </si>
  <si>
    <t>10% Aug 2020,  10% June 2021, 10% June 2022, 65% Dec 22, 5% Possession</t>
  </si>
  <si>
    <t>Cost Assumptions</t>
  </si>
  <si>
    <t>Sales Receivable</t>
  </si>
  <si>
    <t>Profit Before Interest &amp; Tax</t>
  </si>
  <si>
    <t>Profit after Interest &amp; Tax</t>
  </si>
  <si>
    <t>Total Cash inflow</t>
  </si>
  <si>
    <t>Cash Inflow</t>
  </si>
  <si>
    <t xml:space="preserve">Snapshot </t>
  </si>
  <si>
    <t xml:space="preserve">MEANS OF FINANCE </t>
  </si>
  <si>
    <t>TOTAL</t>
  </si>
  <si>
    <t>Cr</t>
  </si>
  <si>
    <t xml:space="preserve">PROJECT COST </t>
  </si>
  <si>
    <t>Promoter Contribution</t>
  </si>
  <si>
    <t>Proposed Loan</t>
  </si>
  <si>
    <t>Interest Expenses</t>
  </si>
  <si>
    <t>Summary</t>
  </si>
  <si>
    <t>Tax Working</t>
  </si>
  <si>
    <t>Assumption</t>
  </si>
  <si>
    <t>Income Tax Rate</t>
  </si>
  <si>
    <t>Total Project Cost</t>
  </si>
  <si>
    <t xml:space="preserve">Contingencies </t>
  </si>
  <si>
    <t>`</t>
  </si>
  <si>
    <t>Contigencies on Total Cost</t>
  </si>
  <si>
    <t>Sales, Marketing, Branding &amp; Advertising Cost on Sales</t>
  </si>
  <si>
    <t>10% Nov 2020,  10% June 2021, 10% June 2022, 65% Dec 22, 5% Possession</t>
  </si>
  <si>
    <t>10% Oct 2020,  10% June 2021, 10% June 2022, 65% Dec 22, 5% Possession</t>
  </si>
  <si>
    <t>10% Dec 2020,  10% June 2021, 10% June 2022, 65% Dec 22, 5% Possession</t>
  </si>
  <si>
    <t>Cost recognition</t>
  </si>
  <si>
    <t>Total Development Cost</t>
  </si>
  <si>
    <t>Contingencies</t>
  </si>
  <si>
    <t>Resi Cost of Sales</t>
  </si>
  <si>
    <t>DSRA</t>
  </si>
  <si>
    <t>% of Total Sale Value</t>
  </si>
  <si>
    <t>Advance Booking/Sales revenue</t>
  </si>
  <si>
    <t>Balance Carried forward</t>
  </si>
  <si>
    <t>Repayment Amount</t>
  </si>
  <si>
    <t>Means of Finance</t>
  </si>
  <si>
    <t>Application of Funds</t>
  </si>
  <si>
    <t>Total inflow</t>
  </si>
  <si>
    <t>Total Outflow</t>
  </si>
  <si>
    <t>Calculation for Premium Paid</t>
  </si>
  <si>
    <t>Lobby and Club House premium apportined</t>
  </si>
  <si>
    <t>Total Premium paid</t>
  </si>
  <si>
    <t>Premium Calculation for Resi</t>
  </si>
  <si>
    <t>Total Premium Payable</t>
  </si>
  <si>
    <t>Total Premium for Resi R5</t>
  </si>
  <si>
    <t>Balance Premium Payable for Pending Approvals : R5</t>
  </si>
  <si>
    <t>Premium Calculation : Galleria</t>
  </si>
  <si>
    <t>Total Premium + GST</t>
  </si>
  <si>
    <t>BUA in Sq.mtr.</t>
  </si>
  <si>
    <t>Current Rate per Sq.mtr.</t>
  </si>
  <si>
    <t>Dev Charges per Sq.mtr.</t>
  </si>
  <si>
    <t>Labour Cess per Sq.mtr.</t>
  </si>
  <si>
    <t>GST on above @ 18%</t>
  </si>
  <si>
    <t>Galleria Rent/Sq. ft./Month</t>
  </si>
  <si>
    <t>Cpnstruction Cost/Sq. Ft.</t>
  </si>
  <si>
    <t>Working notes:</t>
  </si>
  <si>
    <t>Land Acquisition</t>
  </si>
  <si>
    <t>%tage of Total</t>
  </si>
  <si>
    <t>Land &amp; Stamp Duty</t>
  </si>
  <si>
    <t>(INR Crore)</t>
  </si>
  <si>
    <t>Total Funds to be Raised</t>
  </si>
  <si>
    <t>Promoters Contribution</t>
  </si>
  <si>
    <t>Bank Loan</t>
  </si>
  <si>
    <t>Term Loan</t>
  </si>
  <si>
    <t>Customer Advances</t>
  </si>
  <si>
    <t>Balance Cost to be Incurred</t>
  </si>
  <si>
    <t>Total Fund</t>
  </si>
  <si>
    <t>Fund raised</t>
  </si>
  <si>
    <t>Pending to be Raised</t>
  </si>
  <si>
    <t>INR in Crore</t>
  </si>
  <si>
    <t>FY24</t>
  </si>
  <si>
    <t>Remaining</t>
  </si>
  <si>
    <t>Price</t>
  </si>
  <si>
    <t>Revenue</t>
  </si>
  <si>
    <t>Collection</t>
  </si>
  <si>
    <t>Total Sales</t>
  </si>
  <si>
    <t>Sales and Marketing Expenses</t>
  </si>
  <si>
    <t>Work Completed</t>
  </si>
  <si>
    <t>Sales Completed</t>
  </si>
  <si>
    <t>Cost of Sales</t>
  </si>
  <si>
    <t>Sales Recognised</t>
  </si>
  <si>
    <t>Closing WIP</t>
  </si>
  <si>
    <t>Cash Collection</t>
  </si>
  <si>
    <t>Debtors</t>
  </si>
  <si>
    <t>Existing Sales</t>
  </si>
  <si>
    <t>Total Collection</t>
  </si>
  <si>
    <t xml:space="preserve">Particulars </t>
  </si>
  <si>
    <t xml:space="preserve">Revenue </t>
  </si>
  <si>
    <t>Expenses</t>
  </si>
  <si>
    <t>Operating Profit</t>
  </si>
  <si>
    <t>Sales</t>
  </si>
  <si>
    <t>Total Cash Outflow</t>
  </si>
  <si>
    <t>Promoter's Contribution</t>
  </si>
  <si>
    <t>Surplus/Deficit</t>
  </si>
  <si>
    <t>Closing</t>
  </si>
  <si>
    <t>Rate of Interest</t>
  </si>
  <si>
    <t>Loan Disburement</t>
  </si>
  <si>
    <t>Interest Payment</t>
  </si>
  <si>
    <t>Loan Repayment</t>
  </si>
  <si>
    <t>Year</t>
  </si>
  <si>
    <t>Montly Disbursment</t>
  </si>
  <si>
    <t>Outstanding Amount</t>
  </si>
  <si>
    <t>Monthly Interest</t>
  </si>
  <si>
    <t>Yearly Interest</t>
  </si>
  <si>
    <t>Yearly Reimbursment</t>
  </si>
  <si>
    <t>Start of Month</t>
  </si>
  <si>
    <t>End of 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</si>
  <si>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</si>
  <si>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</si>
  <si>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</si>
  <si>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</si>
  <si>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</si>
  <si>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</si>
  <si>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</si>
  <si>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</si>
  <si>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</si>
  <si>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</si>
  <si>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</si>
  <si>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</si>
  <si>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Promoter's</t>
  </si>
  <si>
    <t>Cash Generation From Sale</t>
  </si>
  <si>
    <t>Increase in term loan</t>
  </si>
  <si>
    <t>Increase in Promoter's Contribution</t>
  </si>
  <si>
    <t>Total Sources</t>
  </si>
  <si>
    <t>Sources of the fund</t>
  </si>
  <si>
    <t>Applications of the fund</t>
  </si>
  <si>
    <t>Project cost</t>
  </si>
  <si>
    <t>Repayment of Term Loan</t>
  </si>
  <si>
    <t>Taxation</t>
  </si>
  <si>
    <t>Total Applications of the fund</t>
  </si>
  <si>
    <t>Opening</t>
  </si>
  <si>
    <t>Surplus/Deficit of the year</t>
  </si>
  <si>
    <t>Shareholder Funds</t>
  </si>
  <si>
    <t>Share capital</t>
  </si>
  <si>
    <t>Reserve &amp; Surplus</t>
  </si>
  <si>
    <t>Non current Liabilities</t>
  </si>
  <si>
    <t>Total Liabilities</t>
  </si>
  <si>
    <t>Asset</t>
  </si>
  <si>
    <t>Non Current Assets</t>
  </si>
  <si>
    <t>Project WIP</t>
  </si>
  <si>
    <t>Sundry Debtors</t>
  </si>
  <si>
    <t>Cash &amp; Cash Equivalent</t>
  </si>
  <si>
    <t>Total Current Assets</t>
  </si>
  <si>
    <t>Differ</t>
  </si>
  <si>
    <t xml:space="preserve">Particular </t>
  </si>
  <si>
    <t xml:space="preserve">Interest on Term Loan </t>
  </si>
  <si>
    <t xml:space="preserve">Repayment of Term Loan </t>
  </si>
  <si>
    <t xml:space="preserve">Coverage </t>
  </si>
  <si>
    <t xml:space="preserve">Debt Service </t>
  </si>
  <si>
    <t xml:space="preserve">DSCR </t>
  </si>
  <si>
    <t xml:space="preserve">Average DSCR </t>
  </si>
  <si>
    <t>Project IRR</t>
  </si>
  <si>
    <t>Amount Received</t>
  </si>
  <si>
    <t>Cash Outfow</t>
  </si>
  <si>
    <t>Cash outflow</t>
  </si>
  <si>
    <t>Net Cashflow</t>
  </si>
  <si>
    <t>Internal Rate of Return</t>
  </si>
  <si>
    <t>Total Cost Incurred</t>
  </si>
  <si>
    <t>Current Assets</t>
  </si>
  <si>
    <t>Tax Payment</t>
  </si>
  <si>
    <t>Sensitivity Analysis</t>
  </si>
  <si>
    <t>Base Case</t>
  </si>
  <si>
    <t>Min. DSCR</t>
  </si>
  <si>
    <t>Average DSCR</t>
  </si>
  <si>
    <t>IRR</t>
  </si>
  <si>
    <t>Price reduce by 5%</t>
  </si>
  <si>
    <t>Cost increase by 5%</t>
  </si>
  <si>
    <t>Interest cost increase by 2%</t>
  </si>
  <si>
    <t>Cumulative Defict</t>
  </si>
  <si>
    <t>Closing Balance</t>
  </si>
  <si>
    <t>Present rate  22825 about 8% escalation</t>
  </si>
  <si>
    <t>Construction area</t>
  </si>
  <si>
    <t>AMENITY  BUILDING No. 2</t>
  </si>
  <si>
    <t>REHAB BUILDING No. 1</t>
  </si>
  <si>
    <t>SALE BUILDING</t>
  </si>
  <si>
    <t>Shop</t>
  </si>
  <si>
    <t>Qty</t>
  </si>
  <si>
    <t>AMENITY  BUILDING No. 2 Value</t>
  </si>
  <si>
    <t>REHAB BUILDING No. 1 Value</t>
  </si>
  <si>
    <t>SALE BUILDING Value</t>
  </si>
  <si>
    <t>Shop Value</t>
  </si>
  <si>
    <t>shop</t>
  </si>
  <si>
    <t>Excavation Cost</t>
  </si>
  <si>
    <t>Stack Parking Cost</t>
  </si>
  <si>
    <t>Payment payable to Rehab Tenants Alter Accommodation</t>
  </si>
  <si>
    <t>Approval Cost Of Fungible Cost &amp; Development cess premium</t>
  </si>
  <si>
    <t xml:space="preserve">Architect Cost, RCC &amp; other Professional fees </t>
  </si>
  <si>
    <t>Administrative Expenses</t>
  </si>
  <si>
    <t>Marketing Expences</t>
  </si>
  <si>
    <t>Contingous Cost</t>
  </si>
  <si>
    <t>Construction Cost for Rehab &amp; Amenity Building</t>
  </si>
  <si>
    <t>Sq. M</t>
  </si>
  <si>
    <t>AB 2</t>
  </si>
  <si>
    <t>RB1</t>
  </si>
  <si>
    <t>SB</t>
  </si>
  <si>
    <t>Area in Sq. Ft</t>
  </si>
  <si>
    <t>Rate per Sq. Ft</t>
  </si>
  <si>
    <t>AB2</t>
  </si>
  <si>
    <t>Quantity</t>
  </si>
  <si>
    <t>Sale Building</t>
  </si>
  <si>
    <t>AB</t>
  </si>
  <si>
    <t>RB</t>
  </si>
  <si>
    <t>-</t>
  </si>
  <si>
    <t>Actual Sales Value (AB, RB &amp; SB)</t>
  </si>
  <si>
    <t>Cost Incurred (AB, RB &amp; SB)</t>
  </si>
  <si>
    <t>Sales Recognition</t>
  </si>
  <si>
    <t>FY25</t>
  </si>
  <si>
    <t>FY26</t>
  </si>
  <si>
    <t>FY27</t>
  </si>
  <si>
    <t>Till June 23</t>
  </si>
  <si>
    <t>PROJECT:  Nicco Residency</t>
  </si>
  <si>
    <t>Project specific Term Loan</t>
  </si>
  <si>
    <t>Shop &amp; Office</t>
  </si>
  <si>
    <t>After  June 23</t>
  </si>
  <si>
    <t>FY 23-24</t>
  </si>
  <si>
    <t>FY 24-25</t>
  </si>
  <si>
    <t>FY 25-26</t>
  </si>
  <si>
    <t>FY 26-27</t>
  </si>
  <si>
    <t>Increase in Promoter's Contribution Loan</t>
  </si>
  <si>
    <t>Promoters Loan</t>
  </si>
  <si>
    <t>Promotors Loan</t>
  </si>
  <si>
    <t>Current Liabilities</t>
  </si>
  <si>
    <t>Total Cost (Rs. In Crore)</t>
  </si>
  <si>
    <t>Sales Milestone working</t>
  </si>
  <si>
    <t>Avg Sale Rate for Comm.</t>
  </si>
  <si>
    <t>Rs. In crores</t>
  </si>
  <si>
    <t>Avg Sale Rate for Resi.</t>
  </si>
  <si>
    <t>No of Units Estimated to be Sold</t>
  </si>
  <si>
    <t>Estimated Cumulative Units to be Sold</t>
  </si>
  <si>
    <t>Estimated Area to be Sold</t>
  </si>
  <si>
    <t>Estimated Cumulative Area to be Sold</t>
  </si>
  <si>
    <t>Estimated Amount to be received</t>
  </si>
  <si>
    <t>Estimated Cumulative Amount to be received</t>
  </si>
  <si>
    <t>O/s Loan Amount (i)</t>
  </si>
  <si>
    <t>Sale value of booked units</t>
  </si>
  <si>
    <t>Balance Revenue (ii)</t>
  </si>
  <si>
    <t>FACR (ii/i)</t>
  </si>
  <si>
    <t>Residential Area</t>
  </si>
  <si>
    <t>Commercial Area</t>
  </si>
  <si>
    <t>Total Saleable Area</t>
  </si>
  <si>
    <t>2023-24 Q4</t>
  </si>
  <si>
    <t>2024-25 Q1</t>
  </si>
  <si>
    <t>2024-25 Q2</t>
  </si>
  <si>
    <t>2024-25 Q3</t>
  </si>
  <si>
    <t>2024-25 Q4</t>
  </si>
  <si>
    <t>2025-26 Q1</t>
  </si>
  <si>
    <t>2025-26 Q2</t>
  </si>
  <si>
    <t>2025-26 Q3</t>
  </si>
  <si>
    <t>2025-26 Q4</t>
  </si>
  <si>
    <t>2026-27 Q1</t>
  </si>
  <si>
    <t>2026-27 Q2</t>
  </si>
  <si>
    <t>2026-27 Q3</t>
  </si>
  <si>
    <t>2026-27 Q4</t>
  </si>
  <si>
    <t>Approval Cost (FSI charges)+DC+Stair case+PT+( BMC Premium)</t>
  </si>
  <si>
    <t>Architect &amp; Consultancy Expenses</t>
  </si>
  <si>
    <t>Admin &amp; Marketing Expenses</t>
  </si>
  <si>
    <t>Contingency</t>
  </si>
  <si>
    <t xml:space="preserve">Rent Cost </t>
  </si>
  <si>
    <t>Interest to Bank Finance upto construction period</t>
  </si>
  <si>
    <t xml:space="preserve">Interest on Unsecured Loan </t>
  </si>
  <si>
    <t>After  Mar-23</t>
  </si>
  <si>
    <t>Expenses incurred during the year</t>
  </si>
  <si>
    <t>Fixed Assets</t>
  </si>
  <si>
    <t>Unsecured loan</t>
  </si>
  <si>
    <t>Loans &amp; Advances</t>
  </si>
  <si>
    <t>Advance received</t>
  </si>
  <si>
    <t>Sundry Creditors</t>
  </si>
  <si>
    <t>Provision</t>
  </si>
  <si>
    <t>ROI</t>
  </si>
  <si>
    <t>2027-28 Q1</t>
  </si>
  <si>
    <t>2027-28 Q2</t>
  </si>
  <si>
    <t>2027-28 Q3</t>
  </si>
  <si>
    <t>2027-28 Q4</t>
  </si>
  <si>
    <t>2028-29 Q1</t>
  </si>
  <si>
    <t>Advance for Plots</t>
  </si>
  <si>
    <t>Const Land Area (sqm)</t>
  </si>
  <si>
    <t xml:space="preserve">AB </t>
  </si>
  <si>
    <t>Project:</t>
  </si>
  <si>
    <t>Sale Building -Detailed Implementation schedule A wing</t>
  </si>
  <si>
    <t>Sr. No.</t>
  </si>
  <si>
    <t>Plan Approval</t>
  </si>
  <si>
    <t>Execuation , plinit to 11th slab</t>
  </si>
  <si>
    <t>12th slab</t>
  </si>
  <si>
    <t>13th slab</t>
  </si>
  <si>
    <t>14th slab</t>
  </si>
  <si>
    <t>15th slab</t>
  </si>
  <si>
    <t>16th slab</t>
  </si>
  <si>
    <t>17th slab</t>
  </si>
  <si>
    <t>18th Slab</t>
  </si>
  <si>
    <t>19th slab</t>
  </si>
  <si>
    <t>20th slab</t>
  </si>
  <si>
    <t>21St slab</t>
  </si>
  <si>
    <t>22nd slab</t>
  </si>
  <si>
    <t>23rd slab</t>
  </si>
  <si>
    <t>Brick Work</t>
  </si>
  <si>
    <t>Flooring, Door &amp; Window, electrical work</t>
  </si>
  <si>
    <t>Plastering Internal/ External</t>
  </si>
  <si>
    <t xml:space="preserve">Satir case lift wells flooring </t>
  </si>
  <si>
    <t xml:space="preserve">external plumimg </t>
  </si>
  <si>
    <t>completion of terrace</t>
  </si>
  <si>
    <t>Painting Internal/ External</t>
  </si>
  <si>
    <t>Finishing &amp; Completion</t>
  </si>
  <si>
    <t>Mar,-2025</t>
  </si>
  <si>
    <t>Sale Building -Detailed Implementation schedule B wing</t>
  </si>
  <si>
    <t>Execuation , plinit to 7th slab</t>
  </si>
  <si>
    <t>8th slab</t>
  </si>
  <si>
    <t>9th slab</t>
  </si>
  <si>
    <t>10th slab</t>
  </si>
  <si>
    <t>11th slab</t>
  </si>
  <si>
    <t>Rehab Building -Detailed Implementation schedule C wing</t>
  </si>
  <si>
    <t>April,-22</t>
  </si>
  <si>
    <t>Execuation , plinit to 14th slab</t>
  </si>
  <si>
    <t>Dec,-2024</t>
  </si>
  <si>
    <t>Sales reduce by 5%</t>
  </si>
  <si>
    <t>Till Sept-23</t>
  </si>
  <si>
    <t>FY28</t>
  </si>
  <si>
    <t>FY29</t>
  </si>
  <si>
    <t>FY 27-28</t>
  </si>
  <si>
    <t>FY 28-29</t>
  </si>
  <si>
    <t>2028-29-Q2</t>
  </si>
  <si>
    <t>Till Sept 23</t>
  </si>
  <si>
    <t>Approval Cost (FSI charges) + DC + Stair case + PT + (BMC Premium)</t>
  </si>
  <si>
    <t xml:space="preserve">Interest to Bank Finance </t>
  </si>
  <si>
    <t xml:space="preserve">                -   </t>
  </si>
  <si>
    <t xml:space="preserve">PROJECT: </t>
  </si>
  <si>
    <t>USL</t>
  </si>
  <si>
    <t>2028-29-Q3</t>
  </si>
  <si>
    <t>2028-29-Q4</t>
  </si>
  <si>
    <t>cumulative sales</t>
  </si>
  <si>
    <t>O/s rece</t>
  </si>
  <si>
    <t>Stamp duty cost</t>
  </si>
  <si>
    <t>NPV</t>
  </si>
  <si>
    <t>period</t>
  </si>
  <si>
    <t>Expected CF</t>
  </si>
  <si>
    <t>PV</t>
  </si>
  <si>
    <t>Actual return  of Project</t>
  </si>
  <si>
    <t xml:space="preserve">        2) NPV of the project is Positive  , Accordingly the project is feasible</t>
  </si>
  <si>
    <t>Note : 1) Actual return of project is higher than  IRR, accordingly project is feasible</t>
  </si>
  <si>
    <t xml:space="preserve">Cost incurred till  </t>
  </si>
  <si>
    <t>Marketing Cost</t>
  </si>
  <si>
    <t>Till Date</t>
  </si>
  <si>
    <t>FY30</t>
  </si>
  <si>
    <t>Till date</t>
  </si>
  <si>
    <t xml:space="preserve">PROJECT:  </t>
  </si>
  <si>
    <t>STATEMENT OF CASH FLOW</t>
  </si>
  <si>
    <t>PROPOSED LIMIT</t>
  </si>
  <si>
    <t>As per prayush</t>
  </si>
  <si>
    <t>Quarter ended</t>
  </si>
  <si>
    <t>Q0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</si>
  <si>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</si>
  <si>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</si>
  <si>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</si>
  <si>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</si>
  <si>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</si>
  <si>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</si>
  <si>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</si>
  <si>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</si>
  <si>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</si>
  <si>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</si>
  <si>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</si>
  <si>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</si>
  <si>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</si>
  <si>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</si>
  <si>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</si>
  <si>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</si>
  <si>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</si>
  <si>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 xml:space="preserve">S. No. </t>
  </si>
  <si>
    <t>PARTICULARS</t>
  </si>
  <si>
    <t>Upto Oct-24</t>
  </si>
  <si>
    <t>CASH INFLOW</t>
  </si>
  <si>
    <t>Sale of Residential Regular</t>
  </si>
  <si>
    <t>TOTAL INFLOW</t>
  </si>
  <si>
    <t>Less : Land Owner's Share</t>
  </si>
  <si>
    <t>COMULATIVE INFLOW (A)</t>
  </si>
  <si>
    <t>CASH OUTFLOW</t>
  </si>
  <si>
    <t>Acquisition cost of land</t>
  </si>
  <si>
    <t xml:space="preserve">Cost of Permission </t>
  </si>
  <si>
    <t>Marketing Expenses</t>
  </si>
  <si>
    <t>Professional Charges</t>
  </si>
  <si>
    <t>Interest during moratorium period</t>
  </si>
  <si>
    <t>Payment of Income Tax</t>
  </si>
  <si>
    <t>Other Current Assets</t>
  </si>
  <si>
    <t>Advances to Suppliers / Investment</t>
  </si>
  <si>
    <t>TOTAL OUTFLOW</t>
  </si>
  <si>
    <t>COMULATIVE OUTFLOW (B)</t>
  </si>
  <si>
    <t>NET FLOW ( B-A) IN DEBIT BALANCE (GAP) (C)</t>
  </si>
  <si>
    <t>PROMOTER CONTRIBUTION</t>
  </si>
  <si>
    <t>Unsecured Loans</t>
  </si>
  <si>
    <t>CUMULATIVE PROMOTERS CONTRIBUTION  (D)</t>
  </si>
  <si>
    <t>Net Gap</t>
  </si>
  <si>
    <t>BANK FUNDING (C-D)</t>
  </si>
  <si>
    <t>Bank Funding During the Quarter</t>
  </si>
  <si>
    <t>REPAYMENT*</t>
  </si>
  <si>
    <t>LOAN BALANCE /OUTSTANDING*</t>
  </si>
  <si>
    <t>BALANCE IN ESCROW AC OR CURRENT AC</t>
  </si>
  <si>
    <t>BANK FUNDING/GAP (%)</t>
  </si>
  <si>
    <t>BANK FUNDING / TOTAL COST (%)</t>
  </si>
  <si>
    <t>Cumlative Capital</t>
  </si>
  <si>
    <t>Cumlative Loan</t>
  </si>
  <si>
    <t>Debt Equity</t>
  </si>
  <si>
    <t>Cum Cons Cost</t>
  </si>
  <si>
    <t>Comp %</t>
  </si>
  <si>
    <t>Cum Loan</t>
  </si>
  <si>
    <t>Cum Loan %</t>
  </si>
  <si>
    <t>Project Cost</t>
  </si>
  <si>
    <t>Till FY 25</t>
  </si>
  <si>
    <t>FY 29-30</t>
  </si>
  <si>
    <t xml:space="preserve">Opening WIP - </t>
  </si>
  <si>
    <t xml:space="preserve">Closing WIP - </t>
  </si>
  <si>
    <t>Others</t>
  </si>
  <si>
    <t>other current assets</t>
  </si>
  <si>
    <t>Till const</t>
  </si>
  <si>
    <t>EBITDA</t>
  </si>
  <si>
    <t>DSCR Ratio</t>
  </si>
  <si>
    <t>Interest Coverage Ratio</t>
  </si>
  <si>
    <t>EBIT</t>
  </si>
  <si>
    <t>Avergage Interest Coverage Ratio</t>
  </si>
  <si>
    <t>Avg Interest Coverage ratio</t>
  </si>
  <si>
    <t>Min.Int Cov.Ratio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</si>
</sst>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&quot;$&quot;#,##0_);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mmm\ yyyy"/>
    <numFmt numFmtId="169" formatCode="_ * #,##0_ ;_ * \-#,##0_ ;_ * &quot;-&quot;??_ ;_ @_ "/>
    <numFmt numFmtId="170" formatCode="_(* #,##0_);_(* \(#,##0\);_(* &quot;-&quot;??_);_(@_)"/>
    <numFmt numFmtId="171" formatCode="_-* #,##0.00_-;\-* #,##0.00_-;_-* &quot;-&quot;??_-;_-@_-"/>
    <numFmt numFmtId="172" formatCode="_ * #,##0.0_ ;_ * \-#,##0.0_ ;_ * &quot;-&quot;??_ ;_ @_ "/>
    <numFmt numFmtId="173" formatCode="0.0%"/>
    <numFmt numFmtId="174" formatCode="_ * #,##0.0000_ ;_ * \-#,##0.0000_ ;_ * &quot;-&quot;??_ ;_ @_ "/>
    <numFmt numFmtId="175" formatCode="0.00_);\(0.00\)"/>
    <numFmt numFmtId="176" formatCode="0_);\(0\)"/>
  </numFmts>
  <fonts count="69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1"/>
      <color rgb="FF3F3F3F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</font>
    <font>
      <u/>
      <sz val="9.9"/>
      <color theme="10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1"/>
      <color rgb="FFFFFFFF"/>
      <name val="Calibri"/>
      <family val="2"/>
    </font>
    <font>
      <sz val="12"/>
      <color rgb="FF595959"/>
      <name val="Calibri"/>
      <family val="2"/>
    </font>
    <font>
      <sz val="8"/>
      <name val="Franklin Gothic Book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0"/>
      <name val="Calibri"/>
      <family val="2"/>
    </font>
    <font>
      <b/>
      <sz val="12"/>
      <color theme="1"/>
      <name val="Franklin Gothic Book"/>
      <family val="2"/>
      <scheme val="minor"/>
    </font>
    <font>
      <b/>
      <sz val="12"/>
      <color rgb="FF00000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2"/>
      <color theme="0"/>
      <name val="Calibri"/>
      <family val="2"/>
    </font>
    <font>
      <sz val="11"/>
      <color rgb="FFFF0000"/>
      <name val="Franklin Gothic Book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9"/>
      <name val="Calibri"/>
      <family val="2"/>
    </font>
    <font>
      <b/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0"/>
      <name val="Bookman Old Style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9"/>
      <name val="Calibri"/>
      <family val="2"/>
    </font>
    <font>
      <sz val="11"/>
      <name val="Franklin Gothic Book"/>
      <family val="2"/>
      <scheme val="minor"/>
    </font>
    <font>
      <sz val="10"/>
      <color rgb="FFFF0000"/>
      <name val="Calibri"/>
      <family val="2"/>
    </font>
    <font>
      <b/>
      <sz val="11"/>
      <color rgb="FF000000"/>
      <name val="Franklin Gothic Book"/>
      <family val="2"/>
      <scheme val="minor"/>
    </font>
    <font>
      <sz val="11"/>
      <color rgb="FF000000"/>
      <name val="Franklin Gothic Book"/>
      <family val="2"/>
      <scheme val="minor"/>
    </font>
    <font>
      <sz val="11"/>
      <color theme="1"/>
      <name val="Verdana"/>
      <family val="2"/>
    </font>
    <font>
      <b/>
      <sz val="11"/>
      <color theme="1"/>
      <name val="Franklin Gothic Book"/>
      <scheme val="minor"/>
    </font>
    <font>
      <sz val="12"/>
      <name val="Calibri"/>
      <family val="2"/>
    </font>
    <font>
      <b/>
      <sz val="12"/>
      <name val="Calibri"/>
      <family val="2"/>
    </font>
    <font>
      <b/>
      <u/>
      <sz val="9"/>
      <color rgb="FFFFFFFF"/>
      <name val="Calibri"/>
      <family val="2"/>
    </font>
    <font>
      <b/>
      <u/>
      <sz val="9"/>
      <color rgb="FF000000"/>
      <name val="Calibri"/>
      <family val="2"/>
    </font>
    <font>
      <u/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indexed="81"/>
      <name val="Tahoma"/>
      <charset val="1"/>
    </font>
    <font>
      <sz val="10"/>
      <name val="Arial"/>
    </font>
    <font>
      <b/>
      <u/>
      <sz val="12"/>
      <name val="Franklin Gothic Book"/>
      <family val="2"/>
      <scheme val="minor"/>
    </font>
    <font>
      <b/>
      <sz val="12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9"/>
      <color theme="1"/>
      <name val="Franklin Gothic Book"/>
      <family val="2"/>
      <scheme val="minor"/>
    </font>
    <font>
      <sz val="9"/>
      <name val="Franklin Gothic Book"/>
      <family val="2"/>
      <scheme val="minor"/>
    </font>
    <font>
      <b/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9.9978637043366805E-2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48A5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theme="3" tint="0.79998168889431442"/>
      </left>
      <right style="thin">
        <color theme="0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3" tint="0.79995117038483843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 style="thin">
        <color theme="3" tint="0.79998168889431442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theme="3" tint="0.79998168889431442"/>
      </right>
      <top style="medium">
        <color indexed="64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indexed="64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indexed="64"/>
      </right>
      <top style="medium">
        <color indexed="64"/>
      </top>
      <bottom style="medium">
        <color theme="3" tint="0.79998168889431442"/>
      </bottom>
      <diagonal/>
    </border>
    <border>
      <left style="medium">
        <color indexed="64"/>
      </left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indexed="64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indexed="64"/>
      </left>
      <right style="medium">
        <color theme="3" tint="0.79998168889431442"/>
      </right>
      <top style="medium">
        <color theme="3" tint="0.79998168889431442"/>
      </top>
      <bottom style="medium">
        <color indexed="64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 style="medium">
        <color indexed="64"/>
      </bottom>
      <diagonal/>
    </border>
    <border>
      <left style="medium">
        <color theme="3" tint="0.79998168889431442"/>
      </left>
      <right style="medium">
        <color indexed="64"/>
      </right>
      <top style="medium">
        <color theme="3" tint="0.79998168889431442"/>
      </top>
      <bottom style="medium">
        <color indexed="64"/>
      </bottom>
      <diagonal/>
    </border>
    <border>
      <left style="medium">
        <color indexed="64"/>
      </left>
      <right style="medium">
        <color theme="3" tint="0.79998168889431442"/>
      </right>
      <top/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/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indexed="64"/>
      </right>
      <top/>
      <bottom style="medium">
        <color theme="3" tint="0.79998168889431442"/>
      </bottom>
      <diagonal/>
    </border>
    <border>
      <left style="medium">
        <color indexed="64"/>
      </left>
      <right style="medium">
        <color theme="3" tint="0.79998168889431442"/>
      </right>
      <top style="medium">
        <color indexed="64"/>
      </top>
      <bottom style="medium">
        <color indexed="64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indexed="64"/>
      </top>
      <bottom style="medium">
        <color indexed="64"/>
      </bottom>
      <diagonal/>
    </border>
    <border>
      <left style="medium">
        <color theme="3" tint="0.7999816888943144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3" tint="0.79998168889431442"/>
      </right>
      <top style="medium">
        <color theme="3" tint="0.79998168889431442"/>
      </top>
      <bottom/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/>
      <diagonal/>
    </border>
    <border>
      <left style="medium">
        <color theme="3" tint="0.79998168889431442"/>
      </left>
      <right style="medium">
        <color indexed="64"/>
      </right>
      <top style="medium">
        <color theme="3" tint="0.79998168889431442"/>
      </top>
      <bottom/>
      <diagonal/>
    </border>
    <border>
      <left style="medium">
        <color theme="3" tint="0.79995117038483843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theme="3" tint="0.79995117038483843"/>
      </left>
      <right style="medium">
        <color theme="3" tint="0.79995117038483843"/>
      </right>
      <top/>
      <bottom style="medium">
        <color theme="3" tint="0.79998168889431442"/>
      </bottom>
      <diagonal/>
    </border>
    <border>
      <left style="medium">
        <color theme="3" tint="0.79995117038483843"/>
      </left>
      <right style="medium">
        <color auto="1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5117038483843"/>
      </left>
      <right style="medium">
        <color theme="3" tint="0.79995117038483843"/>
      </right>
      <top style="medium">
        <color theme="3" tint="0.79998168889431442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theme="3" tint="0.7999816888943144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3" tint="0.79995117038483843"/>
      </right>
      <top/>
      <bottom style="medium">
        <color theme="3" tint="0.79998168889431442"/>
      </bottom>
      <diagonal/>
    </border>
    <border>
      <left style="medium">
        <color theme="3" tint="0.79995117038483843"/>
      </left>
      <right style="medium">
        <color theme="3" tint="0.79995117038483843"/>
      </right>
      <top style="medium">
        <color theme="3" tint="0.79998168889431442"/>
      </top>
      <bottom/>
      <diagonal/>
    </border>
    <border>
      <left/>
      <right style="medium">
        <color theme="3" tint="0.79995117038483843"/>
      </right>
      <top style="medium">
        <color theme="3" tint="0.79998168889431442"/>
      </top>
      <bottom/>
      <diagonal/>
    </border>
    <border>
      <left style="medium">
        <color theme="3" tint="0.79995117038483843"/>
      </left>
      <right style="medium">
        <color auto="1"/>
      </right>
      <top style="medium">
        <color theme="3" tint="0.79998168889431442"/>
      </top>
      <bottom/>
      <diagonal/>
    </border>
    <border>
      <left style="medium">
        <color indexed="64"/>
      </left>
      <right style="medium">
        <color theme="3" tint="0.79995117038483843"/>
      </right>
      <top/>
      <bottom style="medium">
        <color theme="3" tint="0.79998168889431442"/>
      </bottom>
      <diagonal/>
    </border>
    <border>
      <left style="medium">
        <color indexed="64"/>
      </left>
      <right style="medium">
        <color theme="3" tint="0.79995117038483843"/>
      </right>
      <top style="medium">
        <color theme="3" tint="0.79998168889431442"/>
      </top>
      <bottom/>
      <diagonal/>
    </border>
    <border>
      <left style="medium">
        <color indexed="64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3" tint="0.79998168889431442"/>
      </right>
      <top style="medium">
        <color indexed="64"/>
      </top>
      <bottom style="thin">
        <color theme="3" tint="0.79998168889431442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95B3D7"/>
      </left>
      <right style="medium">
        <color rgb="FF95B3D7"/>
      </right>
      <top/>
      <bottom style="medium">
        <color rgb="FF95B3D7"/>
      </bottom>
      <diagonal/>
    </border>
    <border>
      <left/>
      <right style="medium">
        <color rgb="FF95B3D7"/>
      </right>
      <top/>
      <bottom style="medium">
        <color rgb="FF95B3D7"/>
      </bottom>
      <diagonal/>
    </border>
    <border>
      <left style="medium">
        <color rgb="FF95B3D7"/>
      </left>
      <right style="medium">
        <color rgb="FF95B3D7"/>
      </right>
      <top/>
      <bottom/>
      <diagonal/>
    </border>
    <border>
      <left/>
      <right style="medium">
        <color rgb="FF95B3D7"/>
      </right>
      <top/>
      <bottom/>
      <diagonal/>
    </border>
    <border>
      <left style="medium">
        <color rgb="FF95B3D7"/>
      </left>
      <right style="medium">
        <color rgb="FF95B3D7"/>
      </right>
      <top style="medium">
        <color rgb="FF95B3D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 style="double">
        <color indexed="0"/>
      </top>
      <bottom/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13" borderId="3" applyNumberFormat="0" applyAlignment="0" applyProtection="0"/>
    <xf numFmtId="0" fontId="1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175" fontId="6" fillId="0" borderId="0">
      <alignment vertical="top"/>
    </xf>
    <xf numFmtId="10" fontId="6" fillId="0" borderId="0" applyFont="0" applyFill="0" applyBorder="0" applyAlignment="0" applyProtection="0"/>
    <xf numFmtId="175" fontId="58" fillId="0" borderId="0">
      <alignment vertical="top"/>
    </xf>
    <xf numFmtId="0" fontId="43" fillId="0" borderId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63" fillId="0" borderId="0" applyNumberFormat="0" applyFont="0" applyFill="0" applyAlignment="0" applyProtection="0"/>
    <xf numFmtId="0" fontId="64" fillId="0" borderId="0" applyNumberFormat="0" applyFont="0" applyFill="0" applyAlignment="0" applyProtection="0"/>
    <xf numFmtId="175" fontId="6" fillId="0" borderId="0">
      <alignment vertical="top"/>
    </xf>
    <xf numFmtId="0" fontId="6" fillId="0" borderId="80" applyNumberFormat="0" applyFont="0" applyBorder="0" applyAlignment="0" applyProtection="0"/>
    <xf numFmtId="175" fontId="6" fillId="0" borderId="0">
      <alignment vertical="top"/>
    </xf>
    <xf numFmtId="9" fontId="6" fillId="0" borderId="0" applyFont="0" applyFill="0" applyBorder="0" applyAlignment="0" applyProtection="0"/>
    <xf numFmtId="0" fontId="65" fillId="0" borderId="0"/>
    <xf numFmtId="175" fontId="6" fillId="0" borderId="0">
      <alignment vertical="top"/>
    </xf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810">
    <xf numFmtId="0" fontId="0" fillId="0" borderId="0" xfId="0"/>
    <xf numFmtId="17" fontId="4" fillId="0" borderId="0" xfId="0" applyNumberFormat="1" applyFont="1"/>
    <xf numFmtId="0" fontId="4" fillId="0" borderId="0" xfId="0" applyFont="1"/>
    <xf numFmtId="0" fontId="4" fillId="0" borderId="2" xfId="0" applyFont="1" applyBorder="1"/>
    <xf numFmtId="169" fontId="4" fillId="0" borderId="2" xfId="0" applyNumberFormat="1" applyFont="1" applyBorder="1"/>
    <xf numFmtId="43" fontId="0" fillId="0" borderId="2" xfId="1" applyFont="1" applyFill="1" applyBorder="1"/>
    <xf numFmtId="43" fontId="0" fillId="0" borderId="0" xfId="1" applyFont="1" applyFill="1" applyBorder="1"/>
    <xf numFmtId="10" fontId="0" fillId="0" borderId="0" xfId="2" applyNumberFormat="1" applyFont="1" applyFill="1" applyBorder="1"/>
    <xf numFmtId="43" fontId="0" fillId="0" borderId="0" xfId="1" applyFont="1" applyFill="1"/>
    <xf numFmtId="0" fontId="4" fillId="0" borderId="0" xfId="0" applyFont="1" applyAlignment="1">
      <alignment vertical="center"/>
    </xf>
    <xf numFmtId="43" fontId="4" fillId="0" borderId="0" xfId="1" applyFont="1" applyFill="1" applyBorder="1" applyAlignment="1">
      <alignment horizontal="left" vertical="center"/>
    </xf>
    <xf numFmtId="43" fontId="4" fillId="0" borderId="2" xfId="1" applyFont="1" applyBorder="1"/>
    <xf numFmtId="43" fontId="4" fillId="0" borderId="2" xfId="0" applyNumberFormat="1" applyFont="1" applyBorder="1"/>
    <xf numFmtId="9" fontId="4" fillId="0" borderId="2" xfId="0" applyNumberFormat="1" applyFont="1" applyBorder="1"/>
    <xf numFmtId="169" fontId="5" fillId="0" borderId="2" xfId="1" applyNumberFormat="1" applyFont="1" applyBorder="1"/>
    <xf numFmtId="169" fontId="4" fillId="0" borderId="2" xfId="1" applyNumberFormat="1" applyFont="1" applyBorder="1"/>
    <xf numFmtId="169" fontId="4" fillId="0" borderId="2" xfId="1" applyNumberFormat="1" applyFont="1" applyBorder="1" applyAlignment="1"/>
    <xf numFmtId="169" fontId="4" fillId="0" borderId="2" xfId="1" applyNumberFormat="1" applyFont="1" applyBorder="1" applyAlignment="1">
      <alignment horizontal="center"/>
    </xf>
    <xf numFmtId="169" fontId="5" fillId="0" borderId="2" xfId="0" applyNumberFormat="1" applyFont="1" applyBorder="1"/>
    <xf numFmtId="169" fontId="4" fillId="0" borderId="0" xfId="0" applyNumberFormat="1" applyFont="1"/>
    <xf numFmtId="0" fontId="5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43" fontId="4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169" fontId="5" fillId="0" borderId="0" xfId="0" applyNumberFormat="1" applyFont="1"/>
    <xf numFmtId="43" fontId="4" fillId="0" borderId="0" xfId="0" applyNumberFormat="1" applyFont="1" applyAlignment="1">
      <alignment vertical="center"/>
    </xf>
    <xf numFmtId="0" fontId="4" fillId="0" borderId="5" xfId="0" applyFont="1" applyBorder="1"/>
    <xf numFmtId="43" fontId="4" fillId="0" borderId="0" xfId="1" applyFont="1" applyBorder="1"/>
    <xf numFmtId="0" fontId="4" fillId="8" borderId="2" xfId="0" applyFont="1" applyFill="1" applyBorder="1"/>
    <xf numFmtId="0" fontId="0" fillId="0" borderId="2" xfId="0" applyBorder="1"/>
    <xf numFmtId="0" fontId="4" fillId="0" borderId="0" xfId="0" applyFont="1" applyAlignment="1">
      <alignment horizontal="center"/>
    </xf>
    <xf numFmtId="9" fontId="4" fillId="0" borderId="0" xfId="2" applyFont="1"/>
    <xf numFmtId="0" fontId="4" fillId="3" borderId="2" xfId="0" applyFont="1" applyFill="1" applyBorder="1"/>
    <xf numFmtId="0" fontId="4" fillId="5" borderId="0" xfId="0" applyFont="1" applyFill="1"/>
    <xf numFmtId="0" fontId="14" fillId="0" borderId="0" xfId="0" applyFont="1"/>
    <xf numFmtId="9" fontId="14" fillId="0" borderId="0" xfId="0" applyNumberFormat="1" applyFont="1"/>
    <xf numFmtId="43" fontId="14" fillId="0" borderId="0" xfId="0" applyNumberFormat="1" applyFont="1"/>
    <xf numFmtId="17" fontId="15" fillId="9" borderId="5" xfId="1" applyNumberFormat="1" applyFont="1" applyFill="1" applyBorder="1" applyAlignment="1">
      <alignment horizontal="center" vertical="center" wrapText="1"/>
    </xf>
    <xf numFmtId="0" fontId="15" fillId="9" borderId="14" xfId="0" applyFont="1" applyFill="1" applyBorder="1"/>
    <xf numFmtId="0" fontId="15" fillId="9" borderId="14" xfId="0" applyFont="1" applyFill="1" applyBorder="1" applyAlignment="1">
      <alignment horizontal="right"/>
    </xf>
    <xf numFmtId="17" fontId="15" fillId="9" borderId="14" xfId="1" applyNumberFormat="1" applyFont="1" applyFill="1" applyBorder="1" applyAlignment="1">
      <alignment horizontal="center" vertical="center" wrapText="1"/>
    </xf>
    <xf numFmtId="0" fontId="14" fillId="0" borderId="8" xfId="0" applyFont="1" applyBorder="1"/>
    <xf numFmtId="0" fontId="14" fillId="0" borderId="0" xfId="0" applyFont="1" applyAlignment="1">
      <alignment horizontal="left"/>
    </xf>
    <xf numFmtId="167" fontId="14" fillId="0" borderId="0" xfId="0" applyNumberFormat="1" applyFont="1"/>
    <xf numFmtId="0" fontId="4" fillId="0" borderId="9" xfId="0" applyFont="1" applyBorder="1"/>
    <xf numFmtId="43" fontId="14" fillId="0" borderId="14" xfId="0" applyNumberFormat="1" applyFont="1" applyBorder="1"/>
    <xf numFmtId="43" fontId="15" fillId="0" borderId="14" xfId="0" applyNumberFormat="1" applyFont="1" applyBorder="1"/>
    <xf numFmtId="0" fontId="15" fillId="0" borderId="2" xfId="0" applyFont="1" applyBorder="1" applyAlignment="1">
      <alignment horizontal="center" vertical="center" wrapText="1"/>
    </xf>
    <xf numFmtId="43" fontId="15" fillId="0" borderId="2" xfId="1" applyFont="1" applyFill="1" applyBorder="1" applyAlignment="1">
      <alignment horizontal="center" vertical="center" wrapText="1"/>
    </xf>
    <xf numFmtId="167" fontId="14" fillId="0" borderId="2" xfId="1" applyNumberFormat="1" applyFont="1" applyFill="1" applyBorder="1" applyAlignment="1">
      <alignment horizontal="right" vertical="top"/>
    </xf>
    <xf numFmtId="43" fontId="14" fillId="0" borderId="0" xfId="1" applyFont="1"/>
    <xf numFmtId="0" fontId="15" fillId="0" borderId="0" xfId="0" applyFont="1" applyAlignment="1">
      <alignment horizontal="left"/>
    </xf>
    <xf numFmtId="169" fontId="4" fillId="0" borderId="0" xfId="1" applyNumberFormat="1" applyFont="1"/>
    <xf numFmtId="43" fontId="4" fillId="0" borderId="2" xfId="1" applyFont="1" applyFill="1" applyBorder="1"/>
    <xf numFmtId="43" fontId="4" fillId="0" borderId="0" xfId="1" applyFont="1" applyFill="1" applyBorder="1"/>
    <xf numFmtId="43" fontId="4" fillId="0" borderId="0" xfId="1" applyFont="1" applyFill="1"/>
    <xf numFmtId="10" fontId="4" fillId="0" borderId="0" xfId="2" applyNumberFormat="1" applyFont="1" applyFill="1" applyBorder="1"/>
    <xf numFmtId="9" fontId="4" fillId="0" borderId="10" xfId="0" applyNumberFormat="1" applyFont="1" applyBorder="1"/>
    <xf numFmtId="0" fontId="4" fillId="0" borderId="4" xfId="0" applyFont="1" applyBorder="1"/>
    <xf numFmtId="0" fontId="4" fillId="0" borderId="12" xfId="0" applyFont="1" applyBorder="1"/>
    <xf numFmtId="17" fontId="5" fillId="11" borderId="13" xfId="0" applyNumberFormat="1" applyFont="1" applyFill="1" applyBorder="1"/>
    <xf numFmtId="17" fontId="5" fillId="11" borderId="14" xfId="0" applyNumberFormat="1" applyFont="1" applyFill="1" applyBorder="1"/>
    <xf numFmtId="17" fontId="5" fillId="11" borderId="15" xfId="0" applyNumberFormat="1" applyFont="1" applyFill="1" applyBorder="1"/>
    <xf numFmtId="17" fontId="5" fillId="0" borderId="5" xfId="0" applyNumberFormat="1" applyFont="1" applyBorder="1"/>
    <xf numFmtId="17" fontId="5" fillId="6" borderId="5" xfId="0" applyNumberFormat="1" applyFont="1" applyFill="1" applyBorder="1"/>
    <xf numFmtId="17" fontId="5" fillId="0" borderId="6" xfId="0" applyNumberFormat="1" applyFont="1" applyBorder="1"/>
    <xf numFmtId="0" fontId="5" fillId="0" borderId="8" xfId="0" applyFont="1" applyBorder="1"/>
    <xf numFmtId="9" fontId="4" fillId="0" borderId="0" xfId="2" applyFont="1" applyBorder="1"/>
    <xf numFmtId="9" fontId="4" fillId="0" borderId="9" xfId="0" applyNumberFormat="1" applyFont="1" applyBorder="1"/>
    <xf numFmtId="0" fontId="4" fillId="7" borderId="16" xfId="0" applyFont="1" applyFill="1" applyBorder="1"/>
    <xf numFmtId="17" fontId="4" fillId="7" borderId="16" xfId="0" applyNumberFormat="1" applyFont="1" applyFill="1" applyBorder="1"/>
    <xf numFmtId="1" fontId="4" fillId="7" borderId="16" xfId="0" applyNumberFormat="1" applyFont="1" applyFill="1" applyBorder="1"/>
    <xf numFmtId="9" fontId="4" fillId="7" borderId="16" xfId="0" applyNumberFormat="1" applyFont="1" applyFill="1" applyBorder="1"/>
    <xf numFmtId="0" fontId="4" fillId="0" borderId="16" xfId="0" applyFont="1" applyBorder="1"/>
    <xf numFmtId="9" fontId="4" fillId="6" borderId="2" xfId="0" applyNumberFormat="1" applyFont="1" applyFill="1" applyBorder="1"/>
    <xf numFmtId="17" fontId="4" fillId="8" borderId="2" xfId="0" applyNumberFormat="1" applyFont="1" applyFill="1" applyBorder="1"/>
    <xf numFmtId="9" fontId="4" fillId="8" borderId="2" xfId="0" applyNumberFormat="1" applyFont="1" applyFill="1" applyBorder="1"/>
    <xf numFmtId="9" fontId="4" fillId="8" borderId="2" xfId="2" applyFont="1" applyFill="1" applyBorder="1"/>
    <xf numFmtId="0" fontId="4" fillId="4" borderId="2" xfId="0" applyFont="1" applyFill="1" applyBorder="1"/>
    <xf numFmtId="17" fontId="4" fillId="4" borderId="2" xfId="0" applyNumberFormat="1" applyFont="1" applyFill="1" applyBorder="1"/>
    <xf numFmtId="9" fontId="4" fillId="4" borderId="2" xfId="0" applyNumberFormat="1" applyFont="1" applyFill="1" applyBorder="1"/>
    <xf numFmtId="9" fontId="4" fillId="4" borderId="2" xfId="2" applyFont="1" applyFill="1" applyBorder="1"/>
    <xf numFmtId="9" fontId="4" fillId="0" borderId="2" xfId="2" applyFont="1" applyBorder="1"/>
    <xf numFmtId="0" fontId="4" fillId="6" borderId="2" xfId="0" applyFont="1" applyFill="1" applyBorder="1"/>
    <xf numFmtId="17" fontId="4" fillId="3" borderId="2" xfId="0" applyNumberFormat="1" applyFont="1" applyFill="1" applyBorder="1"/>
    <xf numFmtId="9" fontId="4" fillId="3" borderId="2" xfId="0" applyNumberFormat="1" applyFont="1" applyFill="1" applyBorder="1"/>
    <xf numFmtId="9" fontId="4" fillId="3" borderId="2" xfId="2" applyFont="1" applyFill="1" applyBorder="1"/>
    <xf numFmtId="0" fontId="5" fillId="0" borderId="2" xfId="0" applyFont="1" applyBorder="1" applyAlignment="1">
      <alignment horizontal="center" vertical="top"/>
    </xf>
    <xf numFmtId="17" fontId="5" fillId="0" borderId="2" xfId="0" applyNumberFormat="1" applyFont="1" applyBorder="1"/>
    <xf numFmtId="17" fontId="5" fillId="6" borderId="2" xfId="0" applyNumberFormat="1" applyFont="1" applyFill="1" applyBorder="1"/>
    <xf numFmtId="17" fontId="4" fillId="0" borderId="2" xfId="0" applyNumberFormat="1" applyFont="1" applyBorder="1" applyAlignment="1">
      <alignment horizontal="center" vertical="top"/>
    </xf>
    <xf numFmtId="0" fontId="4" fillId="6" borderId="0" xfId="0" applyFont="1" applyFill="1"/>
    <xf numFmtId="9" fontId="4" fillId="0" borderId="16" xfId="0" applyNumberFormat="1" applyFont="1" applyBorder="1"/>
    <xf numFmtId="9" fontId="4" fillId="6" borderId="16" xfId="0" applyNumberFormat="1" applyFont="1" applyFill="1" applyBorder="1"/>
    <xf numFmtId="0" fontId="4" fillId="7" borderId="2" xfId="0" applyFont="1" applyFill="1" applyBorder="1"/>
    <xf numFmtId="17" fontId="4" fillId="7" borderId="2" xfId="0" applyNumberFormat="1" applyFont="1" applyFill="1" applyBorder="1"/>
    <xf numFmtId="9" fontId="4" fillId="7" borderId="2" xfId="0" applyNumberFormat="1" applyFont="1" applyFill="1" applyBorder="1"/>
    <xf numFmtId="0" fontId="14" fillId="0" borderId="0" xfId="0" applyFont="1" applyAlignment="1">
      <alignment horizontal="right"/>
    </xf>
    <xf numFmtId="0" fontId="14" fillId="16" borderId="5" xfId="0" applyFont="1" applyFill="1" applyBorder="1"/>
    <xf numFmtId="43" fontId="14" fillId="16" borderId="5" xfId="0" applyNumberFormat="1" applyFont="1" applyFill="1" applyBorder="1"/>
    <xf numFmtId="169" fontId="14" fillId="0" borderId="0" xfId="1" applyNumberFormat="1" applyFont="1" applyAlignment="1">
      <alignment vertical="top"/>
    </xf>
    <xf numFmtId="43" fontId="15" fillId="0" borderId="2" xfId="1" applyFont="1" applyFill="1" applyBorder="1" applyAlignment="1">
      <alignment horizontal="center" vertical="center"/>
    </xf>
    <xf numFmtId="17" fontId="15" fillId="0" borderId="2" xfId="2" applyNumberFormat="1" applyFont="1" applyFill="1" applyBorder="1" applyAlignment="1">
      <alignment horizontal="center" vertical="center" wrapText="1"/>
    </xf>
    <xf numFmtId="43" fontId="14" fillId="0" borderId="2" xfId="1" applyFont="1" applyBorder="1"/>
    <xf numFmtId="167" fontId="14" fillId="0" borderId="2" xfId="0" applyNumberFormat="1" applyFont="1" applyBorder="1"/>
    <xf numFmtId="167" fontId="14" fillId="10" borderId="2" xfId="1" applyNumberFormat="1" applyFont="1" applyFill="1" applyBorder="1" applyAlignment="1">
      <alignment horizontal="right" vertical="top"/>
    </xf>
    <xf numFmtId="17" fontId="14" fillId="10" borderId="2" xfId="2" applyNumberFormat="1" applyFont="1" applyFill="1" applyBorder="1" applyAlignment="1">
      <alignment horizontal="right" vertical="top"/>
    </xf>
    <xf numFmtId="43" fontId="14" fillId="0" borderId="2" xfId="1" applyFont="1" applyFill="1" applyBorder="1"/>
    <xf numFmtId="9" fontId="14" fillId="0" borderId="0" xfId="1" applyNumberFormat="1" applyFont="1"/>
    <xf numFmtId="0" fontId="14" fillId="10" borderId="2" xfId="0" applyFont="1" applyFill="1" applyBorder="1" applyAlignment="1">
      <alignment horizontal="left" vertical="center"/>
    </xf>
    <xf numFmtId="14" fontId="4" fillId="0" borderId="0" xfId="0" applyNumberFormat="1" applyFont="1"/>
    <xf numFmtId="169" fontId="4" fillId="0" borderId="0" xfId="3" applyNumberFormat="1" applyFont="1"/>
    <xf numFmtId="0" fontId="17" fillId="12" borderId="2" xfId="0" applyFont="1" applyFill="1" applyBorder="1" applyAlignment="1">
      <alignment horizontal="center" vertical="center"/>
    </xf>
    <xf numFmtId="0" fontId="17" fillId="12" borderId="2" xfId="0" applyFont="1" applyFill="1" applyBorder="1" applyAlignment="1">
      <alignment horizontal="center" vertical="center" wrapText="1"/>
    </xf>
    <xf numFmtId="169" fontId="17" fillId="12" borderId="2" xfId="3" applyNumberFormat="1" applyFont="1" applyFill="1" applyBorder="1" applyAlignment="1">
      <alignment horizontal="center" vertical="center" wrapText="1"/>
    </xf>
    <xf numFmtId="169" fontId="17" fillId="12" borderId="2" xfId="3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70" fontId="4" fillId="0" borderId="0" xfId="3" applyNumberFormat="1" applyFont="1"/>
    <xf numFmtId="169" fontId="4" fillId="0" borderId="0" xfId="3" applyNumberFormat="1" applyFont="1" applyFill="1"/>
    <xf numFmtId="0" fontId="5" fillId="0" borderId="0" xfId="0" applyFont="1" applyAlignment="1">
      <alignment horizontal="center" vertical="center"/>
    </xf>
    <xf numFmtId="43" fontId="5" fillId="0" borderId="0" xfId="0" applyNumberFormat="1" applyFont="1"/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7" fontId="0" fillId="0" borderId="2" xfId="0" applyNumberFormat="1" applyBorder="1"/>
    <xf numFmtId="0" fontId="0" fillId="0" borderId="2" xfId="0" applyBorder="1" applyAlignment="1">
      <alignment horizontal="center" vertical="center"/>
    </xf>
    <xf numFmtId="17" fontId="4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0" fontId="16" fillId="0" borderId="2" xfId="0" applyFont="1" applyBorder="1"/>
    <xf numFmtId="0" fontId="14" fillId="16" borderId="4" xfId="0" applyFont="1" applyFill="1" applyBorder="1"/>
    <xf numFmtId="0" fontId="14" fillId="9" borderId="13" xfId="0" applyFont="1" applyFill="1" applyBorder="1"/>
    <xf numFmtId="0" fontId="14" fillId="0" borderId="13" xfId="0" applyFont="1" applyBorder="1"/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168" fontId="10" fillId="2" borderId="17" xfId="0" applyNumberFormat="1" applyFont="1" applyFill="1" applyBorder="1" applyAlignment="1">
      <alignment horizontal="center" vertical="center"/>
    </xf>
    <xf numFmtId="168" fontId="10" fillId="2" borderId="18" xfId="0" applyNumberFormat="1" applyFont="1" applyFill="1" applyBorder="1" applyAlignment="1">
      <alignment horizontal="center" vertical="center"/>
    </xf>
    <xf numFmtId="17" fontId="10" fillId="2" borderId="18" xfId="0" applyNumberFormat="1" applyFont="1" applyFill="1" applyBorder="1" applyAlignment="1">
      <alignment horizontal="center" vertical="center"/>
    </xf>
    <xf numFmtId="17" fontId="10" fillId="2" borderId="19" xfId="0" applyNumberFormat="1" applyFont="1" applyFill="1" applyBorder="1" applyAlignment="1">
      <alignment horizontal="center" vertical="center"/>
    </xf>
    <xf numFmtId="17" fontId="10" fillId="2" borderId="2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168" fontId="10" fillId="2" borderId="22" xfId="0" applyNumberFormat="1" applyFont="1" applyFill="1" applyBorder="1" applyAlignment="1">
      <alignment horizontal="center" vertical="center"/>
    </xf>
    <xf numFmtId="0" fontId="4" fillId="0" borderId="24" xfId="0" applyFont="1" applyBorder="1"/>
    <xf numFmtId="0" fontId="4" fillId="0" borderId="26" xfId="0" applyFont="1" applyBorder="1"/>
    <xf numFmtId="0" fontId="4" fillId="0" borderId="27" xfId="0" applyFont="1" applyBorder="1"/>
    <xf numFmtId="0" fontId="5" fillId="0" borderId="26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25" xfId="0" applyFont="1" applyBorder="1"/>
    <xf numFmtId="0" fontId="4" fillId="0" borderId="28" xfId="0" applyFont="1" applyBorder="1"/>
    <xf numFmtId="43" fontId="4" fillId="0" borderId="28" xfId="1" applyFont="1" applyFill="1" applyBorder="1" applyAlignment="1">
      <alignment horizontal="center" vertical="center"/>
    </xf>
    <xf numFmtId="43" fontId="4" fillId="0" borderId="27" xfId="0" applyNumberFormat="1" applyFont="1" applyBorder="1"/>
    <xf numFmtId="0" fontId="5" fillId="0" borderId="29" xfId="0" applyFont="1" applyBorder="1"/>
    <xf numFmtId="43" fontId="18" fillId="17" borderId="0" xfId="17" applyFont="1" applyFill="1" applyBorder="1"/>
    <xf numFmtId="43" fontId="16" fillId="17" borderId="0" xfId="17" applyFont="1" applyFill="1" applyBorder="1"/>
    <xf numFmtId="43" fontId="16" fillId="0" borderId="0" xfId="17" applyFont="1" applyFill="1" applyBorder="1"/>
    <xf numFmtId="43" fontId="19" fillId="18" borderId="4" xfId="17" applyFont="1" applyFill="1" applyBorder="1" applyAlignment="1">
      <alignment vertical="center"/>
    </xf>
    <xf numFmtId="43" fontId="19" fillId="18" borderId="5" xfId="17" applyFont="1" applyFill="1" applyBorder="1" applyAlignment="1">
      <alignment vertical="center"/>
    </xf>
    <xf numFmtId="43" fontId="19" fillId="18" borderId="6" xfId="17" applyFont="1" applyFill="1" applyBorder="1" applyAlignment="1">
      <alignment horizontal="right" vertical="center"/>
    </xf>
    <xf numFmtId="43" fontId="16" fillId="0" borderId="8" xfId="17" applyFont="1" applyFill="1" applyBorder="1" applyAlignment="1" applyProtection="1">
      <alignment horizontal="left" vertical="center"/>
      <protection hidden="1"/>
    </xf>
    <xf numFmtId="43" fontId="16" fillId="0" borderId="0" xfId="17" applyFont="1" applyFill="1" applyBorder="1" applyAlignment="1" applyProtection="1">
      <alignment horizontal="left" vertical="center"/>
      <protection hidden="1"/>
    </xf>
    <xf numFmtId="43" fontId="16" fillId="0" borderId="7" xfId="17" applyFont="1" applyFill="1" applyBorder="1" applyAlignment="1" applyProtection="1">
      <alignment horizontal="center" vertical="center"/>
      <protection hidden="1"/>
    </xf>
    <xf numFmtId="43" fontId="17" fillId="0" borderId="38" xfId="17" applyFont="1" applyFill="1" applyBorder="1" applyAlignment="1" applyProtection="1">
      <alignment horizontal="left" vertical="center"/>
      <protection hidden="1"/>
    </xf>
    <xf numFmtId="43" fontId="17" fillId="0" borderId="39" xfId="17" applyFont="1" applyFill="1" applyBorder="1" applyAlignment="1" applyProtection="1">
      <alignment vertical="center"/>
      <protection hidden="1"/>
    </xf>
    <xf numFmtId="43" fontId="17" fillId="0" borderId="40" xfId="17" applyFont="1" applyFill="1" applyBorder="1" applyAlignment="1" applyProtection="1">
      <alignment vertical="center"/>
      <protection hidden="1"/>
    </xf>
    <xf numFmtId="43" fontId="16" fillId="0" borderId="0" xfId="17" applyFont="1" applyFill="1" applyBorder="1" applyAlignment="1" applyProtection="1">
      <alignment horizontal="center" vertical="center"/>
      <protection hidden="1"/>
    </xf>
    <xf numFmtId="43" fontId="16" fillId="0" borderId="8" xfId="17" applyFont="1" applyFill="1" applyBorder="1" applyAlignment="1" applyProtection="1">
      <alignment horizontal="left" vertical="center" wrapText="1" readingOrder="1"/>
      <protection hidden="1"/>
    </xf>
    <xf numFmtId="43" fontId="16" fillId="19" borderId="0" xfId="17" applyFont="1" applyFill="1" applyBorder="1" applyAlignment="1" applyProtection="1">
      <alignment horizontal="left" vertical="center"/>
      <protection hidden="1"/>
    </xf>
    <xf numFmtId="43" fontId="16" fillId="0" borderId="7" xfId="17" applyFont="1" applyFill="1" applyBorder="1" applyAlignment="1" applyProtection="1">
      <alignment horizontal="left" vertical="center"/>
      <protection hidden="1"/>
    </xf>
    <xf numFmtId="43" fontId="18" fillId="0" borderId="0" xfId="17" applyFont="1" applyFill="1" applyBorder="1"/>
    <xf numFmtId="43" fontId="17" fillId="17" borderId="0" xfId="17" applyFont="1" applyFill="1" applyBorder="1"/>
    <xf numFmtId="43" fontId="4" fillId="0" borderId="30" xfId="0" applyNumberFormat="1" applyFont="1" applyBorder="1"/>
    <xf numFmtId="0" fontId="5" fillId="0" borderId="23" xfId="0" applyFont="1" applyBorder="1" applyAlignment="1">
      <alignment vertical="center"/>
    </xf>
    <xf numFmtId="9" fontId="5" fillId="0" borderId="0" xfId="0" applyNumberFormat="1" applyFont="1"/>
    <xf numFmtId="0" fontId="5" fillId="5" borderId="4" xfId="0" applyFont="1" applyFill="1" applyBorder="1"/>
    <xf numFmtId="0" fontId="4" fillId="5" borderId="5" xfId="0" applyFont="1" applyFill="1" applyBorder="1"/>
    <xf numFmtId="17" fontId="4" fillId="5" borderId="5" xfId="0" applyNumberFormat="1" applyFont="1" applyFill="1" applyBorder="1"/>
    <xf numFmtId="9" fontId="4" fillId="5" borderId="5" xfId="0" applyNumberFormat="1" applyFont="1" applyFill="1" applyBorder="1"/>
    <xf numFmtId="9" fontId="4" fillId="5" borderId="5" xfId="2" applyFont="1" applyFill="1" applyBorder="1"/>
    <xf numFmtId="0" fontId="4" fillId="5" borderId="6" xfId="0" applyFont="1" applyFill="1" applyBorder="1"/>
    <xf numFmtId="43" fontId="4" fillId="0" borderId="0" xfId="2" applyNumberFormat="1" applyFont="1"/>
    <xf numFmtId="9" fontId="4" fillId="0" borderId="0" xfId="0" applyNumberFormat="1" applyFont="1" applyAlignment="1">
      <alignment horizontal="center" vertical="center"/>
    </xf>
    <xf numFmtId="169" fontId="17" fillId="0" borderId="0" xfId="3" applyNumberFormat="1" applyFont="1" applyFill="1" applyBorder="1" applyAlignment="1">
      <alignment horizontal="center" vertical="center" wrapText="1"/>
    </xf>
    <xf numFmtId="170" fontId="4" fillId="0" borderId="0" xfId="3" applyNumberFormat="1" applyFont="1" applyFill="1"/>
    <xf numFmtId="17" fontId="15" fillId="0" borderId="2" xfId="1" applyNumberFormat="1" applyFont="1" applyFill="1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center" vertical="center"/>
    </xf>
    <xf numFmtId="0" fontId="4" fillId="0" borderId="41" xfId="0" applyFont="1" applyBorder="1"/>
    <xf numFmtId="0" fontId="20" fillId="0" borderId="0" xfId="0" applyFont="1" applyAlignment="1">
      <alignment horizontal="center" vertical="center" wrapText="1"/>
    </xf>
    <xf numFmtId="43" fontId="5" fillId="0" borderId="28" xfId="1" applyFont="1" applyFill="1" applyBorder="1" applyAlignment="1">
      <alignment horizontal="center" vertical="center"/>
    </xf>
    <xf numFmtId="43" fontId="4" fillId="0" borderId="42" xfId="0" applyNumberFormat="1" applyFont="1" applyBorder="1"/>
    <xf numFmtId="43" fontId="5" fillId="0" borderId="43" xfId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69" fontId="14" fillId="0" borderId="0" xfId="1" applyNumberFormat="1" applyFont="1" applyBorder="1"/>
    <xf numFmtId="169" fontId="14" fillId="0" borderId="0" xfId="0" applyNumberFormat="1" applyFont="1"/>
    <xf numFmtId="169" fontId="4" fillId="0" borderId="0" xfId="1" applyNumberFormat="1" applyFont="1" applyFill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43" fontId="5" fillId="0" borderId="27" xfId="0" applyNumberFormat="1" applyFont="1" applyBorder="1"/>
    <xf numFmtId="43" fontId="5" fillId="0" borderId="30" xfId="0" applyNumberFormat="1" applyFont="1" applyBorder="1"/>
    <xf numFmtId="43" fontId="5" fillId="0" borderId="31" xfId="1" applyFont="1" applyFill="1" applyBorder="1" applyAlignment="1">
      <alignment horizontal="center" vertical="center"/>
    </xf>
    <xf numFmtId="9" fontId="4" fillId="0" borderId="0" xfId="2" applyFont="1" applyFill="1" applyBorder="1" applyAlignment="1">
      <alignment horizontal="right" vertical="center"/>
    </xf>
    <xf numFmtId="43" fontId="4" fillId="0" borderId="57" xfId="1" applyFont="1" applyFill="1" applyBorder="1" applyAlignment="1">
      <alignment horizontal="left" vertical="center"/>
    </xf>
    <xf numFmtId="43" fontId="4" fillId="0" borderId="58" xfId="1" applyFont="1" applyFill="1" applyBorder="1" applyAlignment="1">
      <alignment horizontal="left" vertical="center"/>
    </xf>
    <xf numFmtId="43" fontId="4" fillId="0" borderId="59" xfId="1" applyFont="1" applyFill="1" applyBorder="1" applyAlignment="1">
      <alignment vertical="center"/>
    </xf>
    <xf numFmtId="9" fontId="4" fillId="0" borderId="60" xfId="2" applyFont="1" applyFill="1" applyBorder="1" applyAlignment="1">
      <alignment horizontal="left" vertical="center"/>
    </xf>
    <xf numFmtId="9" fontId="4" fillId="0" borderId="61" xfId="2" applyFont="1" applyFill="1" applyBorder="1" applyAlignment="1">
      <alignment horizontal="right" vertical="center"/>
    </xf>
    <xf numFmtId="43" fontId="4" fillId="0" borderId="60" xfId="1" applyFont="1" applyFill="1" applyBorder="1" applyAlignment="1">
      <alignment horizontal="left" vertical="center"/>
    </xf>
    <xf numFmtId="43" fontId="4" fillId="0" borderId="61" xfId="1" applyFont="1" applyFill="1" applyBorder="1" applyAlignment="1">
      <alignment vertical="center"/>
    </xf>
    <xf numFmtId="43" fontId="4" fillId="0" borderId="61" xfId="1" applyFont="1" applyFill="1" applyBorder="1" applyAlignment="1">
      <alignment horizontal="center" vertical="center"/>
    </xf>
    <xf numFmtId="9" fontId="4" fillId="0" borderId="61" xfId="2" applyFont="1" applyFill="1" applyBorder="1" applyAlignment="1">
      <alignment horizontal="center" vertical="center"/>
    </xf>
    <xf numFmtId="43" fontId="4" fillId="0" borderId="62" xfId="1" applyFont="1" applyFill="1" applyBorder="1" applyAlignment="1">
      <alignment horizontal="left" vertical="center"/>
    </xf>
    <xf numFmtId="43" fontId="4" fillId="0" borderId="63" xfId="1" applyFont="1" applyFill="1" applyBorder="1" applyAlignment="1">
      <alignment horizontal="left" vertical="center"/>
    </xf>
    <xf numFmtId="43" fontId="4" fillId="0" borderId="63" xfId="1" applyFont="1" applyFill="1" applyBorder="1" applyAlignment="1">
      <alignment horizontal="center" vertical="center"/>
    </xf>
    <xf numFmtId="43" fontId="4" fillId="0" borderId="64" xfId="1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left" wrapText="1"/>
    </xf>
    <xf numFmtId="0" fontId="11" fillId="10" borderId="2" xfId="0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vertical="top" wrapText="1"/>
    </xf>
    <xf numFmtId="0" fontId="14" fillId="0" borderId="2" xfId="0" applyFont="1" applyBorder="1" applyAlignment="1">
      <alignment horizontal="left"/>
    </xf>
    <xf numFmtId="169" fontId="0" fillId="0" borderId="0" xfId="3" applyNumberFormat="1" applyFont="1" applyBorder="1"/>
    <xf numFmtId="169" fontId="0" fillId="0" borderId="0" xfId="3" applyNumberFormat="1" applyFont="1" applyFill="1" applyBorder="1"/>
    <xf numFmtId="43" fontId="16" fillId="0" borderId="0" xfId="17" applyFont="1" applyFill="1" applyBorder="1" applyAlignment="1">
      <alignment horizontal="right"/>
    </xf>
    <xf numFmtId="43" fontId="16" fillId="0" borderId="0" xfId="17" applyFont="1" applyFill="1" applyBorder="1" applyAlignment="1" applyProtection="1">
      <alignment horizontal="right" vertical="center"/>
      <protection hidden="1"/>
    </xf>
    <xf numFmtId="43" fontId="19" fillId="18" borderId="5" xfId="17" applyFont="1" applyFill="1" applyBorder="1" applyAlignment="1">
      <alignment horizontal="right" vertical="center"/>
    </xf>
    <xf numFmtId="43" fontId="17" fillId="0" borderId="39" xfId="17" applyFont="1" applyFill="1" applyBorder="1" applyAlignment="1" applyProtection="1">
      <alignment horizontal="right" vertical="center"/>
      <protection hidden="1"/>
    </xf>
    <xf numFmtId="43" fontId="4" fillId="0" borderId="0" xfId="0" applyNumberFormat="1" applyFont="1" applyAlignment="1">
      <alignment horizontal="right"/>
    </xf>
    <xf numFmtId="0" fontId="23" fillId="10" borderId="0" xfId="0" applyFont="1" applyFill="1"/>
    <xf numFmtId="0" fontId="23" fillId="10" borderId="65" xfId="0" applyFont="1" applyFill="1" applyBorder="1"/>
    <xf numFmtId="167" fontId="23" fillId="10" borderId="65" xfId="3" applyFont="1" applyFill="1" applyBorder="1"/>
    <xf numFmtId="0" fontId="22" fillId="10" borderId="65" xfId="0" applyFont="1" applyFill="1" applyBorder="1"/>
    <xf numFmtId="167" fontId="22" fillId="10" borderId="65" xfId="3" applyFont="1" applyFill="1" applyBorder="1"/>
    <xf numFmtId="167" fontId="22" fillId="10" borderId="65" xfId="3" applyFont="1" applyFill="1" applyBorder="1" applyAlignment="1">
      <alignment horizontal="right"/>
    </xf>
    <xf numFmtId="0" fontId="22" fillId="0" borderId="0" xfId="0" applyFont="1"/>
    <xf numFmtId="0" fontId="23" fillId="0" borderId="0" xfId="0" applyFont="1"/>
    <xf numFmtId="43" fontId="23" fillId="0" borderId="0" xfId="1" applyFont="1"/>
    <xf numFmtId="9" fontId="23" fillId="10" borderId="65" xfId="0" applyNumberFormat="1" applyFont="1" applyFill="1" applyBorder="1"/>
    <xf numFmtId="43" fontId="23" fillId="10" borderId="65" xfId="1" applyFont="1" applyFill="1" applyBorder="1"/>
    <xf numFmtId="43" fontId="22" fillId="10" borderId="65" xfId="1" applyFont="1" applyFill="1" applyBorder="1"/>
    <xf numFmtId="0" fontId="26" fillId="2" borderId="65" xfId="0" applyFont="1" applyFill="1" applyBorder="1"/>
    <xf numFmtId="17" fontId="26" fillId="2" borderId="65" xfId="0" applyNumberFormat="1" applyFont="1" applyFill="1" applyBorder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43" fontId="23" fillId="0" borderId="0" xfId="0" applyNumberFormat="1" applyFont="1"/>
    <xf numFmtId="43" fontId="22" fillId="0" borderId="0" xfId="0" applyNumberFormat="1" applyFont="1"/>
    <xf numFmtId="0" fontId="22" fillId="10" borderId="65" xfId="0" applyFont="1" applyFill="1" applyBorder="1" applyAlignment="1">
      <alignment horizontal="center"/>
    </xf>
    <xf numFmtId="0" fontId="22" fillId="10" borderId="65" xfId="0" applyFont="1" applyFill="1" applyBorder="1" applyAlignment="1">
      <alignment horizontal="right"/>
    </xf>
    <xf numFmtId="0" fontId="23" fillId="10" borderId="65" xfId="0" applyFont="1" applyFill="1" applyBorder="1" applyAlignment="1">
      <alignment horizontal="center"/>
    </xf>
    <xf numFmtId="0" fontId="23" fillId="10" borderId="65" xfId="0" applyFont="1" applyFill="1" applyBorder="1" applyAlignment="1">
      <alignment horizontal="right"/>
    </xf>
    <xf numFmtId="43" fontId="23" fillId="10" borderId="65" xfId="1" applyFont="1" applyFill="1" applyBorder="1" applyAlignment="1">
      <alignment horizontal="center"/>
    </xf>
    <xf numFmtId="43" fontId="23" fillId="10" borderId="65" xfId="0" applyNumberFormat="1" applyFont="1" applyFill="1" applyBorder="1"/>
    <xf numFmtId="43" fontId="22" fillId="10" borderId="65" xfId="0" applyNumberFormat="1" applyFont="1" applyFill="1" applyBorder="1" applyAlignment="1">
      <alignment horizontal="right"/>
    </xf>
    <xf numFmtId="43" fontId="22" fillId="10" borderId="65" xfId="1" applyFont="1" applyFill="1" applyBorder="1" applyAlignment="1">
      <alignment horizontal="center"/>
    </xf>
    <xf numFmtId="9" fontId="23" fillId="10" borderId="65" xfId="2" applyFont="1" applyFill="1" applyBorder="1"/>
    <xf numFmtId="0" fontId="26" fillId="2" borderId="65" xfId="0" applyFont="1" applyFill="1" applyBorder="1" applyAlignment="1">
      <alignment horizontal="center"/>
    </xf>
    <xf numFmtId="0" fontId="26" fillId="2" borderId="65" xfId="0" applyFont="1" applyFill="1" applyBorder="1" applyAlignment="1">
      <alignment horizontal="right"/>
    </xf>
    <xf numFmtId="0" fontId="26" fillId="2" borderId="0" xfId="0" applyFont="1" applyFill="1"/>
    <xf numFmtId="17" fontId="26" fillId="2" borderId="0" xfId="0" applyNumberFormat="1" applyFont="1" applyFill="1"/>
    <xf numFmtId="0" fontId="26" fillId="2" borderId="0" xfId="0" applyFont="1" applyFill="1" applyAlignment="1">
      <alignment horizontal="right"/>
    </xf>
    <xf numFmtId="43" fontId="23" fillId="10" borderId="65" xfId="0" applyNumberFormat="1" applyFont="1" applyFill="1" applyBorder="1" applyAlignment="1">
      <alignment horizontal="center"/>
    </xf>
    <xf numFmtId="17" fontId="23" fillId="10" borderId="65" xfId="0" applyNumberFormat="1" applyFont="1" applyFill="1" applyBorder="1"/>
    <xf numFmtId="43" fontId="23" fillId="10" borderId="0" xfId="0" applyNumberFormat="1" applyFont="1" applyFill="1"/>
    <xf numFmtId="167" fontId="26" fillId="2" borderId="65" xfId="3" applyFont="1" applyFill="1" applyBorder="1" applyAlignment="1">
      <alignment horizontal="right"/>
    </xf>
    <xf numFmtId="43" fontId="23" fillId="10" borderId="65" xfId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7" fillId="2" borderId="0" xfId="0" applyFont="1" applyFill="1"/>
    <xf numFmtId="0" fontId="10" fillId="2" borderId="0" xfId="0" applyFont="1" applyFill="1" applyAlignment="1">
      <alignment horizontal="center" vertical="center"/>
    </xf>
    <xf numFmtId="0" fontId="4" fillId="10" borderId="65" xfId="0" applyFont="1" applyFill="1" applyBorder="1"/>
    <xf numFmtId="0" fontId="4" fillId="10" borderId="65" xfId="0" applyFont="1" applyFill="1" applyBorder="1" applyAlignment="1">
      <alignment horizontal="center"/>
    </xf>
    <xf numFmtId="17" fontId="5" fillId="10" borderId="65" xfId="0" applyNumberFormat="1" applyFont="1" applyFill="1" applyBorder="1"/>
    <xf numFmtId="0" fontId="5" fillId="10" borderId="65" xfId="0" applyFont="1" applyFill="1" applyBorder="1" applyAlignment="1">
      <alignment horizontal="center" vertical="center"/>
    </xf>
    <xf numFmtId="167" fontId="23" fillId="0" borderId="0" xfId="0" applyNumberFormat="1" applyFont="1"/>
    <xf numFmtId="169" fontId="4" fillId="5" borderId="0" xfId="1" applyNumberFormat="1" applyFont="1" applyFill="1"/>
    <xf numFmtId="169" fontId="4" fillId="5" borderId="2" xfId="1" applyNumberFormat="1" applyFont="1" applyFill="1" applyBorder="1"/>
    <xf numFmtId="169" fontId="4" fillId="5" borderId="2" xfId="0" applyNumberFormat="1" applyFont="1" applyFill="1" applyBorder="1"/>
    <xf numFmtId="43" fontId="0" fillId="0" borderId="0" xfId="0" applyNumberFormat="1"/>
    <xf numFmtId="0" fontId="14" fillId="0" borderId="2" xfId="0" applyFont="1" applyBorder="1"/>
    <xf numFmtId="169" fontId="14" fillId="0" borderId="2" xfId="1" applyNumberFormat="1" applyFont="1" applyBorder="1" applyAlignment="1">
      <alignment vertical="top"/>
    </xf>
    <xf numFmtId="0" fontId="14" fillId="20" borderId="13" xfId="0" applyFont="1" applyFill="1" applyBorder="1"/>
    <xf numFmtId="0" fontId="15" fillId="20" borderId="2" xfId="0" applyFont="1" applyFill="1" applyBorder="1"/>
    <xf numFmtId="0" fontId="14" fillId="20" borderId="2" xfId="0" applyFont="1" applyFill="1" applyBorder="1"/>
    <xf numFmtId="0" fontId="14" fillId="20" borderId="8" xfId="0" applyFont="1" applyFill="1" applyBorder="1"/>
    <xf numFmtId="43" fontId="14" fillId="20" borderId="2" xfId="0" applyNumberFormat="1" applyFont="1" applyFill="1" applyBorder="1"/>
    <xf numFmtId="0" fontId="34" fillId="0" borderId="2" xfId="0" applyFont="1" applyBorder="1"/>
    <xf numFmtId="0" fontId="35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43" fontId="31" fillId="0" borderId="2" xfId="1" applyFont="1" applyFill="1" applyBorder="1"/>
    <xf numFmtId="17" fontId="31" fillId="0" borderId="2" xfId="1" applyNumberFormat="1" applyFont="1" applyFill="1" applyBorder="1"/>
    <xf numFmtId="17" fontId="35" fillId="0" borderId="2" xfId="1" applyNumberFormat="1" applyFont="1" applyFill="1" applyBorder="1"/>
    <xf numFmtId="43" fontId="35" fillId="0" borderId="2" xfId="1" applyFont="1" applyFill="1" applyBorder="1"/>
    <xf numFmtId="167" fontId="14" fillId="5" borderId="2" xfId="0" applyNumberFormat="1" applyFont="1" applyFill="1" applyBorder="1"/>
    <xf numFmtId="43" fontId="14" fillId="5" borderId="2" xfId="0" applyNumberFormat="1" applyFont="1" applyFill="1" applyBorder="1"/>
    <xf numFmtId="0" fontId="14" fillId="5" borderId="2" xfId="0" applyFont="1" applyFill="1" applyBorder="1"/>
    <xf numFmtId="43" fontId="14" fillId="5" borderId="0" xfId="0" applyNumberFormat="1" applyFont="1" applyFill="1"/>
    <xf numFmtId="0" fontId="15" fillId="5" borderId="2" xfId="0" applyFont="1" applyFill="1" applyBorder="1"/>
    <xf numFmtId="43" fontId="15" fillId="0" borderId="0" xfId="0" applyNumberFormat="1" applyFont="1"/>
    <xf numFmtId="0" fontId="14" fillId="20" borderId="2" xfId="0" applyFont="1" applyFill="1" applyBorder="1" applyAlignment="1">
      <alignment wrapText="1"/>
    </xf>
    <xf numFmtId="9" fontId="4" fillId="5" borderId="0" xfId="0" applyNumberFormat="1" applyFont="1" applyFill="1"/>
    <xf numFmtId="9" fontId="4" fillId="5" borderId="0" xfId="2" applyFont="1" applyFill="1" applyBorder="1"/>
    <xf numFmtId="9" fontId="4" fillId="5" borderId="10" xfId="0" applyNumberFormat="1" applyFont="1" applyFill="1" applyBorder="1"/>
    <xf numFmtId="169" fontId="23" fillId="0" borderId="65" xfId="1" applyNumberFormat="1" applyFont="1" applyFill="1" applyBorder="1" applyAlignment="1">
      <alignment horizontal="center"/>
    </xf>
    <xf numFmtId="43" fontId="23" fillId="0" borderId="65" xfId="1" applyFont="1" applyFill="1" applyBorder="1" applyAlignment="1">
      <alignment horizontal="center"/>
    </xf>
    <xf numFmtId="17" fontId="5" fillId="5" borderId="2" xfId="0" applyNumberFormat="1" applyFont="1" applyFill="1" applyBorder="1"/>
    <xf numFmtId="43" fontId="4" fillId="5" borderId="2" xfId="1" applyFont="1" applyFill="1" applyBorder="1"/>
    <xf numFmtId="17" fontId="4" fillId="5" borderId="6" xfId="0" applyNumberFormat="1" applyFont="1" applyFill="1" applyBorder="1"/>
    <xf numFmtId="0" fontId="4" fillId="5" borderId="9" xfId="0" applyFont="1" applyFill="1" applyBorder="1"/>
    <xf numFmtId="9" fontId="4" fillId="5" borderId="9" xfId="0" applyNumberFormat="1" applyFont="1" applyFill="1" applyBorder="1"/>
    <xf numFmtId="0" fontId="4" fillId="5" borderId="7" xfId="0" applyFont="1" applyFill="1" applyBorder="1"/>
    <xf numFmtId="17" fontId="5" fillId="5" borderId="13" xfId="0" applyNumberFormat="1" applyFont="1" applyFill="1" applyBorder="1"/>
    <xf numFmtId="17" fontId="5" fillId="5" borderId="14" xfId="0" applyNumberFormat="1" applyFont="1" applyFill="1" applyBorder="1"/>
    <xf numFmtId="17" fontId="5" fillId="5" borderId="15" xfId="0" applyNumberFormat="1" applyFont="1" applyFill="1" applyBorder="1"/>
    <xf numFmtId="0" fontId="4" fillId="5" borderId="4" xfId="0" applyFont="1" applyFill="1" applyBorder="1"/>
    <xf numFmtId="17" fontId="5" fillId="5" borderId="5" xfId="0" applyNumberFormat="1" applyFont="1" applyFill="1" applyBorder="1"/>
    <xf numFmtId="17" fontId="5" fillId="5" borderId="6" xfId="0" applyNumberFormat="1" applyFont="1" applyFill="1" applyBorder="1"/>
    <xf numFmtId="0" fontId="5" fillId="5" borderId="8" xfId="0" applyFont="1" applyFill="1" applyBorder="1"/>
    <xf numFmtId="0" fontId="4" fillId="5" borderId="12" xfId="0" applyFont="1" applyFill="1" applyBorder="1"/>
    <xf numFmtId="0" fontId="22" fillId="10" borderId="0" xfId="0" applyFont="1" applyFill="1"/>
    <xf numFmtId="9" fontId="23" fillId="10" borderId="0" xfId="0" applyNumberFormat="1" applyFont="1" applyFill="1"/>
    <xf numFmtId="43" fontId="23" fillId="10" borderId="0" xfId="1" applyFont="1" applyFill="1" applyBorder="1"/>
    <xf numFmtId="17" fontId="23" fillId="10" borderId="0" xfId="0" applyNumberFormat="1" applyFont="1" applyFill="1"/>
    <xf numFmtId="43" fontId="22" fillId="10" borderId="0" xfId="1" applyFont="1" applyFill="1" applyBorder="1"/>
    <xf numFmtId="0" fontId="23" fillId="0" borderId="65" xfId="0" applyFont="1" applyBorder="1"/>
    <xf numFmtId="0" fontId="23" fillId="0" borderId="65" xfId="0" applyFont="1" applyBorder="1" applyAlignment="1">
      <alignment horizontal="center"/>
    </xf>
    <xf numFmtId="43" fontId="23" fillId="0" borderId="65" xfId="0" applyNumberFormat="1" applyFont="1" applyBorder="1"/>
    <xf numFmtId="43" fontId="22" fillId="0" borderId="65" xfId="0" applyNumberFormat="1" applyFont="1" applyBorder="1" applyAlignment="1">
      <alignment horizontal="right"/>
    </xf>
    <xf numFmtId="43" fontId="23" fillId="0" borderId="65" xfId="1" applyFont="1" applyFill="1" applyBorder="1"/>
    <xf numFmtId="0" fontId="23" fillId="0" borderId="65" xfId="0" applyFont="1" applyBorder="1" applyAlignment="1">
      <alignment horizontal="right"/>
    </xf>
    <xf numFmtId="0" fontId="26" fillId="0" borderId="0" xfId="0" applyFont="1"/>
    <xf numFmtId="0" fontId="26" fillId="0" borderId="0" xfId="0" applyFont="1" applyAlignment="1">
      <alignment horizontal="right"/>
    </xf>
    <xf numFmtId="0" fontId="22" fillId="0" borderId="65" xfId="0" applyFont="1" applyBorder="1"/>
    <xf numFmtId="43" fontId="22" fillId="0" borderId="65" xfId="0" applyNumberFormat="1" applyFont="1" applyBorder="1"/>
    <xf numFmtId="2" fontId="23" fillId="0" borderId="65" xfId="0" applyNumberFormat="1" applyFont="1" applyBorder="1"/>
    <xf numFmtId="43" fontId="23" fillId="0" borderId="65" xfId="0" applyNumberFormat="1" applyFont="1" applyBorder="1" applyAlignment="1">
      <alignment horizontal="center"/>
    </xf>
    <xf numFmtId="43" fontId="22" fillId="0" borderId="65" xfId="1" applyFont="1" applyFill="1" applyBorder="1"/>
    <xf numFmtId="43" fontId="22" fillId="0" borderId="65" xfId="0" applyNumberFormat="1" applyFont="1" applyBorder="1" applyAlignment="1">
      <alignment horizontal="center"/>
    </xf>
    <xf numFmtId="0" fontId="22" fillId="0" borderId="65" xfId="0" applyFont="1" applyBorder="1" applyAlignment="1">
      <alignment horizontal="center"/>
    </xf>
    <xf numFmtId="1" fontId="23" fillId="0" borderId="65" xfId="0" applyNumberFormat="1" applyFont="1" applyBorder="1"/>
    <xf numFmtId="9" fontId="23" fillId="0" borderId="65" xfId="0" applyNumberFormat="1" applyFont="1" applyBorder="1"/>
    <xf numFmtId="1" fontId="23" fillId="0" borderId="65" xfId="0" applyNumberFormat="1" applyFont="1" applyBorder="1" applyAlignment="1">
      <alignment horizontal="center"/>
    </xf>
    <xf numFmtId="167" fontId="23" fillId="0" borderId="65" xfId="3" applyFont="1" applyFill="1" applyBorder="1"/>
    <xf numFmtId="0" fontId="22" fillId="0" borderId="58" xfId="0" applyFont="1" applyBorder="1"/>
    <xf numFmtId="167" fontId="22" fillId="0" borderId="58" xfId="3" applyFont="1" applyFill="1" applyBorder="1"/>
    <xf numFmtId="167" fontId="22" fillId="0" borderId="65" xfId="3" applyFont="1" applyFill="1" applyBorder="1"/>
    <xf numFmtId="0" fontId="26" fillId="0" borderId="65" xfId="0" applyFont="1" applyBorder="1"/>
    <xf numFmtId="43" fontId="23" fillId="0" borderId="65" xfId="22" applyFont="1" applyFill="1" applyBorder="1"/>
    <xf numFmtId="43" fontId="22" fillId="0" borderId="65" xfId="22" applyFont="1" applyFill="1" applyBorder="1"/>
    <xf numFmtId="43" fontId="36" fillId="0" borderId="65" xfId="22" applyFont="1" applyFill="1" applyBorder="1" applyAlignment="1">
      <alignment horizontal="left" vertical="top"/>
    </xf>
    <xf numFmtId="43" fontId="36" fillId="0" borderId="65" xfId="22" applyFont="1" applyFill="1" applyBorder="1" applyAlignment="1">
      <alignment horizontal="right" vertical="top"/>
    </xf>
    <xf numFmtId="167" fontId="25" fillId="0" borderId="65" xfId="3" applyFont="1" applyFill="1" applyBorder="1" applyAlignment="1">
      <alignment horizontal="left" vertical="top"/>
    </xf>
    <xf numFmtId="0" fontId="25" fillId="0" borderId="65" xfId="0" applyFont="1" applyBorder="1" applyAlignment="1">
      <alignment horizontal="center" vertical="top"/>
    </xf>
    <xf numFmtId="167" fontId="24" fillId="0" borderId="65" xfId="3" applyFont="1" applyFill="1" applyBorder="1"/>
    <xf numFmtId="43" fontId="24" fillId="0" borderId="65" xfId="0" applyNumberFormat="1" applyFont="1" applyBorder="1"/>
    <xf numFmtId="167" fontId="25" fillId="0" borderId="65" xfId="3" applyFont="1" applyFill="1" applyBorder="1"/>
    <xf numFmtId="43" fontId="25" fillId="0" borderId="65" xfId="0" applyNumberFormat="1" applyFont="1" applyBorder="1"/>
    <xf numFmtId="10" fontId="0" fillId="0" borderId="0" xfId="0" applyNumberFormat="1"/>
    <xf numFmtId="0" fontId="2" fillId="0" borderId="0" xfId="0" applyFont="1" applyAlignment="1">
      <alignment horizontal="right"/>
    </xf>
    <xf numFmtId="0" fontId="10" fillId="0" borderId="65" xfId="0" applyFont="1" applyBorder="1"/>
    <xf numFmtId="167" fontId="10" fillId="0" borderId="65" xfId="3" applyFont="1" applyFill="1" applyBorder="1" applyAlignment="1">
      <alignment horizontal="right"/>
    </xf>
    <xf numFmtId="167" fontId="2" fillId="0" borderId="0" xfId="3" applyFont="1" applyFill="1" applyBorder="1" applyAlignment="1">
      <alignment horizontal="right"/>
    </xf>
    <xf numFmtId="0" fontId="4" fillId="0" borderId="65" xfId="0" applyFont="1" applyBorder="1"/>
    <xf numFmtId="167" fontId="4" fillId="0" borderId="65" xfId="3" applyFont="1" applyFill="1" applyBorder="1"/>
    <xf numFmtId="167" fontId="0" fillId="0" borderId="0" xfId="3" applyFont="1" applyFill="1" applyBorder="1"/>
    <xf numFmtId="0" fontId="0" fillId="0" borderId="58" xfId="0" applyBorder="1"/>
    <xf numFmtId="167" fontId="0" fillId="0" borderId="58" xfId="3" applyFont="1" applyFill="1" applyBorder="1"/>
    <xf numFmtId="0" fontId="0" fillId="0" borderId="63" xfId="0" applyBorder="1"/>
    <xf numFmtId="167" fontId="0" fillId="0" borderId="63" xfId="3" applyFont="1" applyFill="1" applyBorder="1"/>
    <xf numFmtId="0" fontId="27" fillId="0" borderId="0" xfId="0" applyFont="1"/>
    <xf numFmtId="0" fontId="28" fillId="0" borderId="0" xfId="0" applyFont="1"/>
    <xf numFmtId="171" fontId="0" fillId="0" borderId="0" xfId="0" applyNumberFormat="1"/>
    <xf numFmtId="0" fontId="0" fillId="0" borderId="65" xfId="0" applyBorder="1"/>
    <xf numFmtId="167" fontId="0" fillId="0" borderId="65" xfId="3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71" fontId="27" fillId="0" borderId="0" xfId="0" applyNumberFormat="1" applyFont="1" applyAlignment="1">
      <alignment horizontal="right"/>
    </xf>
    <xf numFmtId="43" fontId="0" fillId="0" borderId="0" xfId="22" applyFont="1" applyFill="1" applyBorder="1"/>
    <xf numFmtId="43" fontId="27" fillId="0" borderId="0" xfId="22" applyFont="1" applyFill="1" applyBorder="1"/>
    <xf numFmtId="43" fontId="29" fillId="0" borderId="0" xfId="22" applyFont="1" applyFill="1" applyBorder="1"/>
    <xf numFmtId="9" fontId="27" fillId="0" borderId="0" xfId="2" applyFont="1" applyFill="1" applyBorder="1"/>
    <xf numFmtId="9" fontId="0" fillId="0" borderId="0" xfId="2" applyFont="1" applyFill="1" applyBorder="1"/>
    <xf numFmtId="171" fontId="0" fillId="0" borderId="65" xfId="3" applyNumberFormat="1" applyFont="1" applyFill="1" applyBorder="1"/>
    <xf numFmtId="171" fontId="27" fillId="0" borderId="0" xfId="0" applyNumberFormat="1" applyFont="1"/>
    <xf numFmtId="0" fontId="27" fillId="0" borderId="65" xfId="0" applyFont="1" applyBorder="1"/>
    <xf numFmtId="167" fontId="27" fillId="0" borderId="65" xfId="3" applyFont="1" applyFill="1" applyBorder="1"/>
    <xf numFmtId="171" fontId="27" fillId="0" borderId="65" xfId="0" applyNumberFormat="1" applyFont="1" applyBorder="1"/>
    <xf numFmtId="167" fontId="0" fillId="0" borderId="0" xfId="3" applyFont="1" applyFill="1"/>
    <xf numFmtId="43" fontId="17" fillId="0" borderId="0" xfId="17" applyFont="1" applyFill="1" applyBorder="1"/>
    <xf numFmtId="2" fontId="38" fillId="0" borderId="2" xfId="1" applyNumberFormat="1" applyFont="1" applyFill="1" applyBorder="1" applyAlignment="1">
      <alignment horizontal="center" vertical="center"/>
    </xf>
    <xf numFmtId="169" fontId="42" fillId="0" borderId="2" xfId="1" applyNumberFormat="1" applyFont="1" applyFill="1" applyBorder="1" applyAlignment="1">
      <alignment horizontal="center" vertical="center" wrapText="1"/>
    </xf>
    <xf numFmtId="2" fontId="40" fillId="0" borderId="2" xfId="1" applyNumberFormat="1" applyFont="1" applyFill="1" applyBorder="1" applyAlignment="1">
      <alignment horizontal="center" vertical="center"/>
    </xf>
    <xf numFmtId="169" fontId="40" fillId="0" borderId="2" xfId="1" applyNumberFormat="1" applyFont="1" applyFill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167" fontId="23" fillId="0" borderId="0" xfId="3" applyFont="1" applyFill="1"/>
    <xf numFmtId="0" fontId="26" fillId="0" borderId="65" xfId="0" applyFont="1" applyBorder="1" applyAlignment="1">
      <alignment horizontal="left" vertical="center" wrapText="1"/>
    </xf>
    <xf numFmtId="167" fontId="26" fillId="0" borderId="65" xfId="3" applyFont="1" applyFill="1" applyBorder="1" applyAlignment="1">
      <alignment horizontal="center" vertical="center" wrapText="1"/>
    </xf>
    <xf numFmtId="167" fontId="26" fillId="0" borderId="65" xfId="3" applyFont="1" applyFill="1" applyBorder="1" applyAlignment="1">
      <alignment horizontal="right" vertical="center" wrapText="1" shrinkToFit="1"/>
    </xf>
    <xf numFmtId="167" fontId="23" fillId="0" borderId="65" xfId="3" applyFont="1" applyFill="1" applyBorder="1" applyAlignment="1">
      <alignment horizontal="right"/>
    </xf>
    <xf numFmtId="43" fontId="23" fillId="0" borderId="65" xfId="1" applyFont="1" applyFill="1" applyBorder="1" applyAlignment="1">
      <alignment horizontal="right"/>
    </xf>
    <xf numFmtId="9" fontId="4" fillId="0" borderId="0" xfId="2" applyFont="1" applyFill="1"/>
    <xf numFmtId="167" fontId="22" fillId="0" borderId="65" xfId="3" applyFont="1" applyFill="1" applyBorder="1" applyAlignment="1">
      <alignment horizontal="right"/>
    </xf>
    <xf numFmtId="173" fontId="25" fillId="0" borderId="65" xfId="2" applyNumberFormat="1" applyFont="1" applyFill="1" applyBorder="1"/>
    <xf numFmtId="167" fontId="23" fillId="0" borderId="0" xfId="3" applyFont="1" applyFill="1" applyAlignment="1">
      <alignment horizontal="right"/>
    </xf>
    <xf numFmtId="167" fontId="23" fillId="0" borderId="58" xfId="3" applyFont="1" applyFill="1" applyBorder="1"/>
    <xf numFmtId="167" fontId="22" fillId="0" borderId="0" xfId="3" applyFont="1" applyFill="1" applyAlignment="1">
      <alignment horizontal="right"/>
    </xf>
    <xf numFmtId="167" fontId="22" fillId="0" borderId="0" xfId="3" applyFont="1" applyFill="1"/>
    <xf numFmtId="173" fontId="23" fillId="0" borderId="65" xfId="2" applyNumberFormat="1" applyFont="1" applyFill="1" applyBorder="1"/>
    <xf numFmtId="173" fontId="22" fillId="0" borderId="65" xfId="2" applyNumberFormat="1" applyFont="1" applyFill="1" applyBorder="1"/>
    <xf numFmtId="10" fontId="4" fillId="0" borderId="0" xfId="2" applyNumberFormat="1" applyFont="1" applyFill="1"/>
    <xf numFmtId="167" fontId="4" fillId="0" borderId="0" xfId="0" applyNumberFormat="1" applyFont="1"/>
    <xf numFmtId="0" fontId="5" fillId="0" borderId="15" xfId="0" applyFont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10" fontId="4" fillId="0" borderId="6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5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/>
    <xf numFmtId="0" fontId="4" fillId="0" borderId="7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0" fontId="4" fillId="0" borderId="10" xfId="0" applyNumberFormat="1" applyFont="1" applyBorder="1" applyAlignment="1">
      <alignment horizontal="center" vertical="center"/>
    </xf>
    <xf numFmtId="0" fontId="5" fillId="0" borderId="9" xfId="0" applyFont="1" applyBorder="1"/>
    <xf numFmtId="17" fontId="5" fillId="0" borderId="13" xfId="0" applyNumberFormat="1" applyFont="1" applyBorder="1"/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right"/>
    </xf>
    <xf numFmtId="0" fontId="3" fillId="0" borderId="0" xfId="0" applyFont="1"/>
    <xf numFmtId="17" fontId="4" fillId="0" borderId="0" xfId="1" applyNumberFormat="1" applyFont="1" applyFill="1" applyBorder="1" applyAlignment="1">
      <alignment horizontal="center"/>
    </xf>
    <xf numFmtId="169" fontId="4" fillId="0" borderId="7" xfId="1" applyNumberFormat="1" applyFont="1" applyFill="1" applyBorder="1" applyAlignment="1">
      <alignment horizontal="left"/>
    </xf>
    <xf numFmtId="0" fontId="4" fillId="0" borderId="15" xfId="0" applyFont="1" applyBorder="1"/>
    <xf numFmtId="17" fontId="4" fillId="0" borderId="0" xfId="0" applyNumberFormat="1" applyFont="1" applyAlignment="1">
      <alignment horizontal="center"/>
    </xf>
    <xf numFmtId="169" fontId="4" fillId="0" borderId="0" xfId="1" applyNumberFormat="1" applyFont="1" applyFill="1" applyBorder="1"/>
    <xf numFmtId="0" fontId="4" fillId="0" borderId="15" xfId="0" applyFont="1" applyBorder="1" applyAlignment="1">
      <alignment horizontal="center" vertical="center"/>
    </xf>
    <xf numFmtId="17" fontId="4" fillId="0" borderId="9" xfId="0" applyNumberFormat="1" applyFont="1" applyBorder="1" applyAlignment="1">
      <alignment horizontal="center"/>
    </xf>
    <xf numFmtId="17" fontId="4" fillId="0" borderId="9" xfId="1" applyNumberFormat="1" applyFont="1" applyFill="1" applyBorder="1" applyAlignment="1">
      <alignment horizontal="center"/>
    </xf>
    <xf numFmtId="169" fontId="4" fillId="0" borderId="10" xfId="1" applyNumberFormat="1" applyFont="1" applyFill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169" fontId="4" fillId="0" borderId="0" xfId="1" applyNumberFormat="1" applyFont="1" applyFill="1" applyBorder="1" applyAlignment="1">
      <alignment horizontal="left"/>
    </xf>
    <xf numFmtId="169" fontId="4" fillId="0" borderId="7" xfId="0" applyNumberFormat="1" applyFont="1" applyBorder="1" applyAlignment="1">
      <alignment horizontal="center" vertical="center"/>
    </xf>
    <xf numFmtId="169" fontId="5" fillId="0" borderId="2" xfId="1" applyNumberFormat="1" applyFont="1" applyFill="1" applyBorder="1" applyAlignment="1">
      <alignment horizontal="center" vertical="center"/>
    </xf>
    <xf numFmtId="169" fontId="5" fillId="0" borderId="2" xfId="1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horizontal="center" vertical="center"/>
    </xf>
    <xf numFmtId="169" fontId="5" fillId="0" borderId="2" xfId="1" applyNumberFormat="1" applyFont="1" applyFill="1" applyBorder="1"/>
    <xf numFmtId="0" fontId="14" fillId="0" borderId="2" xfId="0" applyFont="1" applyBorder="1" applyAlignment="1">
      <alignment horizontal="left" wrapText="1"/>
    </xf>
    <xf numFmtId="43" fontId="4" fillId="0" borderId="2" xfId="1" applyFont="1" applyFill="1" applyBorder="1" applyAlignment="1">
      <alignment horizontal="center" vertical="center"/>
    </xf>
    <xf numFmtId="174" fontId="4" fillId="0" borderId="2" xfId="1" applyNumberFormat="1" applyFont="1" applyFill="1" applyBorder="1" applyAlignment="1">
      <alignment horizontal="center" vertical="center"/>
    </xf>
    <xf numFmtId="43" fontId="4" fillId="0" borderId="2" xfId="0" applyNumberFormat="1" applyFont="1" applyBorder="1" applyAlignment="1">
      <alignment horizontal="center" vertical="center"/>
    </xf>
    <xf numFmtId="169" fontId="4" fillId="0" borderId="2" xfId="1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17" fontId="4" fillId="0" borderId="8" xfId="0" applyNumberFormat="1" applyFont="1" applyBorder="1" applyAlignment="1">
      <alignment horizontal="left"/>
    </xf>
    <xf numFmtId="10" fontId="4" fillId="0" borderId="0" xfId="0" applyNumberFormat="1" applyFont="1"/>
    <xf numFmtId="169" fontId="4" fillId="0" borderId="2" xfId="1" applyNumberFormat="1" applyFont="1" applyFill="1" applyBorder="1"/>
    <xf numFmtId="169" fontId="4" fillId="0" borderId="2" xfId="0" applyNumberFormat="1" applyFont="1" applyBorder="1" applyAlignment="1">
      <alignment horizontal="center" vertical="center"/>
    </xf>
    <xf numFmtId="43" fontId="5" fillId="0" borderId="2" xfId="1" applyFont="1" applyFill="1" applyBorder="1"/>
    <xf numFmtId="43" fontId="5" fillId="0" borderId="2" xfId="0" applyNumberFormat="1" applyFont="1" applyBorder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5" fillId="0" borderId="0" xfId="1" applyFont="1" applyFill="1" applyBorder="1" applyAlignment="1">
      <alignment vertical="center" wrapText="1"/>
    </xf>
    <xf numFmtId="172" fontId="4" fillId="0" borderId="2" xfId="1" applyNumberFormat="1" applyFont="1" applyFill="1" applyBorder="1"/>
    <xf numFmtId="172" fontId="4" fillId="0" borderId="0" xfId="1" applyNumberFormat="1" applyFont="1" applyFill="1" applyBorder="1"/>
    <xf numFmtId="172" fontId="5" fillId="0" borderId="2" xfId="1" applyNumberFormat="1" applyFont="1" applyFill="1" applyBorder="1"/>
    <xf numFmtId="172" fontId="5" fillId="0" borderId="0" xfId="0" applyNumberFormat="1" applyFont="1"/>
    <xf numFmtId="0" fontId="5" fillId="0" borderId="0" xfId="0" applyFont="1" applyAlignment="1">
      <alignment horizontal="right"/>
    </xf>
    <xf numFmtId="0" fontId="15" fillId="0" borderId="0" xfId="0" applyFont="1"/>
    <xf numFmtId="169" fontId="15" fillId="0" borderId="0" xfId="1" applyNumberFormat="1" applyFont="1" applyFill="1" applyBorder="1" applyAlignment="1">
      <alignment horizontal="center" vertical="center"/>
    </xf>
    <xf numFmtId="169" fontId="14" fillId="0" borderId="0" xfId="1" applyNumberFormat="1" applyFont="1" applyFill="1" applyBorder="1" applyAlignment="1">
      <alignment horizontal="center" vertical="center"/>
    </xf>
    <xf numFmtId="169" fontId="14" fillId="0" borderId="0" xfId="1" applyNumberFormat="1" applyFont="1" applyFill="1" applyBorder="1"/>
    <xf numFmtId="169" fontId="15" fillId="0" borderId="0" xfId="1" applyNumberFormat="1" applyFont="1" applyFill="1" applyBorder="1"/>
    <xf numFmtId="43" fontId="14" fillId="0" borderId="0" xfId="1" applyFont="1" applyFill="1"/>
    <xf numFmtId="43" fontId="2" fillId="0" borderId="0" xfId="1" applyFont="1" applyFill="1"/>
    <xf numFmtId="3" fontId="5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center"/>
    </xf>
    <xf numFmtId="169" fontId="4" fillId="0" borderId="0" xfId="0" applyNumberFormat="1" applyFont="1" applyAlignment="1">
      <alignment horizontal="center" vertical="center"/>
    </xf>
    <xf numFmtId="169" fontId="5" fillId="0" borderId="0" xfId="1" applyNumberFormat="1" applyFont="1" applyFill="1" applyBorder="1"/>
    <xf numFmtId="169" fontId="0" fillId="0" borderId="0" xfId="0" applyNumberFormat="1"/>
    <xf numFmtId="2" fontId="23" fillId="0" borderId="0" xfId="0" applyNumberFormat="1" applyFont="1"/>
    <xf numFmtId="2" fontId="22" fillId="0" borderId="0" xfId="0" applyNumberFormat="1" applyFont="1"/>
    <xf numFmtId="0" fontId="45" fillId="0" borderId="0" xfId="0" applyFont="1"/>
    <xf numFmtId="0" fontId="22" fillId="0" borderId="65" xfId="0" applyFont="1" applyBorder="1" applyAlignment="1">
      <alignment horizontal="left" vertical="center" wrapText="1"/>
    </xf>
    <xf numFmtId="167" fontId="22" fillId="0" borderId="65" xfId="3" applyFont="1" applyFill="1" applyBorder="1" applyAlignment="1">
      <alignment horizontal="center" vertical="center" wrapText="1"/>
    </xf>
    <xf numFmtId="167" fontId="22" fillId="0" borderId="65" xfId="3" applyFont="1" applyFill="1" applyBorder="1" applyAlignment="1">
      <alignment horizontal="right" vertical="center" wrapText="1" shrinkToFit="1"/>
    </xf>
    <xf numFmtId="43" fontId="22" fillId="0" borderId="65" xfId="22" applyFont="1" applyFill="1" applyBorder="1" applyAlignment="1">
      <alignment horizontal="left" vertical="top"/>
    </xf>
    <xf numFmtId="43" fontId="22" fillId="0" borderId="65" xfId="22" applyFont="1" applyFill="1" applyBorder="1" applyAlignment="1">
      <alignment horizontal="right" vertical="top"/>
    </xf>
    <xf numFmtId="167" fontId="46" fillId="0" borderId="0" xfId="0" applyNumberFormat="1" applyFont="1"/>
    <xf numFmtId="10" fontId="4" fillId="0" borderId="0" xfId="2" applyNumberFormat="1" applyFont="1"/>
    <xf numFmtId="0" fontId="5" fillId="5" borderId="13" xfId="0" applyFont="1" applyFill="1" applyBorder="1"/>
    <xf numFmtId="0" fontId="5" fillId="5" borderId="14" xfId="0" applyFont="1" applyFill="1" applyBorder="1"/>
    <xf numFmtId="0" fontId="4" fillId="5" borderId="14" xfId="0" applyFont="1" applyFill="1" applyBorder="1"/>
    <xf numFmtId="0" fontId="4" fillId="5" borderId="13" xfId="0" applyFont="1" applyFill="1" applyBorder="1"/>
    <xf numFmtId="17" fontId="3" fillId="5" borderId="14" xfId="0" applyNumberFormat="1" applyFont="1" applyFill="1" applyBorder="1" applyAlignment="1">
      <alignment horizontal="center"/>
    </xf>
    <xf numFmtId="0" fontId="4" fillId="5" borderId="8" xfId="0" applyFont="1" applyFill="1" applyBorder="1"/>
    <xf numFmtId="169" fontId="4" fillId="5" borderId="0" xfId="0" applyNumberFormat="1" applyFont="1" applyFill="1"/>
    <xf numFmtId="169" fontId="4" fillId="5" borderId="8" xfId="1" applyNumberFormat="1" applyFont="1" applyFill="1" applyBorder="1" applyAlignment="1">
      <alignment horizontal="center" vertical="center"/>
    </xf>
    <xf numFmtId="169" fontId="4" fillId="5" borderId="0" xfId="1" applyNumberFormat="1" applyFont="1" applyFill="1" applyBorder="1" applyAlignment="1">
      <alignment horizontal="center" vertical="center"/>
    </xf>
    <xf numFmtId="17" fontId="3" fillId="5" borderId="13" xfId="0" applyNumberFormat="1" applyFont="1" applyFill="1" applyBorder="1"/>
    <xf numFmtId="17" fontId="3" fillId="5" borderId="14" xfId="0" applyNumberFormat="1" applyFont="1" applyFill="1" applyBorder="1"/>
    <xf numFmtId="9" fontId="4" fillId="5" borderId="14" xfId="2" applyFont="1" applyFill="1" applyBorder="1"/>
    <xf numFmtId="0" fontId="4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0" fontId="24" fillId="0" borderId="65" xfId="2" applyNumberFormat="1" applyFont="1" applyFill="1" applyBorder="1"/>
    <xf numFmtId="0" fontId="47" fillId="0" borderId="2" xfId="0" applyFont="1" applyBorder="1" applyAlignment="1">
      <alignment vertical="center" wrapText="1"/>
    </xf>
    <xf numFmtId="0" fontId="47" fillId="0" borderId="2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7" fontId="49" fillId="0" borderId="2" xfId="0" applyNumberFormat="1" applyFont="1" applyBorder="1" applyAlignment="1">
      <alignment horizontal="justify" vertical="center"/>
    </xf>
    <xf numFmtId="14" fontId="0" fillId="0" borderId="2" xfId="0" applyNumberFormat="1" applyBorder="1" applyAlignment="1">
      <alignment vertical="center" wrapText="1"/>
    </xf>
    <xf numFmtId="14" fontId="50" fillId="0" borderId="2" xfId="0" applyNumberFormat="1" applyFont="1" applyBorder="1" applyAlignment="1">
      <alignment vertical="center" wrapText="1"/>
    </xf>
    <xf numFmtId="17" fontId="0" fillId="0" borderId="2" xfId="0" applyNumberFormat="1" applyBorder="1" applyAlignment="1">
      <alignment vertical="center" wrapText="1"/>
    </xf>
    <xf numFmtId="15" fontId="0" fillId="0" borderId="2" xfId="0" applyNumberFormat="1" applyBorder="1" applyAlignment="1">
      <alignment vertical="center" wrapText="1"/>
    </xf>
    <xf numFmtId="0" fontId="16" fillId="0" borderId="0" xfId="0" applyFont="1"/>
    <xf numFmtId="0" fontId="17" fillId="0" borderId="0" xfId="0" applyFont="1"/>
    <xf numFmtId="9" fontId="16" fillId="0" borderId="0" xfId="0" applyNumberFormat="1" applyFont="1"/>
    <xf numFmtId="168" fontId="17" fillId="0" borderId="22" xfId="0" applyNumberFormat="1" applyFont="1" applyBorder="1" applyAlignment="1">
      <alignment horizontal="left" vertical="center"/>
    </xf>
    <xf numFmtId="168" fontId="17" fillId="0" borderId="22" xfId="0" applyNumberFormat="1" applyFont="1" applyBorder="1" applyAlignment="1">
      <alignment horizontal="center" vertical="center"/>
    </xf>
    <xf numFmtId="17" fontId="16" fillId="0" borderId="0" xfId="1" applyNumberFormat="1" applyFont="1" applyFill="1"/>
    <xf numFmtId="43" fontId="16" fillId="0" borderId="66" xfId="1" applyFont="1" applyFill="1" applyBorder="1" applyAlignment="1">
      <alignment horizontal="left" vertical="center"/>
    </xf>
    <xf numFmtId="0" fontId="16" fillId="0" borderId="24" xfId="0" applyFont="1" applyBorder="1"/>
    <xf numFmtId="43" fontId="16" fillId="0" borderId="24" xfId="1" applyFont="1" applyFill="1" applyBorder="1"/>
    <xf numFmtId="43" fontId="16" fillId="0" borderId="25" xfId="0" applyNumberFormat="1" applyFont="1" applyBorder="1"/>
    <xf numFmtId="43" fontId="16" fillId="0" borderId="0" xfId="0" applyNumberFormat="1" applyFont="1"/>
    <xf numFmtId="43" fontId="16" fillId="0" borderId="56" xfId="1" applyFont="1" applyFill="1" applyBorder="1" applyAlignment="1">
      <alignment horizontal="left" vertical="center"/>
    </xf>
    <xf numFmtId="0" fontId="16" fillId="0" borderId="27" xfId="0" applyFont="1" applyBorder="1"/>
    <xf numFmtId="0" fontId="17" fillId="0" borderId="26" xfId="0" applyFont="1" applyBorder="1"/>
    <xf numFmtId="0" fontId="17" fillId="0" borderId="27" xfId="0" applyFont="1" applyBorder="1"/>
    <xf numFmtId="43" fontId="17" fillId="0" borderId="27" xfId="1" applyFont="1" applyFill="1" applyBorder="1"/>
    <xf numFmtId="43" fontId="17" fillId="0" borderId="28" xfId="0" applyNumberFormat="1" applyFont="1" applyBorder="1"/>
    <xf numFmtId="0" fontId="16" fillId="0" borderId="26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4" xfId="0" applyFont="1" applyBorder="1"/>
    <xf numFmtId="0" fontId="16" fillId="0" borderId="5" xfId="0" applyFont="1" applyBorder="1"/>
    <xf numFmtId="0" fontId="16" fillId="0" borderId="6" xfId="0" applyFont="1" applyBorder="1"/>
    <xf numFmtId="43" fontId="17" fillId="0" borderId="26" xfId="1" applyFont="1" applyFill="1" applyBorder="1" applyAlignment="1">
      <alignment horizontal="left" vertical="center"/>
    </xf>
    <xf numFmtId="43" fontId="17" fillId="0" borderId="27" xfId="1" applyFont="1" applyFill="1" applyBorder="1" applyAlignment="1">
      <alignment horizontal="left" vertical="center"/>
    </xf>
    <xf numFmtId="43" fontId="17" fillId="0" borderId="28" xfId="1" applyFont="1" applyFill="1" applyBorder="1" applyAlignment="1">
      <alignment horizontal="left" vertical="center"/>
    </xf>
    <xf numFmtId="43" fontId="16" fillId="0" borderId="27" xfId="1" applyFont="1" applyFill="1" applyBorder="1"/>
    <xf numFmtId="43" fontId="16" fillId="0" borderId="28" xfId="1" applyFont="1" applyFill="1" applyBorder="1"/>
    <xf numFmtId="43" fontId="17" fillId="0" borderId="27" xfId="0" applyNumberFormat="1" applyFont="1" applyBorder="1"/>
    <xf numFmtId="0" fontId="16" fillId="0" borderId="26" xfId="0" applyFont="1" applyBorder="1" applyAlignment="1">
      <alignment horizontal="left" vertical="center"/>
    </xf>
    <xf numFmtId="0" fontId="16" fillId="0" borderId="28" xfId="0" applyFont="1" applyBorder="1"/>
    <xf numFmtId="0" fontId="17" fillId="0" borderId="26" xfId="0" applyFont="1" applyBorder="1" applyAlignment="1">
      <alignment vertical="center"/>
    </xf>
    <xf numFmtId="43" fontId="16" fillId="0" borderId="26" xfId="1" applyFont="1" applyFill="1" applyBorder="1" applyAlignment="1">
      <alignment horizontal="center" vertical="center"/>
    </xf>
    <xf numFmtId="43" fontId="16" fillId="0" borderId="27" xfId="1" applyFont="1" applyFill="1" applyBorder="1" applyAlignment="1">
      <alignment horizontal="left" vertical="center"/>
    </xf>
    <xf numFmtId="43" fontId="16" fillId="0" borderId="28" xfId="1" applyFont="1" applyFill="1" applyBorder="1" applyAlignment="1">
      <alignment horizontal="left" vertical="center"/>
    </xf>
    <xf numFmtId="43" fontId="16" fillId="0" borderId="29" xfId="1" applyFont="1" applyFill="1" applyBorder="1" applyAlignment="1">
      <alignment horizontal="center" vertical="center"/>
    </xf>
    <xf numFmtId="43" fontId="16" fillId="0" borderId="30" xfId="1" applyFont="1" applyFill="1" applyBorder="1" applyAlignment="1">
      <alignment horizontal="left" vertical="center"/>
    </xf>
    <xf numFmtId="43" fontId="16" fillId="0" borderId="31" xfId="1" applyFont="1" applyFill="1" applyBorder="1" applyAlignment="1">
      <alignment horizontal="left" vertical="center"/>
    </xf>
    <xf numFmtId="43" fontId="17" fillId="0" borderId="32" xfId="1" applyFont="1" applyFill="1" applyBorder="1" applyAlignment="1">
      <alignment horizontal="left" vertical="center"/>
    </xf>
    <xf numFmtId="43" fontId="17" fillId="0" borderId="33" xfId="1" applyFont="1" applyFill="1" applyBorder="1" applyAlignment="1">
      <alignment horizontal="center" vertical="center"/>
    </xf>
    <xf numFmtId="43" fontId="17" fillId="0" borderId="34" xfId="1" applyFont="1" applyFill="1" applyBorder="1" applyAlignment="1">
      <alignment horizontal="center" vertical="center"/>
    </xf>
    <xf numFmtId="43" fontId="17" fillId="0" borderId="21" xfId="1" applyFont="1" applyFill="1" applyBorder="1" applyAlignment="1">
      <alignment horizontal="center" vertical="center"/>
    </xf>
    <xf numFmtId="43" fontId="17" fillId="0" borderId="1" xfId="1" applyFont="1" applyFill="1" applyBorder="1" applyAlignment="1">
      <alignment horizontal="center" vertical="center"/>
    </xf>
    <xf numFmtId="43" fontId="16" fillId="0" borderId="11" xfId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43" fontId="16" fillId="0" borderId="26" xfId="1" applyFont="1" applyFill="1" applyBorder="1" applyAlignment="1">
      <alignment horizontal="left" vertical="center"/>
    </xf>
    <xf numFmtId="43" fontId="16" fillId="0" borderId="27" xfId="1" applyFont="1" applyFill="1" applyBorder="1" applyAlignment="1">
      <alignment horizontal="center" vertical="center"/>
    </xf>
    <xf numFmtId="43" fontId="16" fillId="0" borderId="28" xfId="1" applyFont="1" applyFill="1" applyBorder="1" applyAlignment="1">
      <alignment horizontal="center" vertical="center"/>
    </xf>
    <xf numFmtId="43" fontId="17" fillId="0" borderId="27" xfId="1" applyFont="1" applyFill="1" applyBorder="1" applyAlignment="1">
      <alignment horizontal="center" vertical="center"/>
    </xf>
    <xf numFmtId="43" fontId="17" fillId="0" borderId="28" xfId="1" applyFont="1" applyFill="1" applyBorder="1" applyAlignment="1">
      <alignment horizontal="center" vertical="center"/>
    </xf>
    <xf numFmtId="43" fontId="16" fillId="0" borderId="27" xfId="0" applyNumberFormat="1" applyFont="1" applyBorder="1"/>
    <xf numFmtId="43" fontId="16" fillId="0" borderId="28" xfId="0" applyNumberFormat="1" applyFont="1" applyBorder="1"/>
    <xf numFmtId="43" fontId="17" fillId="0" borderId="29" xfId="1" applyFont="1" applyFill="1" applyBorder="1" applyAlignment="1">
      <alignment horizontal="left" vertical="center"/>
    </xf>
    <xf numFmtId="43" fontId="17" fillId="0" borderId="30" xfId="0" applyNumberFormat="1" applyFont="1" applyBorder="1"/>
    <xf numFmtId="43" fontId="17" fillId="0" borderId="31" xfId="0" applyNumberFormat="1" applyFont="1" applyBorder="1"/>
    <xf numFmtId="43" fontId="17" fillId="0" borderId="0" xfId="1" applyFont="1" applyFill="1" applyBorder="1" applyAlignment="1">
      <alignment horizontal="left" vertical="center"/>
    </xf>
    <xf numFmtId="43" fontId="17" fillId="0" borderId="0" xfId="0" applyNumberFormat="1" applyFont="1"/>
    <xf numFmtId="43" fontId="17" fillId="0" borderId="13" xfId="1" applyFont="1" applyFill="1" applyBorder="1" applyAlignment="1">
      <alignment horizontal="left" vertical="center"/>
    </xf>
    <xf numFmtId="0" fontId="17" fillId="0" borderId="14" xfId="0" applyFont="1" applyBorder="1"/>
    <xf numFmtId="43" fontId="17" fillId="0" borderId="14" xfId="0" applyNumberFormat="1" applyFont="1" applyBorder="1"/>
    <xf numFmtId="43" fontId="17" fillId="0" borderId="15" xfId="0" applyNumberFormat="1" applyFont="1" applyBorder="1"/>
    <xf numFmtId="43" fontId="17" fillId="0" borderId="4" xfId="1" applyFont="1" applyFill="1" applyBorder="1" applyAlignment="1">
      <alignment horizontal="left" vertical="center"/>
    </xf>
    <xf numFmtId="0" fontId="17" fillId="0" borderId="5" xfId="0" applyFont="1" applyBorder="1"/>
    <xf numFmtId="43" fontId="17" fillId="0" borderId="5" xfId="0" applyNumberFormat="1" applyFont="1" applyBorder="1"/>
    <xf numFmtId="43" fontId="17" fillId="0" borderId="6" xfId="0" applyNumberFormat="1" applyFont="1" applyBorder="1"/>
    <xf numFmtId="43" fontId="16" fillId="0" borderId="8" xfId="1" applyFont="1" applyFill="1" applyBorder="1" applyAlignment="1">
      <alignment horizontal="left" vertical="center"/>
    </xf>
    <xf numFmtId="43" fontId="16" fillId="0" borderId="7" xfId="0" applyNumberFormat="1" applyFont="1" applyBorder="1"/>
    <xf numFmtId="43" fontId="17" fillId="0" borderId="8" xfId="1" applyFont="1" applyFill="1" applyBorder="1" applyAlignment="1">
      <alignment horizontal="left" vertical="center"/>
    </xf>
    <xf numFmtId="43" fontId="17" fillId="0" borderId="7" xfId="0" applyNumberFormat="1" applyFont="1" applyBorder="1"/>
    <xf numFmtId="0" fontId="17" fillId="0" borderId="13" xfId="0" applyFont="1" applyBorder="1"/>
    <xf numFmtId="0" fontId="16" fillId="0" borderId="14" xfId="0" applyFont="1" applyBorder="1"/>
    <xf numFmtId="0" fontId="17" fillId="0" borderId="35" xfId="0" applyFont="1" applyBorder="1"/>
    <xf numFmtId="0" fontId="17" fillId="0" borderId="36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32" xfId="0" applyFont="1" applyBorder="1"/>
    <xf numFmtId="43" fontId="16" fillId="0" borderId="33" xfId="1" applyFont="1" applyFill="1" applyBorder="1" applyAlignment="1">
      <alignment horizontal="center" vertical="center"/>
    </xf>
    <xf numFmtId="43" fontId="16" fillId="0" borderId="34" xfId="0" applyNumberFormat="1" applyFont="1" applyBorder="1"/>
    <xf numFmtId="43" fontId="16" fillId="0" borderId="54" xfId="0" applyNumberFormat="1" applyFont="1" applyBorder="1"/>
    <xf numFmtId="43" fontId="16" fillId="0" borderId="45" xfId="0" applyNumberFormat="1" applyFont="1" applyBorder="1"/>
    <xf numFmtId="43" fontId="16" fillId="0" borderId="50" xfId="0" applyNumberFormat="1" applyFont="1" applyBorder="1"/>
    <xf numFmtId="43" fontId="16" fillId="0" borderId="46" xfId="0" applyNumberFormat="1" applyFont="1" applyBorder="1"/>
    <xf numFmtId="0" fontId="51" fillId="0" borderId="0" xfId="0" applyFont="1" applyAlignment="1">
      <alignment horizontal="right" vertical="center" wrapText="1"/>
    </xf>
    <xf numFmtId="43" fontId="16" fillId="0" borderId="54" xfId="0" applyNumberFormat="1" applyFont="1" applyBorder="1" applyAlignment="1">
      <alignment horizontal="center"/>
    </xf>
    <xf numFmtId="43" fontId="16" fillId="0" borderId="45" xfId="0" applyNumberFormat="1" applyFont="1" applyBorder="1" applyAlignment="1">
      <alignment horizontal="center"/>
    </xf>
    <xf numFmtId="0" fontId="17" fillId="0" borderId="41" xfId="0" applyFont="1" applyBorder="1"/>
    <xf numFmtId="43" fontId="17" fillId="0" borderId="42" xfId="1" applyFont="1" applyFill="1" applyBorder="1"/>
    <xf numFmtId="43" fontId="17" fillId="0" borderId="55" xfId="1" applyFont="1" applyFill="1" applyBorder="1"/>
    <xf numFmtId="43" fontId="17" fillId="0" borderId="51" xfId="1" applyFont="1" applyFill="1" applyBorder="1"/>
    <xf numFmtId="43" fontId="17" fillId="0" borderId="53" xfId="0" applyNumberFormat="1" applyFont="1" applyBorder="1"/>
    <xf numFmtId="0" fontId="52" fillId="0" borderId="0" xfId="0" applyFont="1" applyAlignment="1">
      <alignment horizontal="right" vertical="center" wrapText="1"/>
    </xf>
    <xf numFmtId="43" fontId="16" fillId="0" borderId="42" xfId="1" applyFont="1" applyFill="1" applyBorder="1"/>
    <xf numFmtId="43" fontId="16" fillId="0" borderId="55" xfId="1" applyFont="1" applyFill="1" applyBorder="1"/>
    <xf numFmtId="43" fontId="16" fillId="0" borderId="51" xfId="1" applyFont="1" applyFill="1" applyBorder="1"/>
    <xf numFmtId="43" fontId="16" fillId="0" borderId="52" xfId="0" applyNumberFormat="1" applyFont="1" applyBorder="1"/>
    <xf numFmtId="43" fontId="16" fillId="0" borderId="53" xfId="0" applyNumberFormat="1" applyFont="1" applyBorder="1"/>
    <xf numFmtId="43" fontId="17" fillId="0" borderId="47" xfId="0" applyNumberFormat="1" applyFont="1" applyBorder="1"/>
    <xf numFmtId="43" fontId="17" fillId="0" borderId="29" xfId="0" applyNumberFormat="1" applyFont="1" applyBorder="1"/>
    <xf numFmtId="0" fontId="37" fillId="0" borderId="0" xfId="0" applyFont="1"/>
    <xf numFmtId="0" fontId="38" fillId="0" borderId="0" xfId="0" applyFont="1"/>
    <xf numFmtId="0" fontId="38" fillId="0" borderId="0" xfId="0" applyFont="1" applyAlignment="1">
      <alignment horizontal="center"/>
    </xf>
    <xf numFmtId="0" fontId="39" fillId="0" borderId="2" xfId="0" applyFont="1" applyBorder="1"/>
    <xf numFmtId="0" fontId="2" fillId="0" borderId="2" xfId="0" applyFont="1" applyBorder="1"/>
    <xf numFmtId="170" fontId="39" fillId="0" borderId="2" xfId="1" applyNumberFormat="1" applyFont="1" applyFill="1" applyBorder="1"/>
    <xf numFmtId="43" fontId="38" fillId="0" borderId="0" xfId="1" applyFont="1" applyFill="1" applyBorder="1" applyAlignment="1">
      <alignment horizontal="center"/>
    </xf>
    <xf numFmtId="0" fontId="38" fillId="0" borderId="0" xfId="0" applyFont="1" applyAlignment="1">
      <alignment horizontal="right"/>
    </xf>
    <xf numFmtId="0" fontId="39" fillId="0" borderId="2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175" fontId="41" fillId="0" borderId="2" xfId="26" applyFont="1" applyBorder="1" applyAlignment="1">
      <alignment horizontal="center" vertical="top"/>
    </xf>
    <xf numFmtId="43" fontId="38" fillId="0" borderId="2" xfId="1" applyFont="1" applyFill="1" applyBorder="1" applyAlignment="1">
      <alignment horizontal="center" vertical="center"/>
    </xf>
    <xf numFmtId="43" fontId="38" fillId="0" borderId="2" xfId="1" applyFont="1" applyFill="1" applyBorder="1" applyAlignment="1">
      <alignment horizontal="right" vertical="center"/>
    </xf>
    <xf numFmtId="1" fontId="38" fillId="0" borderId="2" xfId="0" applyNumberFormat="1" applyFont="1" applyBorder="1" applyAlignment="1">
      <alignment horizontal="center" vertical="center"/>
    </xf>
    <xf numFmtId="3" fontId="38" fillId="0" borderId="2" xfId="0" applyNumberFormat="1" applyFont="1" applyBorder="1" applyAlignment="1">
      <alignment horizontal="center" vertical="center"/>
    </xf>
    <xf numFmtId="3" fontId="38" fillId="0" borderId="2" xfId="0" applyNumberFormat="1" applyFont="1" applyBorder="1" applyAlignment="1">
      <alignment horizontal="right" vertical="center"/>
    </xf>
    <xf numFmtId="0" fontId="40" fillId="0" borderId="2" xfId="0" applyFont="1" applyBorder="1" applyAlignment="1">
      <alignment horizontal="center" vertical="center"/>
    </xf>
    <xf numFmtId="3" fontId="40" fillId="0" borderId="2" xfId="0" applyNumberFormat="1" applyFont="1" applyBorder="1" applyAlignment="1">
      <alignment horizontal="center" vertical="center"/>
    </xf>
    <xf numFmtId="3" fontId="40" fillId="0" borderId="2" xfId="0" applyNumberFormat="1" applyFont="1" applyBorder="1" applyAlignment="1">
      <alignment horizontal="right" vertical="center"/>
    </xf>
    <xf numFmtId="43" fontId="40" fillId="0" borderId="2" xfId="1" applyFont="1" applyFill="1" applyBorder="1" applyAlignment="1">
      <alignment horizontal="center" vertical="center"/>
    </xf>
    <xf numFmtId="1" fontId="40" fillId="0" borderId="2" xfId="1" applyNumberFormat="1" applyFont="1" applyFill="1" applyBorder="1" applyAlignment="1">
      <alignment horizontal="center" vertical="center"/>
    </xf>
    <xf numFmtId="0" fontId="38" fillId="0" borderId="2" xfId="0" applyFont="1" applyBorder="1"/>
    <xf numFmtId="0" fontId="53" fillId="21" borderId="68" xfId="0" applyFont="1" applyFill="1" applyBorder="1" applyAlignment="1">
      <alignment horizontal="center" vertical="center" wrapText="1"/>
    </xf>
    <xf numFmtId="0" fontId="24" fillId="22" borderId="71" xfId="0" applyFont="1" applyFill="1" applyBorder="1" applyAlignment="1">
      <alignment horizontal="right" vertical="center" wrapText="1"/>
    </xf>
    <xf numFmtId="0" fontId="24" fillId="0" borderId="71" xfId="0" applyFont="1" applyBorder="1" applyAlignment="1">
      <alignment horizontal="right" vertical="center" wrapText="1"/>
    </xf>
    <xf numFmtId="0" fontId="24" fillId="22" borderId="73" xfId="0" applyFont="1" applyFill="1" applyBorder="1" applyAlignment="1">
      <alignment horizontal="right" vertical="center" wrapText="1"/>
    </xf>
    <xf numFmtId="0" fontId="24" fillId="22" borderId="73" xfId="0" applyFont="1" applyFill="1" applyBorder="1" applyAlignment="1">
      <alignment horizontal="center" vertical="center" wrapText="1"/>
    </xf>
    <xf numFmtId="0" fontId="24" fillId="22" borderId="73" xfId="0" applyFont="1" applyFill="1" applyBorder="1" applyAlignment="1">
      <alignment vertical="center" wrapText="1"/>
    </xf>
    <xf numFmtId="0" fontId="0" fillId="22" borderId="71" xfId="0" applyFill="1" applyBorder="1" applyAlignment="1">
      <alignment vertical="top" wrapText="1"/>
    </xf>
    <xf numFmtId="0" fontId="25" fillId="0" borderId="73" xfId="0" applyFont="1" applyBorder="1" applyAlignment="1">
      <alignment horizontal="right" vertical="center" wrapText="1"/>
    </xf>
    <xf numFmtId="0" fontId="25" fillId="0" borderId="71" xfId="0" applyFont="1" applyBorder="1" applyAlignment="1">
      <alignment horizontal="right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22" borderId="73" xfId="0" applyFont="1" applyFill="1" applyBorder="1" applyAlignment="1">
      <alignment horizontal="right" vertical="center" wrapText="1"/>
    </xf>
    <xf numFmtId="0" fontId="25" fillId="22" borderId="71" xfId="0" applyFont="1" applyFill="1" applyBorder="1" applyAlignment="1">
      <alignment horizontal="right" vertical="center" wrapText="1"/>
    </xf>
    <xf numFmtId="10" fontId="24" fillId="0" borderId="71" xfId="0" applyNumberFormat="1" applyFont="1" applyBorder="1" applyAlignment="1">
      <alignment horizontal="right" vertical="center" wrapText="1"/>
    </xf>
    <xf numFmtId="10" fontId="24" fillId="22" borderId="71" xfId="0" applyNumberFormat="1" applyFont="1" applyFill="1" applyBorder="1" applyAlignment="1">
      <alignment horizontal="right" vertical="center" wrapText="1"/>
    </xf>
    <xf numFmtId="0" fontId="53" fillId="21" borderId="67" xfId="0" applyFont="1" applyFill="1" applyBorder="1" applyAlignment="1">
      <alignment horizontal="center" vertical="center" wrapText="1"/>
    </xf>
    <xf numFmtId="0" fontId="53" fillId="21" borderId="69" xfId="0" applyFont="1" applyFill="1" applyBorder="1" applyAlignment="1">
      <alignment horizontal="center" vertical="center" wrapText="1"/>
    </xf>
    <xf numFmtId="0" fontId="54" fillId="22" borderId="70" xfId="0" applyFont="1" applyFill="1" applyBorder="1" applyAlignment="1">
      <alignment vertical="center" wrapText="1"/>
    </xf>
    <xf numFmtId="0" fontId="55" fillId="22" borderId="71" xfId="0" applyFont="1" applyFill="1" applyBorder="1" applyAlignment="1">
      <alignment horizontal="right" vertical="center" wrapText="1"/>
    </xf>
    <xf numFmtId="0" fontId="54" fillId="0" borderId="70" xfId="0" applyFont="1" applyBorder="1" applyAlignment="1">
      <alignment vertical="center" wrapText="1"/>
    </xf>
    <xf numFmtId="0" fontId="55" fillId="0" borderId="71" xfId="0" applyFont="1" applyBorder="1" applyAlignment="1">
      <alignment horizontal="right" vertical="center" wrapText="1"/>
    </xf>
    <xf numFmtId="0" fontId="25" fillId="22" borderId="70" xfId="0" applyFont="1" applyFill="1" applyBorder="1" applyAlignment="1">
      <alignment vertical="center" wrapText="1"/>
    </xf>
    <xf numFmtId="0" fontId="25" fillId="0" borderId="70" xfId="0" applyFont="1" applyBorder="1" applyAlignment="1">
      <alignment vertical="center" wrapText="1"/>
    </xf>
    <xf numFmtId="9" fontId="24" fillId="0" borderId="71" xfId="0" applyNumberFormat="1" applyFont="1" applyBorder="1" applyAlignment="1">
      <alignment horizontal="right" vertical="center" wrapText="1"/>
    </xf>
    <xf numFmtId="9" fontId="24" fillId="22" borderId="71" xfId="0" applyNumberFormat="1" applyFont="1" applyFill="1" applyBorder="1" applyAlignment="1">
      <alignment horizontal="right" vertical="center" wrapText="1"/>
    </xf>
    <xf numFmtId="0" fontId="24" fillId="0" borderId="71" xfId="0" applyFont="1" applyBorder="1" applyAlignment="1">
      <alignment horizontal="center" vertical="center" wrapText="1"/>
    </xf>
    <xf numFmtId="10" fontId="24" fillId="22" borderId="73" xfId="0" applyNumberFormat="1" applyFont="1" applyFill="1" applyBorder="1" applyAlignment="1">
      <alignment horizontal="right" vertical="center" wrapText="1"/>
    </xf>
    <xf numFmtId="167" fontId="42" fillId="0" borderId="2" xfId="1" applyNumberFormat="1" applyFont="1" applyFill="1" applyBorder="1" applyAlignment="1">
      <alignment horizontal="center" vertical="center" wrapText="1"/>
    </xf>
    <xf numFmtId="0" fontId="40" fillId="0" borderId="75" xfId="0" applyFont="1" applyBorder="1" applyAlignment="1">
      <alignment horizontal="center" vertical="center" wrapText="1"/>
    </xf>
    <xf numFmtId="2" fontId="0" fillId="0" borderId="0" xfId="0" applyNumberFormat="1"/>
    <xf numFmtId="9" fontId="23" fillId="0" borderId="0" xfId="0" applyNumberFormat="1" applyFont="1"/>
    <xf numFmtId="0" fontId="44" fillId="0" borderId="0" xfId="0" applyFont="1"/>
    <xf numFmtId="167" fontId="24" fillId="0" borderId="0" xfId="3" applyFont="1" applyFill="1" applyBorder="1"/>
    <xf numFmtId="165" fontId="0" fillId="0" borderId="0" xfId="0" applyNumberFormat="1"/>
    <xf numFmtId="0" fontId="23" fillId="0" borderId="2" xfId="0" applyFont="1" applyBorder="1"/>
    <xf numFmtId="2" fontId="23" fillId="0" borderId="2" xfId="0" applyNumberFormat="1" applyFont="1" applyBorder="1"/>
    <xf numFmtId="43" fontId="23" fillId="0" borderId="2" xfId="0" applyNumberFormat="1" applyFont="1" applyBorder="1"/>
    <xf numFmtId="10" fontId="23" fillId="0" borderId="2" xfId="0" applyNumberFormat="1" applyFont="1" applyBorder="1"/>
    <xf numFmtId="0" fontId="44" fillId="0" borderId="2" xfId="0" applyFont="1" applyBorder="1"/>
    <xf numFmtId="43" fontId="44" fillId="0" borderId="2" xfId="1" applyFont="1" applyFill="1" applyBorder="1"/>
    <xf numFmtId="10" fontId="44" fillId="0" borderId="2" xfId="2" applyNumberFormat="1" applyFont="1" applyFill="1" applyBorder="1"/>
    <xf numFmtId="167" fontId="14" fillId="0" borderId="0" xfId="0" applyNumberFormat="1" applyFont="1" applyAlignment="1">
      <alignment horizontal="left"/>
    </xf>
    <xf numFmtId="175" fontId="6" fillId="0" borderId="0" xfId="28" applyFont="1" applyAlignment="1"/>
    <xf numFmtId="0" fontId="59" fillId="0" borderId="2" xfId="29" applyFont="1" applyBorder="1"/>
    <xf numFmtId="175" fontId="61" fillId="0" borderId="2" xfId="28" applyFont="1" applyBorder="1" applyAlignment="1"/>
    <xf numFmtId="167" fontId="45" fillId="0" borderId="76" xfId="30" applyNumberFormat="1" applyFont="1" applyBorder="1" applyProtection="1"/>
    <xf numFmtId="175" fontId="62" fillId="5" borderId="0" xfId="28" applyFont="1" applyFill="1" applyAlignment="1"/>
    <xf numFmtId="175" fontId="6" fillId="5" borderId="0" xfId="28" applyFont="1" applyFill="1" applyAlignment="1"/>
    <xf numFmtId="175" fontId="61" fillId="0" borderId="77" xfId="28" applyFont="1" applyBorder="1" applyAlignment="1">
      <alignment horizontal="center"/>
    </xf>
    <xf numFmtId="175" fontId="61" fillId="0" borderId="2" xfId="28" applyFont="1" applyBorder="1" applyAlignment="1">
      <alignment horizontal="left" vertical="center"/>
    </xf>
    <xf numFmtId="175" fontId="61" fillId="0" borderId="2" xfId="28" applyFont="1" applyBorder="1" applyAlignment="1">
      <alignment horizontal="center"/>
    </xf>
    <xf numFmtId="2" fontId="45" fillId="23" borderId="60" xfId="31" applyNumberFormat="1" applyFont="1" applyFill="1" applyBorder="1" applyAlignment="1" applyProtection="1">
      <alignment horizontal="right"/>
    </xf>
    <xf numFmtId="2" fontId="45" fillId="23" borderId="75" xfId="30" applyNumberFormat="1" applyFont="1" applyFill="1" applyBorder="1" applyAlignment="1" applyProtection="1">
      <alignment horizontal="right"/>
    </xf>
    <xf numFmtId="4" fontId="6" fillId="0" borderId="0" xfId="30" applyFont="1" applyAlignment="1"/>
    <xf numFmtId="175" fontId="6" fillId="24" borderId="0" xfId="28" applyFont="1" applyFill="1" applyAlignment="1"/>
    <xf numFmtId="175" fontId="62" fillId="24" borderId="0" xfId="28" applyFont="1" applyFill="1" applyAlignment="1"/>
    <xf numFmtId="167" fontId="23" fillId="10" borderId="65" xfId="0" applyNumberFormat="1" applyFont="1" applyFill="1" applyBorder="1"/>
    <xf numFmtId="0" fontId="16" fillId="0" borderId="33" xfId="0" applyFont="1" applyBorder="1"/>
    <xf numFmtId="43" fontId="16" fillId="0" borderId="33" xfId="1" applyFont="1" applyFill="1" applyBorder="1" applyAlignment="1">
      <alignment horizontal="left" vertical="center"/>
    </xf>
    <xf numFmtId="0" fontId="16" fillId="0" borderId="34" xfId="0" applyFont="1" applyBorder="1"/>
    <xf numFmtId="168" fontId="17" fillId="0" borderId="78" xfId="0" applyNumberFormat="1" applyFont="1" applyBorder="1" applyAlignment="1">
      <alignment horizontal="center" vertical="center"/>
    </xf>
    <xf numFmtId="168" fontId="17" fillId="0" borderId="79" xfId="0" applyNumberFormat="1" applyFont="1" applyBorder="1" applyAlignment="1">
      <alignment horizontal="center" vertical="center"/>
    </xf>
    <xf numFmtId="168" fontId="17" fillId="0" borderId="10" xfId="0" applyNumberFormat="1" applyFont="1" applyBorder="1" applyAlignment="1">
      <alignment horizontal="center" vertical="center"/>
    </xf>
    <xf numFmtId="0" fontId="16" fillId="0" borderId="7" xfId="0" applyFont="1" applyBorder="1"/>
    <xf numFmtId="0" fontId="16" fillId="0" borderId="10" xfId="0" applyFont="1" applyBorder="1"/>
    <xf numFmtId="43" fontId="22" fillId="0" borderId="0" xfId="22" applyFont="1" applyFill="1" applyBorder="1"/>
    <xf numFmtId="2" fontId="22" fillId="0" borderId="0" xfId="22" applyNumberFormat="1" applyFont="1" applyFill="1" applyBorder="1" applyAlignment="1">
      <alignment horizontal="center" vertical="center"/>
    </xf>
    <xf numFmtId="167" fontId="0" fillId="0" borderId="0" xfId="0" applyNumberFormat="1"/>
    <xf numFmtId="43" fontId="23" fillId="0" borderId="0" xfId="1" applyFont="1" applyFill="1" applyBorder="1"/>
    <xf numFmtId="0" fontId="10" fillId="2" borderId="0" xfId="0" applyFont="1" applyFill="1" applyAlignment="1">
      <alignment horizontal="center"/>
    </xf>
    <xf numFmtId="167" fontId="60" fillId="0" borderId="60" xfId="30" applyNumberFormat="1" applyFont="1" applyBorder="1" applyAlignment="1" applyProtection="1">
      <alignment horizontal="left"/>
    </xf>
    <xf numFmtId="167" fontId="60" fillId="0" borderId="0" xfId="30" applyNumberFormat="1" applyFont="1" applyBorder="1" applyAlignment="1" applyProtection="1">
      <alignment horizontal="left"/>
    </xf>
    <xf numFmtId="0" fontId="22" fillId="0" borderId="63" xfId="0" applyFont="1" applyBorder="1" applyAlignment="1">
      <alignment horizontal="right"/>
    </xf>
    <xf numFmtId="2" fontId="22" fillId="0" borderId="58" xfId="22" applyNumberFormat="1" applyFont="1" applyFill="1" applyBorder="1" applyAlignment="1">
      <alignment horizontal="center" vertical="center"/>
    </xf>
    <xf numFmtId="10" fontId="25" fillId="0" borderId="58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65" xfId="0" applyBorder="1" applyAlignment="1">
      <alignment horizontal="center" vertical="center"/>
    </xf>
    <xf numFmtId="171" fontId="0" fillId="0" borderId="65" xfId="0" applyNumberForma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/>
    </xf>
    <xf numFmtId="0" fontId="26" fillId="0" borderId="63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 wrapText="1"/>
    </xf>
    <xf numFmtId="171" fontId="0" fillId="0" borderId="65" xfId="0" applyNumberForma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24" fillId="22" borderId="74" xfId="0" applyFont="1" applyFill="1" applyBorder="1" applyAlignment="1">
      <alignment horizontal="right" vertical="center" wrapText="1"/>
    </xf>
    <xf numFmtId="0" fontId="24" fillId="22" borderId="72" xfId="0" applyFont="1" applyFill="1" applyBorder="1" applyAlignment="1">
      <alignment horizontal="right" vertical="center" wrapText="1"/>
    </xf>
    <xf numFmtId="0" fontId="24" fillId="22" borderId="70" xfId="0" applyFont="1" applyFill="1" applyBorder="1" applyAlignment="1">
      <alignment horizontal="right" vertical="center" wrapText="1"/>
    </xf>
    <xf numFmtId="0" fontId="4" fillId="22" borderId="74" xfId="0" applyFont="1" applyFill="1" applyBorder="1" applyAlignment="1">
      <alignment vertical="center" wrapText="1"/>
    </xf>
    <xf numFmtId="0" fontId="4" fillId="22" borderId="70" xfId="0" applyFont="1" applyFill="1" applyBorder="1" applyAlignment="1">
      <alignment vertical="center" wrapText="1"/>
    </xf>
    <xf numFmtId="0" fontId="25" fillId="22" borderId="74" xfId="0" applyFont="1" applyFill="1" applyBorder="1" applyAlignment="1">
      <alignment vertical="center" wrapText="1"/>
    </xf>
    <xf numFmtId="0" fontId="25" fillId="22" borderId="72" xfId="0" applyFont="1" applyFill="1" applyBorder="1" applyAlignment="1">
      <alignment vertical="center" wrapText="1"/>
    </xf>
    <xf numFmtId="0" fontId="25" fillId="22" borderId="70" xfId="0" applyFont="1" applyFill="1" applyBorder="1" applyAlignment="1">
      <alignment vertical="center" wrapText="1"/>
    </xf>
    <xf numFmtId="0" fontId="25" fillId="0" borderId="74" xfId="0" applyFont="1" applyBorder="1" applyAlignment="1">
      <alignment vertical="center" wrapText="1"/>
    </xf>
    <xf numFmtId="0" fontId="25" fillId="0" borderId="72" xfId="0" applyFont="1" applyBorder="1" applyAlignment="1">
      <alignment vertical="center" wrapText="1"/>
    </xf>
    <xf numFmtId="0" fontId="25" fillId="0" borderId="70" xfId="0" applyFont="1" applyBorder="1" applyAlignment="1">
      <alignment vertical="center" wrapText="1"/>
    </xf>
    <xf numFmtId="0" fontId="25" fillId="0" borderId="74" xfId="0" applyFont="1" applyBorder="1" applyAlignment="1">
      <alignment horizontal="right" vertical="center" wrapText="1"/>
    </xf>
    <xf numFmtId="0" fontId="25" fillId="0" borderId="72" xfId="0" applyFont="1" applyBorder="1" applyAlignment="1">
      <alignment horizontal="right" vertical="center" wrapText="1"/>
    </xf>
    <xf numFmtId="0" fontId="25" fillId="0" borderId="70" xfId="0" applyFont="1" applyBorder="1" applyAlignment="1">
      <alignment horizontal="right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5" fillId="22" borderId="74" xfId="0" applyFont="1" applyFill="1" applyBorder="1" applyAlignment="1">
      <alignment horizontal="right" vertical="center" wrapText="1"/>
    </xf>
    <xf numFmtId="0" fontId="25" fillId="22" borderId="70" xfId="0" applyFont="1" applyFill="1" applyBorder="1" applyAlignment="1">
      <alignment horizontal="right" vertical="center" wrapText="1"/>
    </xf>
    <xf numFmtId="0" fontId="56" fillId="0" borderId="74" xfId="0" applyFont="1" applyBorder="1" applyAlignment="1">
      <alignment vertical="center" wrapText="1"/>
    </xf>
    <xf numFmtId="0" fontId="56" fillId="0" borderId="70" xfId="0" applyFont="1" applyBorder="1" applyAlignment="1">
      <alignment vertical="center" wrapText="1"/>
    </xf>
    <xf numFmtId="0" fontId="4" fillId="0" borderId="74" xfId="0" applyFont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0" fontId="56" fillId="22" borderId="74" xfId="0" applyFont="1" applyFill="1" applyBorder="1" applyAlignment="1">
      <alignment vertical="center" wrapText="1"/>
    </xf>
    <xf numFmtId="0" fontId="56" fillId="22" borderId="70" xfId="0" applyFont="1" applyFill="1" applyBorder="1" applyAlignment="1">
      <alignment vertical="center" wrapText="1"/>
    </xf>
    <xf numFmtId="0" fontId="24" fillId="0" borderId="74" xfId="0" applyFont="1" applyBorder="1" applyAlignment="1">
      <alignment horizontal="right" vertical="center" wrapText="1"/>
    </xf>
    <xf numFmtId="0" fontId="24" fillId="0" borderId="70" xfId="0" applyFont="1" applyBorder="1" applyAlignment="1">
      <alignment horizontal="right" vertical="center" wrapText="1"/>
    </xf>
    <xf numFmtId="0" fontId="34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66" fillId="0" borderId="2" xfId="0" applyNumberFormat="1" applyFont="1" applyBorder="1"/>
    <xf numFmtId="0" fontId="66" fillId="0" borderId="2" xfId="0" applyFont="1" applyBorder="1"/>
    <xf numFmtId="10" fontId="66" fillId="0" borderId="2" xfId="2" applyNumberFormat="1" applyFont="1" applyFill="1" applyBorder="1"/>
    <xf numFmtId="0" fontId="67" fillId="0" borderId="2" xfId="0" applyFont="1" applyBorder="1"/>
    <xf numFmtId="10" fontId="67" fillId="0" borderId="2" xfId="2" applyNumberFormat="1" applyFont="1" applyFill="1" applyBorder="1"/>
    <xf numFmtId="175" fontId="17" fillId="0" borderId="2" xfId="28" applyFont="1" applyBorder="1" applyAlignment="1">
      <alignment horizontal="center" vertical="center"/>
    </xf>
    <xf numFmtId="175" fontId="17" fillId="0" borderId="76" xfId="28" applyFont="1" applyBorder="1" applyAlignment="1">
      <alignment vertical="center"/>
    </xf>
    <xf numFmtId="17" fontId="17" fillId="0" borderId="2" xfId="28" applyNumberFormat="1" applyFont="1" applyBorder="1" applyAlignment="1">
      <alignment horizontal="center" vertical="center" wrapText="1"/>
    </xf>
    <xf numFmtId="17" fontId="17" fillId="0" borderId="2" xfId="28" applyNumberFormat="1" applyFont="1" applyBorder="1" applyAlignment="1">
      <alignment horizontal="center" vertical="center"/>
    </xf>
    <xf numFmtId="17" fontId="17" fillId="0" borderId="2" xfId="28" applyNumberFormat="1" applyFont="1" applyBorder="1" applyAlignment="1">
      <alignment horizontal="center"/>
    </xf>
    <xf numFmtId="176" fontId="11" fillId="0" borderId="2" xfId="28" applyNumberFormat="1" applyFont="1" applyBorder="1" applyAlignment="1">
      <alignment horizontal="center"/>
    </xf>
    <xf numFmtId="175" fontId="17" fillId="0" borderId="76" xfId="28" applyFont="1" applyBorder="1" applyAlignment="1"/>
    <xf numFmtId="175" fontId="11" fillId="0" borderId="2" xfId="28" applyFont="1" applyBorder="1" applyAlignment="1"/>
    <xf numFmtId="167" fontId="16" fillId="0" borderId="2" xfId="30" applyNumberFormat="1" applyFont="1" applyBorder="1" applyProtection="1"/>
    <xf numFmtId="0" fontId="51" fillId="0" borderId="76" xfId="29" applyFont="1" applyBorder="1"/>
    <xf numFmtId="2" fontId="16" fillId="0" borderId="2" xfId="30" applyNumberFormat="1" applyFont="1" applyFill="1" applyBorder="1" applyAlignment="1">
      <alignment horizontal="right" vertical="top"/>
    </xf>
    <xf numFmtId="167" fontId="16" fillId="23" borderId="2" xfId="30" applyNumberFormat="1" applyFont="1" applyFill="1" applyBorder="1" applyProtection="1"/>
    <xf numFmtId="176" fontId="11" fillId="23" borderId="2" xfId="28" applyNumberFormat="1" applyFont="1" applyFill="1" applyBorder="1" applyAlignment="1">
      <alignment horizontal="center"/>
    </xf>
    <xf numFmtId="0" fontId="52" fillId="23" borderId="76" xfId="29" applyFont="1" applyFill="1" applyBorder="1"/>
    <xf numFmtId="2" fontId="16" fillId="23" borderId="2" xfId="31" applyNumberFormat="1" applyFont="1" applyFill="1" applyBorder="1" applyAlignment="1" applyProtection="1">
      <alignment horizontal="right"/>
    </xf>
    <xf numFmtId="2" fontId="16" fillId="0" borderId="2" xfId="31" applyNumberFormat="1" applyFont="1" applyFill="1" applyBorder="1" applyAlignment="1">
      <alignment horizontal="right" vertical="top"/>
    </xf>
    <xf numFmtId="167" fontId="16" fillId="23" borderId="2" xfId="31" applyNumberFormat="1" applyFont="1" applyFill="1" applyBorder="1" applyProtection="1"/>
    <xf numFmtId="2" fontId="16" fillId="23" borderId="2" xfId="30" applyNumberFormat="1" applyFont="1" applyFill="1" applyBorder="1" applyAlignment="1" applyProtection="1">
      <alignment horizontal="right"/>
    </xf>
    <xf numFmtId="175" fontId="11" fillId="0" borderId="76" xfId="28" applyFont="1" applyBorder="1" applyAlignment="1"/>
    <xf numFmtId="2" fontId="16" fillId="0" borderId="2" xfId="30" applyNumberFormat="1" applyFont="1" applyBorder="1" applyAlignment="1" applyProtection="1">
      <alignment horizontal="right"/>
    </xf>
    <xf numFmtId="2" fontId="11" fillId="0" borderId="2" xfId="30" applyNumberFormat="1" applyFont="1" applyBorder="1" applyAlignment="1">
      <alignment horizontal="right"/>
    </xf>
    <xf numFmtId="175" fontId="11" fillId="0" borderId="2" xfId="28" applyFont="1" applyBorder="1" applyAlignment="1">
      <alignment horizontal="left" vertical="center" wrapText="1"/>
    </xf>
    <xf numFmtId="2" fontId="16" fillId="0" borderId="2" xfId="30" applyNumberFormat="1" applyFont="1" applyBorder="1" applyAlignment="1">
      <alignment horizontal="right" vertical="center"/>
    </xf>
    <xf numFmtId="175" fontId="11" fillId="0" borderId="2" xfId="28" applyFont="1" applyBorder="1" applyAlignment="1">
      <alignment horizontal="left" vertical="justify" wrapText="1"/>
    </xf>
    <xf numFmtId="2" fontId="16" fillId="0" borderId="2" xfId="30" applyNumberFormat="1" applyFont="1" applyBorder="1" applyAlignment="1">
      <alignment horizontal="right" vertical="top"/>
    </xf>
    <xf numFmtId="175" fontId="17" fillId="23" borderId="76" xfId="28" applyFont="1" applyFill="1" applyBorder="1" applyAlignment="1"/>
    <xf numFmtId="2" fontId="17" fillId="23" borderId="2" xfId="30" applyNumberFormat="1" applyFont="1" applyFill="1" applyBorder="1" applyAlignment="1" applyProtection="1">
      <alignment horizontal="right"/>
    </xf>
    <xf numFmtId="2" fontId="17" fillId="0" borderId="2" xfId="30" applyNumberFormat="1" applyFont="1" applyFill="1" applyBorder="1" applyAlignment="1">
      <alignment horizontal="right" vertical="top"/>
    </xf>
    <xf numFmtId="167" fontId="11" fillId="0" borderId="2" xfId="28" applyNumberFormat="1" applyFont="1" applyBorder="1" applyAlignment="1"/>
    <xf numFmtId="175" fontId="68" fillId="23" borderId="76" xfId="28" applyFont="1" applyFill="1" applyBorder="1" applyAlignment="1"/>
    <xf numFmtId="175" fontId="11" fillId="23" borderId="2" xfId="28" applyFont="1" applyFill="1" applyBorder="1" applyAlignment="1"/>
    <xf numFmtId="176" fontId="11" fillId="5" borderId="2" xfId="28" applyNumberFormat="1" applyFont="1" applyFill="1" applyBorder="1" applyAlignment="1">
      <alignment horizontal="center"/>
    </xf>
    <xf numFmtId="175" fontId="11" fillId="5" borderId="76" xfId="28" applyFont="1" applyFill="1" applyBorder="1" applyAlignment="1"/>
    <xf numFmtId="2" fontId="16" fillId="5" borderId="2" xfId="30" applyNumberFormat="1" applyFont="1" applyFill="1" applyBorder="1" applyAlignment="1" applyProtection="1">
      <alignment horizontal="right"/>
    </xf>
    <xf numFmtId="167" fontId="11" fillId="5" borderId="2" xfId="28" applyNumberFormat="1" applyFont="1" applyFill="1" applyBorder="1" applyAlignment="1"/>
    <xf numFmtId="2" fontId="16" fillId="0" borderId="2" xfId="30" applyNumberFormat="1" applyFont="1" applyFill="1" applyBorder="1" applyAlignment="1" applyProtection="1">
      <alignment horizontal="right"/>
      <protection locked="0"/>
    </xf>
    <xf numFmtId="175" fontId="11" fillId="0" borderId="76" xfId="28" applyFont="1" applyBorder="1" applyAlignment="1" applyProtection="1">
      <protection locked="0"/>
    </xf>
  </cellXfs>
  <cellStyles count="51">
    <cellStyle name="60% - Accent2 2" xfId="20" xr:uid="{00000000-0005-0000-0000-000000000000}"/>
    <cellStyle name="Accent2 2" xfId="21" xr:uid="{00000000-0005-0000-0000-000001000000}"/>
    <cellStyle name="Comma" xfId="1" builtinId="3"/>
    <cellStyle name="Comma 16" xfId="10" xr:uid="{00000000-0005-0000-0000-000003000000}"/>
    <cellStyle name="Comma 2" xfId="3" xr:uid="{00000000-0005-0000-0000-000004000000}"/>
    <cellStyle name="Comma 2 2" xfId="11" xr:uid="{00000000-0005-0000-0000-000005000000}"/>
    <cellStyle name="Comma 2 2 2" xfId="49" xr:uid="{00000000-0005-0000-0000-000006000000}"/>
    <cellStyle name="Comma 2 3" xfId="31" xr:uid="{00000000-0005-0000-0000-000007000000}"/>
    <cellStyle name="Comma 2 6" xfId="12" xr:uid="{00000000-0005-0000-0000-000008000000}"/>
    <cellStyle name="Comma 3" xfId="15" xr:uid="{00000000-0005-0000-0000-000009000000}"/>
    <cellStyle name="Comma 3 2" xfId="32" xr:uid="{00000000-0005-0000-0000-00000A000000}"/>
    <cellStyle name="Comma 4" xfId="17" xr:uid="{00000000-0005-0000-0000-00000B000000}"/>
    <cellStyle name="Comma 5" xfId="22" xr:uid="{00000000-0005-0000-0000-00000C000000}"/>
    <cellStyle name="Comma 6" xfId="5" xr:uid="{00000000-0005-0000-0000-00000D000000}"/>
    <cellStyle name="Comma 6 2" xfId="50" xr:uid="{00000000-0005-0000-0000-00000E000000}"/>
    <cellStyle name="Comma 7" xfId="30" xr:uid="{00000000-0005-0000-0000-00000F000000}"/>
    <cellStyle name="Comma0" xfId="33" xr:uid="{00000000-0005-0000-0000-000010000000}"/>
    <cellStyle name="Currency0" xfId="34" xr:uid="{00000000-0005-0000-0000-000011000000}"/>
    <cellStyle name="Date" xfId="35" xr:uid="{00000000-0005-0000-0000-000012000000}"/>
    <cellStyle name="Fixed" xfId="36" xr:uid="{00000000-0005-0000-0000-000013000000}"/>
    <cellStyle name="Heading 1 2" xfId="37" xr:uid="{00000000-0005-0000-0000-000014000000}"/>
    <cellStyle name="Heading 2 2" xfId="38" xr:uid="{00000000-0005-0000-0000-000015000000}"/>
    <cellStyle name="Hyperlink 2" xfId="24" xr:uid="{00000000-0005-0000-0000-000016000000}"/>
    <cellStyle name="Hyperlink 3" xfId="6" xr:uid="{00000000-0005-0000-0000-000017000000}"/>
    <cellStyle name="Normal" xfId="0" builtinId="0"/>
    <cellStyle name="Normal 2" xfId="4" xr:uid="{00000000-0005-0000-0000-000019000000}"/>
    <cellStyle name="Normal 2 10" xfId="8" xr:uid="{00000000-0005-0000-0000-00001A000000}"/>
    <cellStyle name="Normal 2 2" xfId="14" xr:uid="{00000000-0005-0000-0000-00001B000000}"/>
    <cellStyle name="Normal 2 2 2" xfId="41" xr:uid="{00000000-0005-0000-0000-00001C000000}"/>
    <cellStyle name="Normal 2 3" xfId="9" xr:uid="{00000000-0005-0000-0000-00001D000000}"/>
    <cellStyle name="Normal 2 3 2" xfId="44" xr:uid="{00000000-0005-0000-0000-00001E000000}"/>
    <cellStyle name="Normal 2 4" xfId="39" xr:uid="{00000000-0005-0000-0000-00001F000000}"/>
    <cellStyle name="Normal 26 2" xfId="7" xr:uid="{00000000-0005-0000-0000-000020000000}"/>
    <cellStyle name="Normal 3" xfId="16" xr:uid="{00000000-0005-0000-0000-000021000000}"/>
    <cellStyle name="Normal 3 2" xfId="26" xr:uid="{00000000-0005-0000-0000-000022000000}"/>
    <cellStyle name="Normal 3 2 2" xfId="46" xr:uid="{00000000-0005-0000-0000-000023000000}"/>
    <cellStyle name="Normal 4" xfId="19" xr:uid="{00000000-0005-0000-0000-000024000000}"/>
    <cellStyle name="Normal 4 2" xfId="45" xr:uid="{00000000-0005-0000-0000-000025000000}"/>
    <cellStyle name="Normal 5" xfId="28" xr:uid="{00000000-0005-0000-0000-000026000000}"/>
    <cellStyle name="Normal 5 2" xfId="48" xr:uid="{00000000-0005-0000-0000-000027000000}"/>
    <cellStyle name="Normal 7" xfId="25" xr:uid="{00000000-0005-0000-0000-000028000000}"/>
    <cellStyle name="Normal 7 2" xfId="43" xr:uid="{00000000-0005-0000-0000-000029000000}"/>
    <cellStyle name="Normal_GSRTC Mehasana 18.1.2010" xfId="29" xr:uid="{00000000-0005-0000-0000-00002A000000}"/>
    <cellStyle name="Output 2" xfId="18" xr:uid="{00000000-0005-0000-0000-00002B000000}"/>
    <cellStyle name="Percent" xfId="2" builtinId="5"/>
    <cellStyle name="Percent 2" xfId="23" xr:uid="{00000000-0005-0000-0000-00002D000000}"/>
    <cellStyle name="Percent 2 2" xfId="27" xr:uid="{00000000-0005-0000-0000-00002E000000}"/>
    <cellStyle name="Percent 2 3" xfId="42" xr:uid="{00000000-0005-0000-0000-00002F000000}"/>
    <cellStyle name="Percent 3" xfId="47" xr:uid="{00000000-0005-0000-0000-000030000000}"/>
    <cellStyle name="Percent 3 2" xfId="13" xr:uid="{00000000-0005-0000-0000-000031000000}"/>
    <cellStyle name="Total 2" xfId="40" xr:uid="{00000000-0005-0000-0000-000032000000}"/>
  </cellStyles>
  <dxfs count="3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8CF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externalLink" Target="externalLinks/externalLink16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19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4" Type="http://schemas.openxmlformats.org/officeDocument/2006/relationships/externalLink" Target="externalLinks/externalLink18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externalLink" Target="externalLinks/externalLink17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46" Type="http://schemas.openxmlformats.org/officeDocument/2006/relationships/externalLink" Target="externalLinks/externalLink20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5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4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134469</xdr:colOff>
      <xdr:row>10</xdr:row>
      <xdr:rowOff>0</xdr:rowOff>
    </xdr:from>
    <xdr:to>
      <xdr:col>21</xdr:col>
      <xdr:colOff>646206</xdr:colOff>
      <xdr:row>41</xdr:row>
      <xdr:rowOff>3985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91AB77-8C34-4548-8EA2-F067D1AE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7028" y="2028265"/>
          <a:ext cx="11273119" cy="64473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ocuments%20and%20Settings\chado\Local%20Settings\Temporary%20Internet%20Files\OLK2A\LB_Kimpton%20financial%20analysis_020204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p10\SYS\USERS\ACCTG\REPORTS\BUDGET97\SPS\MISC\HD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evelopment%20&amp;%20Acquisitions\zzModels\Mandingo%202001\HotComp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RC_NTSR\Profiles\Accounts\caj\My%20Documents\CAJ\personal\3%20%20%20NKJ\ISR%20ANNUAL%20ACCOUNTS\2008\2002%20A%20A%20S%20NS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shweta\Desktop\Madhu%20Vill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crockettcapital.com/Documents%20and%20Settings/jdarling/Local%20Settings/Temporary%20Internet%20Files/OLK1A0/New%20Proforma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topr\E\My%20Documents\BS\BS-NOV-07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dhir\Sudhir20092010\PETL\PETL%2019.05.09\BSPL09\BONUS%202008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76D92F\Obero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RC_NTSR\Profiles\Accounts\caj\My%20Documents\CAJ\personal\3%20%20%20NKJ\ISR%20ANNUAL%20ACCOUNTS\2008\2008%20A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tservermum\benip\Documents%20and%20Settings\Excise_aetl\Local%20Settings\Temporary%20Internet%20Files\OLK3A4\CostSheet-Apr-07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vis\OneDrive\Desktop\Project\TEV\06%20trio\CMA%20Working%20Ver3%20-%20Trio%20Infrastructure%20Private%20Limited%20-%20Project%20-%20Seren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vis\OneDrive\Desktop\Project\Shivsuruti\SBI%20DATA\07-08-2023\07-08-2023%20CMA%20%20AND%20CASH%20BFLOW%20Astivinak%20-%20new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onal\val_ssarviconsultancy_com\Documents\Neelkamal%20Vastuakala%20TEV\Neelkamal-20230601T050804Z-001\Neelkamal\Neelkamal\Important\Input%20Data\soft%20copy%20of%20cash%20flow%20%20pl%20and%20Balance%20sheet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onal\val_ssarviconsultancy_com\Documents\Neelkamal%20Vastuakala%20TEV\Neelkamal-20230601T050804Z-001\Neelkamal\Neelkamal\Important\Input%20Data\Neelkamal%20-%20Units%20sold%20and%20other%20cost%20detail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vis\OneDrive\Desktop\Project\Shivsuruti\SBI%20DATA\07-08-2023\pending\P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onal\val_ssarviconsultancy_com\Documents\Neelkamal%20Vastuakala%20TEV\Neelkamal-20230601T050804Z-001\Neelkamal\Neelkamal\Important\Input%20Data\Final%20Input%20Sheet\Final%20Input%20Sheet%20-%20Neelkam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Partic"/>
      <sheetName val="Sheet3 (2)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A-D"/>
      <sheetName val="H"/>
      <sheetName val="BWR"/>
      <sheetName val="Grand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Sheet3_(2)"/>
      <sheetName val="Earnings_model"/>
      <sheetName val="Estimate_for_approval"/>
      <sheetName val="Rate_Analysis"/>
      <sheetName val="E_&amp;_R"/>
      <sheetName val="Excess Calc"/>
      <sheetName val="Materials Cost(PCC)"/>
      <sheetName val="Grouping Master"/>
      <sheetName val="Stacking Plan &amp; LEP"/>
      <sheetName val="% Collection Schedule"/>
      <sheetName val="Design"/>
      <sheetName val="98Price"/>
      <sheetName val="BHANDUP"/>
      <sheetName val="Set"/>
      <sheetName val="Code"/>
      <sheetName val="Legend"/>
      <sheetName val="Sheet3_(2)1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office"/>
      <sheetName val="concrete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Commission and Volume MOM(Chart"/>
      <sheetName val="Apartments - 1st Mar"/>
      <sheetName val="1 Mark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Key assumption"/>
      <sheetName val="Occ"/>
      <sheetName val="Demand"/>
      <sheetName val="MN T.B."/>
      <sheetName val="INDIGINEOUS ITE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MN T_B_"/>
      <sheetName val="Monthly"/>
      <sheetName val="BEP-Old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MN_T_B_"/>
      <sheetName val="717_L&amp;E"/>
      <sheetName val="717_A"/>
      <sheetName val="717_IS"/>
      <sheetName val="Coalmine"/>
      <sheetName val="Code"/>
      <sheetName val="CASHFLOWS"/>
      <sheetName val="sheet6"/>
      <sheetName val="M-Book for Conc"/>
      <sheetName val="M-Book for FW"/>
      <sheetName val="P.O VS Actual"/>
      <sheetName val="Costing"/>
      <sheetName val="PA- Consutant "/>
      <sheetName val="Design"/>
      <sheetName val="FITZ MORT 94"/>
      <sheetName val="col-reinft1"/>
      <sheetName val="final abstract"/>
      <sheetName val="Rate analysis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MN_T_B_1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INPUT"/>
      <sheetName val="R-INPUT"/>
      <sheetName val="MAIN INPUT"/>
      <sheetName val="HOTEL"/>
      <sheetName val="REST"/>
      <sheetName val="COMBINED"/>
      <sheetName val="INFLATION"/>
      <sheetName val="CASH FLOW"/>
      <sheetName val="Macros"/>
      <sheetName val="Valuation"/>
      <sheetName val="BUDGET"/>
      <sheetName val="EQUITY"/>
      <sheetName val="SENSITIV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PROD"/>
      <sheetName val="TOTAL TYPE"/>
      <sheetName val="PROD TYPE"/>
      <sheetName val="CHECK"/>
      <sheetName val="2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"/>
      <sheetName val="Occ Rooms"/>
      <sheetName val="Rooms Rev"/>
      <sheetName val="F&amp;B"/>
      <sheetName val="Mkt SPG"/>
      <sheetName val="TMFIR"/>
      <sheetName val="Owners Expense"/>
      <sheetName val="Miscellaneous"/>
      <sheetName val="HotComps2000"/>
      <sheetName val="Capital Input"/>
      <sheetName val="#REF"/>
      <sheetName val="HOT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SOLD"/>
      <sheetName val="ADD P M"/>
      <sheetName val="D A A R P M"/>
      <sheetName val="GR BLOK"/>
      <sheetName val="BLOCK"/>
      <sheetName val="ADD BLOK"/>
      <sheetName val="DTL ADD"/>
      <sheetName val="TENDER &amp; MSEB"/>
      <sheetName val="sched-5"/>
      <sheetName val="PROFIT LOSS"/>
      <sheetName val="NSB DEP"/>
      <sheetName val="NSB DEP SC 99"/>
      <sheetName val="ADD TO BLOK"/>
      <sheetName val="BLOCK COM"/>
      <sheetName val="SCH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THE INDIAN SMELTING &amp; REFINING CO. LIMITED, BHANDUP</v>
          </cell>
        </row>
      </sheetData>
      <sheetData sheetId="11" refreshError="1">
        <row r="1">
          <cell r="A1" t="str">
            <v>THE INDIAN SMELTING &amp; REFINING CO. LIMITED</v>
          </cell>
        </row>
      </sheetData>
      <sheetData sheetId="12" refreshError="1">
        <row r="1">
          <cell r="A1" t="str">
            <v>THE INDIAN SMELTING &amp; REFINING CO. LIMITED</v>
          </cell>
        </row>
      </sheetData>
      <sheetData sheetId="13"/>
      <sheetData sheetId="14" refreshError="1">
        <row r="1">
          <cell r="A1" t="str">
            <v>THE INDIAN SMELTING &amp; REFINING CO. LIMITED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dhu Villa"/>
    </sheetNames>
    <definedNames>
      <definedName name="Data.Top.Left"/>
    </defined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 Cost "/>
      <sheetName val="Mortgage Amortization "/>
      <sheetName val="Asset depreciation"/>
      <sheetName val="5 year Proforma "/>
      <sheetName val="Variabl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tax "/>
      <sheetName val="dep IT _2_"/>
      <sheetName val="OUTOFBOOKS"/>
      <sheetName val="ALL _2_"/>
      <sheetName val="CTRLBAL_2_"/>
      <sheetName val="Grpgs"/>
      <sheetName val="P_L"/>
      <sheetName val="BS"/>
      <sheetName val="cash flow"/>
      <sheetName val="Area Summary"/>
      <sheetName val="1_4"/>
      <sheetName val="5_6"/>
      <sheetName val="7"/>
      <sheetName val="8_9 _ 10 "/>
      <sheetName val="11_1"/>
      <sheetName val="11_2_4 _ 12"/>
      <sheetName val="13 1"/>
      <sheetName val="13 3"/>
      <sheetName val="13 2"/>
      <sheetName val="13 4"/>
      <sheetName val="14_12  "/>
      <sheetName val="14_12"/>
      <sheetName val="13 6"/>
      <sheetName val="13 1 _2_"/>
      <sheetName val="13 2 _2_"/>
      <sheetName val="13 3 _2_"/>
      <sheetName val="13 4 _2_"/>
      <sheetName val="13 5 _2_"/>
      <sheetName val="13 6 _2_"/>
      <sheetName val="new cfs"/>
      <sheetName val="DEF TAX"/>
      <sheetName val="AB"/>
    </sheetNames>
    <sheetDataSet>
      <sheetData sheetId="0"/>
      <sheetData sheetId="1"/>
      <sheetData sheetId="2"/>
      <sheetData sheetId="3"/>
      <sheetData sheetId="4"/>
      <sheetData sheetId="5">
        <row r="9">
          <cell r="E9">
            <v>377473353</v>
          </cell>
        </row>
      </sheetData>
      <sheetData sheetId="6">
        <row r="20">
          <cell r="G20">
            <v>18289333.333333336</v>
          </cell>
        </row>
      </sheetData>
      <sheetData sheetId="7">
        <row r="18">
          <cell r="H18">
            <v>55536337</v>
          </cell>
        </row>
      </sheetData>
      <sheetData sheetId="8"/>
      <sheetData sheetId="9"/>
      <sheetData sheetId="10">
        <row r="17">
          <cell r="G17">
            <v>103656000</v>
          </cell>
        </row>
      </sheetData>
      <sheetData sheetId="11">
        <row r="20">
          <cell r="E20">
            <v>13399949</v>
          </cell>
        </row>
      </sheetData>
      <sheetData sheetId="12">
        <row r="14">
          <cell r="E14">
            <v>11316032</v>
          </cell>
        </row>
      </sheetData>
      <sheetData sheetId="13">
        <row r="13">
          <cell r="E13">
            <v>17266394</v>
          </cell>
        </row>
      </sheetData>
      <sheetData sheetId="14">
        <row r="14">
          <cell r="F14">
            <v>165380207</v>
          </cell>
        </row>
      </sheetData>
      <sheetData sheetId="15">
        <row r="12">
          <cell r="F12">
            <v>37044224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 SHT_2"/>
      <sheetName val="SAL SHT"/>
      <sheetName val="IT"/>
      <sheetName val="TOTAL BONUS"/>
      <sheetName val="c_balaji"/>
    </sheetNames>
    <sheetDataSet>
      <sheetData sheetId="0" refreshError="1"/>
      <sheetData sheetId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S1">
            <v>9</v>
          </cell>
        </row>
        <row r="3">
          <cell r="A3" t="str">
            <v>EMP_NO</v>
          </cell>
          <cell r="B3" t="str">
            <v>EMP_NAME</v>
          </cell>
          <cell r="C3" t="str">
            <v>DOJ</v>
          </cell>
          <cell r="D3" t="str">
            <v>DOB</v>
          </cell>
          <cell r="E3" t="str">
            <v>TRAINEE</v>
          </cell>
          <cell r="F3" t="str">
            <v>TIME_IN</v>
          </cell>
          <cell r="G3" t="str">
            <v>TIME_OUT</v>
          </cell>
          <cell r="H3" t="str">
            <v>MODE</v>
          </cell>
          <cell r="I3" t="str">
            <v>GUARD</v>
          </cell>
          <cell r="J3" t="str">
            <v>ADDRESS_1</v>
          </cell>
          <cell r="K3" t="str">
            <v>ADDRESS_2</v>
          </cell>
          <cell r="L3" t="str">
            <v>ADDRESS_3</v>
          </cell>
          <cell r="M3" t="str">
            <v>LOCATION</v>
          </cell>
          <cell r="N3" t="str">
            <v>PIN</v>
          </cell>
          <cell r="O3" t="str">
            <v>TEL_NO_01</v>
          </cell>
          <cell r="P3" t="str">
            <v>TEL_NO_02</v>
          </cell>
          <cell r="Q3" t="str">
            <v>TEL_NO_03</v>
          </cell>
          <cell r="R3" t="str">
            <v>RANK</v>
          </cell>
          <cell r="S3" t="str">
            <v>MONTH</v>
          </cell>
          <cell r="T3" t="str">
            <v>PRESENT</v>
          </cell>
          <cell r="U3" t="str">
            <v>SUNDAYS</v>
          </cell>
          <cell r="V3" t="str">
            <v>Previlage Leave</v>
          </cell>
          <cell r="W3" t="str">
            <v>PHOLIDAY</v>
          </cell>
          <cell r="X3" t="str">
            <v>MONTH'S DAYS</v>
          </cell>
          <cell r="Y3" t="str">
            <v>TOTAL DAYS</v>
          </cell>
          <cell r="Z3" t="str">
            <v>POINT</v>
          </cell>
          <cell r="AA3" t="str">
            <v>PRODUCTION INCENTIVE</v>
          </cell>
          <cell r="AB3" t="str">
            <v>BASIC</v>
          </cell>
          <cell r="AC3" t="str">
            <v>EARNED BASIC</v>
          </cell>
          <cell r="AD3" t="str">
            <v>FXD_DA</v>
          </cell>
          <cell r="AE3" t="str">
            <v>EARNED FXD_DA</v>
          </cell>
          <cell r="AF3" t="str">
            <v>HRA</v>
          </cell>
          <cell r="AG3" t="str">
            <v>EARNED HRA</v>
          </cell>
          <cell r="AH3" t="str">
            <v>ALLOW_1</v>
          </cell>
          <cell r="AI3" t="str">
            <v>EARNED ALLOW_1</v>
          </cell>
          <cell r="AJ3" t="str">
            <v>ALLOW_2</v>
          </cell>
          <cell r="AK3" t="str">
            <v>EARNED ALLOW_2</v>
          </cell>
          <cell r="AL3" t="str">
            <v>ALLOW_3</v>
          </cell>
          <cell r="AM3" t="str">
            <v>EARNED ALLOW_3</v>
          </cell>
          <cell r="AN3" t="str">
            <v>OTHER</v>
          </cell>
          <cell r="AO3" t="str">
            <v>EARNED OTHER</v>
          </cell>
          <cell r="AP3" t="str">
            <v>GROSS TOTAL</v>
          </cell>
          <cell r="AQ3" t="str">
            <v>EARNED GROSS TOTAL</v>
          </cell>
          <cell r="AR3" t="str">
            <v>DESIC1</v>
          </cell>
          <cell r="AS3" t="str">
            <v>DESIC2</v>
          </cell>
          <cell r="AT3" t="str">
            <v>ESIC EMP CONTN.</v>
          </cell>
          <cell r="AU3" t="str">
            <v>DPF1</v>
          </cell>
          <cell r="AV3" t="str">
            <v>DPF2</v>
          </cell>
          <cell r="AW3" t="str">
            <v>PF EMP CONTRN</v>
          </cell>
          <cell r="AX3" t="str">
            <v>DITX1</v>
          </cell>
          <cell r="AY3" t="str">
            <v>DITX2</v>
          </cell>
          <cell r="AZ3" t="str">
            <v>EDITX2</v>
          </cell>
          <cell r="BA3" t="str">
            <v>DPTAX1</v>
          </cell>
          <cell r="BB3" t="str">
            <v>DPTAX2</v>
          </cell>
          <cell r="BC3" t="str">
            <v>PROF TAX</v>
          </cell>
          <cell r="BD3" t="str">
            <v>DMLWF1</v>
          </cell>
          <cell r="BE3" t="str">
            <v>DMLWF2</v>
          </cell>
          <cell r="BF3" t="str">
            <v>DTOTAL</v>
          </cell>
          <cell r="BG3" t="str">
            <v>EDMLWF2</v>
          </cell>
          <cell r="BH3" t="str">
            <v>DEDN. TOTAL</v>
          </cell>
          <cell r="BI3" t="str">
            <v>CESIC1</v>
          </cell>
          <cell r="BJ3" t="str">
            <v>CESIC2</v>
          </cell>
          <cell r="BK3" t="str">
            <v>ECESIC2</v>
          </cell>
          <cell r="BL3" t="str">
            <v>CPF1</v>
          </cell>
          <cell r="BM3" t="str">
            <v>CPF2</v>
          </cell>
          <cell r="BN3" t="str">
            <v>ECPF2</v>
          </cell>
          <cell r="BO3" t="str">
            <v>CFPF1</v>
          </cell>
          <cell r="BP3" t="str">
            <v>CFPF2</v>
          </cell>
          <cell r="BQ3" t="str">
            <v>ECFPF2</v>
          </cell>
          <cell r="BR3" t="str">
            <v>CMLWF1</v>
          </cell>
          <cell r="BS3" t="str">
            <v>CMLWF2</v>
          </cell>
          <cell r="BT3" t="str">
            <v>ECMLWF2</v>
          </cell>
          <cell r="BU3" t="str">
            <v>CTOTAL</v>
          </cell>
          <cell r="BV3" t="str">
            <v>ECTOTAL</v>
          </cell>
          <cell r="BW3" t="str">
            <v>NET_EARN Less DEDN</v>
          </cell>
          <cell r="BX3" t="str">
            <v>ADVANCE</v>
          </cell>
          <cell r="BY3" t="str">
            <v>NET_PAY less Adv</v>
          </cell>
          <cell r="BZ3" t="str">
            <v>SIGN</v>
          </cell>
        </row>
        <row r="4">
          <cell r="A4" t="str">
            <v>EMP002</v>
          </cell>
          <cell r="B4" t="str">
            <v>PRAVIN PANCHAL</v>
          </cell>
          <cell r="C4" t="str">
            <v>01/08/96</v>
          </cell>
          <cell r="D4">
            <v>25150</v>
          </cell>
          <cell r="F4">
            <v>9</v>
          </cell>
          <cell r="G4">
            <v>17.3</v>
          </cell>
          <cell r="H4" t="str">
            <v>CHEQUE</v>
          </cell>
          <cell r="J4" t="str">
            <v>1ST, SUSHMA SADAN,</v>
          </cell>
          <cell r="K4" t="str">
            <v>PRATAP NAGAR, JOGESHWARI (E).</v>
          </cell>
          <cell r="M4" t="str">
            <v>BOMBAY</v>
          </cell>
          <cell r="N4">
            <v>400060</v>
          </cell>
          <cell r="O4" t="str">
            <v>C/O.6378515</v>
          </cell>
          <cell r="R4" t="str">
            <v>PRODUCTION SUPERVIS.</v>
          </cell>
          <cell r="S4">
            <v>39722</v>
          </cell>
          <cell r="T4">
            <v>20</v>
          </cell>
          <cell r="U4">
            <v>4</v>
          </cell>
          <cell r="V4">
            <v>2</v>
          </cell>
          <cell r="W4">
            <v>4</v>
          </cell>
          <cell r="X4">
            <v>31</v>
          </cell>
          <cell r="Y4">
            <v>30</v>
          </cell>
          <cell r="Z4">
            <v>0</v>
          </cell>
        </row>
        <row r="5">
          <cell r="A5" t="str">
            <v>EMP002</v>
          </cell>
          <cell r="B5" t="str">
            <v>PRAVIN PANCHAL</v>
          </cell>
          <cell r="C5" t="str">
            <v>01/08/96</v>
          </cell>
          <cell r="D5">
            <v>25150</v>
          </cell>
          <cell r="F5">
            <v>9</v>
          </cell>
          <cell r="G5">
            <v>17.3</v>
          </cell>
          <cell r="H5" t="str">
            <v>CHEQUE</v>
          </cell>
          <cell r="J5" t="str">
            <v>1ST, SUSHMA SADAN,</v>
          </cell>
          <cell r="K5" t="str">
            <v>PRATAP NAGAR, JOGESHWARI (E).</v>
          </cell>
          <cell r="M5" t="str">
            <v>BOMBAY</v>
          </cell>
          <cell r="N5">
            <v>400060</v>
          </cell>
          <cell r="O5" t="str">
            <v>C/O.6378515</v>
          </cell>
          <cell r="R5" t="str">
            <v>PRODUCTION SUPERVIS.</v>
          </cell>
          <cell r="S5">
            <v>39753</v>
          </cell>
          <cell r="T5">
            <v>23</v>
          </cell>
          <cell r="U5">
            <v>5</v>
          </cell>
          <cell r="V5">
            <v>0</v>
          </cell>
          <cell r="W5">
            <v>0</v>
          </cell>
          <cell r="X5">
            <v>30</v>
          </cell>
          <cell r="Y5">
            <v>28</v>
          </cell>
          <cell r="Z5">
            <v>0</v>
          </cell>
        </row>
        <row r="6">
          <cell r="A6" t="str">
            <v>EMP002</v>
          </cell>
          <cell r="B6" t="str">
            <v>PRAVIN PANCHAL</v>
          </cell>
          <cell r="C6" t="str">
            <v>01/08/96</v>
          </cell>
          <cell r="D6">
            <v>25150</v>
          </cell>
          <cell r="F6">
            <v>9</v>
          </cell>
          <cell r="G6">
            <v>17.3</v>
          </cell>
          <cell r="H6" t="str">
            <v>CHEQUE</v>
          </cell>
          <cell r="J6" t="str">
            <v>1ST, SUSHMA SADAN,</v>
          </cell>
          <cell r="K6" t="str">
            <v>PRATAP NAGAR, JOGESHWARI (E).</v>
          </cell>
          <cell r="M6" t="str">
            <v>BOMBAY</v>
          </cell>
          <cell r="N6">
            <v>400060</v>
          </cell>
          <cell r="O6" t="str">
            <v>C/O.6378515</v>
          </cell>
          <cell r="R6" t="str">
            <v>PRODUCTION SUPERVIS.</v>
          </cell>
          <cell r="S6">
            <v>39599</v>
          </cell>
          <cell r="T6">
            <v>25</v>
          </cell>
          <cell r="U6">
            <v>4</v>
          </cell>
          <cell r="V6">
            <v>0</v>
          </cell>
          <cell r="W6">
            <v>1</v>
          </cell>
          <cell r="X6">
            <v>31</v>
          </cell>
          <cell r="Y6">
            <v>30</v>
          </cell>
          <cell r="Z6">
            <v>0</v>
          </cell>
        </row>
        <row r="7">
          <cell r="A7" t="str">
            <v>EMP002</v>
          </cell>
          <cell r="B7" t="str">
            <v>PRAVIN PANCHAL</v>
          </cell>
          <cell r="C7" t="str">
            <v>01/08/96</v>
          </cell>
          <cell r="D7">
            <v>25150</v>
          </cell>
          <cell r="F7" t="str">
            <v>TIME_IN</v>
          </cell>
          <cell r="G7">
            <v>17.3</v>
          </cell>
          <cell r="H7" t="str">
            <v>CHEQUE</v>
          </cell>
          <cell r="J7" t="str">
            <v>1ST, SUSHMA SADAN,</v>
          </cell>
          <cell r="K7" t="str">
            <v>PRATAP NAGAR, JOGESHWARI (E).</v>
          </cell>
          <cell r="M7" t="str">
            <v>BOMBAY</v>
          </cell>
          <cell r="N7">
            <v>400060</v>
          </cell>
          <cell r="O7" t="str">
            <v>C/O.6378515</v>
          </cell>
          <cell r="R7" t="str">
            <v>PRODUCTION SUPERVIS.</v>
          </cell>
          <cell r="S7">
            <v>39881</v>
          </cell>
          <cell r="T7">
            <v>24</v>
          </cell>
          <cell r="U7">
            <v>5</v>
          </cell>
          <cell r="V7">
            <v>0</v>
          </cell>
          <cell r="W7">
            <v>2</v>
          </cell>
          <cell r="X7">
            <v>31</v>
          </cell>
          <cell r="Y7">
            <v>31</v>
          </cell>
          <cell r="Z7">
            <v>0</v>
          </cell>
        </row>
        <row r="8">
          <cell r="A8" t="str">
            <v>EMP002</v>
          </cell>
          <cell r="B8" t="str">
            <v>PRAVIN PANCHAL</v>
          </cell>
          <cell r="C8" t="str">
            <v>01/08/96</v>
          </cell>
          <cell r="D8">
            <v>25150</v>
          </cell>
          <cell r="F8">
            <v>9</v>
          </cell>
          <cell r="G8">
            <v>17.3</v>
          </cell>
          <cell r="H8" t="str">
            <v>CHEQUE</v>
          </cell>
          <cell r="J8" t="str">
            <v>1ST, SUSHMA SADAN,</v>
          </cell>
          <cell r="K8" t="str">
            <v>PRATAP NAGAR, JOGESHWARI (E).</v>
          </cell>
          <cell r="M8" t="str">
            <v>BOMBAY</v>
          </cell>
          <cell r="N8">
            <v>400060</v>
          </cell>
          <cell r="O8" t="str">
            <v>C/O.6378515</v>
          </cell>
          <cell r="R8" t="str">
            <v>PRODUCTION SUPERVIS.</v>
          </cell>
          <cell r="S8">
            <v>39629</v>
          </cell>
          <cell r="T8">
            <v>25</v>
          </cell>
          <cell r="U8">
            <v>5</v>
          </cell>
          <cell r="V8">
            <v>0</v>
          </cell>
          <cell r="W8">
            <v>0</v>
          </cell>
          <cell r="X8">
            <v>30</v>
          </cell>
          <cell r="Y8">
            <v>30</v>
          </cell>
          <cell r="Z8">
            <v>0</v>
          </cell>
        </row>
        <row r="9">
          <cell r="A9" t="str">
            <v>EMP002</v>
          </cell>
          <cell r="B9" t="str">
            <v>PRAVIN PANCHAL</v>
          </cell>
          <cell r="C9" t="str">
            <v>01/08/96</v>
          </cell>
          <cell r="D9">
            <v>25150</v>
          </cell>
          <cell r="F9" t="str">
            <v>TIME_IN</v>
          </cell>
          <cell r="G9">
            <v>17.3</v>
          </cell>
          <cell r="H9" t="str">
            <v>CHEQUE</v>
          </cell>
          <cell r="J9" t="str">
            <v>1ST, SUSHMA SADAN,</v>
          </cell>
          <cell r="K9" t="str">
            <v>PRATAP NAGAR, JOGESHWARI (E).</v>
          </cell>
          <cell r="M9" t="str">
            <v>BOMBAY</v>
          </cell>
          <cell r="N9">
            <v>400060</v>
          </cell>
          <cell r="O9" t="str">
            <v>C/O.6378515</v>
          </cell>
          <cell r="R9" t="str">
            <v>PRODUCTION SUPERVIS.</v>
          </cell>
          <cell r="S9">
            <v>39783</v>
          </cell>
          <cell r="T9">
            <v>20</v>
          </cell>
          <cell r="U9">
            <v>3</v>
          </cell>
          <cell r="V9">
            <v>8</v>
          </cell>
          <cell r="W9">
            <v>0</v>
          </cell>
          <cell r="X9">
            <v>31</v>
          </cell>
          <cell r="Y9">
            <v>31</v>
          </cell>
          <cell r="Z9">
            <v>0</v>
          </cell>
        </row>
        <row r="10">
          <cell r="A10" t="str">
            <v>EMP002</v>
          </cell>
          <cell r="B10" t="str">
            <v>PRAVIN PANCHAL</v>
          </cell>
          <cell r="C10" t="str">
            <v>01/08/96</v>
          </cell>
          <cell r="D10">
            <v>25150</v>
          </cell>
          <cell r="F10" t="str">
            <v>TIME_IN</v>
          </cell>
          <cell r="G10">
            <v>17.3</v>
          </cell>
          <cell r="H10" t="str">
            <v>CHEQUE</v>
          </cell>
          <cell r="J10" t="str">
            <v>1ST, SUSHMA SADAN,</v>
          </cell>
          <cell r="K10" t="str">
            <v>PRATAP NAGAR, JOGESHWARI (E).</v>
          </cell>
          <cell r="M10" t="str">
            <v>BOMBAY</v>
          </cell>
          <cell r="N10">
            <v>400060</v>
          </cell>
          <cell r="O10" t="str">
            <v>C/O.6378515</v>
          </cell>
          <cell r="R10" t="str">
            <v>PRODUCTION SUPERVIS.</v>
          </cell>
          <cell r="S10">
            <v>39814</v>
          </cell>
          <cell r="T10">
            <v>25</v>
          </cell>
          <cell r="U10">
            <v>4</v>
          </cell>
          <cell r="V10">
            <v>0</v>
          </cell>
          <cell r="W10">
            <v>1</v>
          </cell>
          <cell r="X10">
            <v>31</v>
          </cell>
          <cell r="Y10">
            <v>30</v>
          </cell>
          <cell r="Z10">
            <v>0</v>
          </cell>
        </row>
        <row r="11">
          <cell r="A11" t="str">
            <v>EMP002</v>
          </cell>
          <cell r="B11" t="str">
            <v>PRAVIN PANCHAL</v>
          </cell>
          <cell r="C11" t="str">
            <v>01/08/96</v>
          </cell>
          <cell r="D11">
            <v>25150</v>
          </cell>
          <cell r="F11">
            <v>9</v>
          </cell>
          <cell r="G11">
            <v>17.3</v>
          </cell>
          <cell r="H11" t="str">
            <v>CHEQUE</v>
          </cell>
          <cell r="J11" t="str">
            <v>1ST, SUSHMA SADAN,</v>
          </cell>
          <cell r="K11" t="str">
            <v>PRATAP NAGAR, JOGESHWARI (E).</v>
          </cell>
          <cell r="M11" t="str">
            <v>BOMBAY</v>
          </cell>
          <cell r="N11">
            <v>400060</v>
          </cell>
          <cell r="O11" t="str">
            <v>C/O.6378515</v>
          </cell>
          <cell r="R11" t="str">
            <v>PRODUCTION SUPERVIS.</v>
          </cell>
          <cell r="S11">
            <v>39539</v>
          </cell>
          <cell r="T11">
            <v>23</v>
          </cell>
          <cell r="U11">
            <v>4</v>
          </cell>
          <cell r="V11">
            <v>3</v>
          </cell>
          <cell r="W11">
            <v>0</v>
          </cell>
          <cell r="X11">
            <v>30</v>
          </cell>
          <cell r="Y11">
            <v>30</v>
          </cell>
        </row>
        <row r="12">
          <cell r="A12" t="str">
            <v>EMP002</v>
          </cell>
          <cell r="B12" t="str">
            <v>PRAVIN PANCHAL</v>
          </cell>
          <cell r="C12" t="str">
            <v>01/08/96</v>
          </cell>
          <cell r="D12">
            <v>25150</v>
          </cell>
          <cell r="F12">
            <v>9</v>
          </cell>
          <cell r="G12">
            <v>17.3</v>
          </cell>
          <cell r="H12" t="str">
            <v>CHEQUE</v>
          </cell>
          <cell r="J12" t="str">
            <v>1ST, SUSHMA SADAN,</v>
          </cell>
          <cell r="K12" t="str">
            <v>PRATAP NAGAR, JOGESHWARI (E).</v>
          </cell>
          <cell r="M12" t="str">
            <v>BOMBAY</v>
          </cell>
          <cell r="N12">
            <v>400060</v>
          </cell>
          <cell r="O12" t="str">
            <v>C/O.6378515</v>
          </cell>
          <cell r="R12" t="str">
            <v>PRODUCTION SUPERVIS.</v>
          </cell>
          <cell r="S12">
            <v>39692</v>
          </cell>
          <cell r="T12">
            <v>25</v>
          </cell>
          <cell r="U12">
            <v>4</v>
          </cell>
          <cell r="V12">
            <v>0</v>
          </cell>
          <cell r="W12">
            <v>1</v>
          </cell>
          <cell r="X12">
            <v>30</v>
          </cell>
          <cell r="Y12">
            <v>30</v>
          </cell>
          <cell r="Z12">
            <v>8</v>
          </cell>
        </row>
        <row r="13">
          <cell r="A13" t="str">
            <v>EMP002</v>
          </cell>
          <cell r="B13" t="str">
            <v>PRAVIN PANCHAL</v>
          </cell>
          <cell r="C13" t="str">
            <v>01/08/96</v>
          </cell>
          <cell r="D13">
            <v>25150</v>
          </cell>
          <cell r="F13">
            <v>9</v>
          </cell>
          <cell r="G13">
            <v>17.3</v>
          </cell>
          <cell r="H13" t="str">
            <v>CHEQUE</v>
          </cell>
          <cell r="J13" t="str">
            <v>1ST, SUSHMA SADAN,</v>
          </cell>
          <cell r="K13" t="str">
            <v>PRATAP NAGAR, JOGESHWARI (E).</v>
          </cell>
          <cell r="M13" t="str">
            <v>BOMBAY</v>
          </cell>
          <cell r="N13">
            <v>400060</v>
          </cell>
          <cell r="O13" t="str">
            <v>C/O.6378515</v>
          </cell>
          <cell r="R13" t="str">
            <v>PRODUCTION SUPERVIS.</v>
          </cell>
          <cell r="S13">
            <v>39691</v>
          </cell>
          <cell r="T13">
            <v>21.5</v>
          </cell>
          <cell r="U13">
            <v>4</v>
          </cell>
          <cell r="V13">
            <v>0</v>
          </cell>
          <cell r="W13">
            <v>3</v>
          </cell>
          <cell r="X13">
            <v>31</v>
          </cell>
          <cell r="Y13">
            <v>28.5</v>
          </cell>
          <cell r="Z13">
            <v>0</v>
          </cell>
        </row>
        <row r="14">
          <cell r="A14" t="str">
            <v>EMP002</v>
          </cell>
          <cell r="B14" t="str">
            <v>PRAVIN PANCHAL</v>
          </cell>
          <cell r="C14" t="str">
            <v>01/08/96</v>
          </cell>
          <cell r="D14">
            <v>25150</v>
          </cell>
          <cell r="F14" t="str">
            <v>TIME_IN</v>
          </cell>
          <cell r="G14">
            <v>17.3</v>
          </cell>
          <cell r="H14" t="str">
            <v>CHEQUE</v>
          </cell>
          <cell r="J14" t="str">
            <v>1ST, SUSHMA SADAN,</v>
          </cell>
          <cell r="K14" t="str">
            <v>PRATAP NAGAR, JOGESHWARI (E).</v>
          </cell>
          <cell r="M14" t="str">
            <v>BOMBAY</v>
          </cell>
          <cell r="N14">
            <v>400060</v>
          </cell>
          <cell r="O14" t="str">
            <v>C/O.6378515</v>
          </cell>
          <cell r="R14" t="str">
            <v>PRODUCTION SUPERVIS.</v>
          </cell>
          <cell r="S14">
            <v>39845</v>
          </cell>
          <cell r="T14">
            <v>23</v>
          </cell>
          <cell r="U14">
            <v>4</v>
          </cell>
          <cell r="V14">
            <v>0</v>
          </cell>
          <cell r="W14">
            <v>0</v>
          </cell>
          <cell r="X14">
            <v>28</v>
          </cell>
          <cell r="Y14">
            <v>27</v>
          </cell>
          <cell r="Z14">
            <v>0</v>
          </cell>
        </row>
        <row r="15">
          <cell r="A15" t="str">
            <v>EMP002</v>
          </cell>
          <cell r="B15" t="str">
            <v>PRAVIN PANCHAL</v>
          </cell>
          <cell r="C15" t="str">
            <v>01/08/96</v>
          </cell>
          <cell r="D15">
            <v>25150</v>
          </cell>
          <cell r="F15">
            <v>9</v>
          </cell>
          <cell r="G15">
            <v>17.3</v>
          </cell>
          <cell r="H15" t="str">
            <v>CHEQUE</v>
          </cell>
          <cell r="J15" t="str">
            <v>1ST, SUSHMA SADAN,</v>
          </cell>
          <cell r="K15" t="str">
            <v>PRATAP NAGAR, JOGESHWARI (E).</v>
          </cell>
          <cell r="M15" t="str">
            <v>BOMBAY</v>
          </cell>
          <cell r="N15">
            <v>400060</v>
          </cell>
          <cell r="O15" t="str">
            <v>C/O.6378515</v>
          </cell>
          <cell r="R15" t="str">
            <v>PRODUCTION SUPERVIS.</v>
          </cell>
          <cell r="S15">
            <v>39660</v>
          </cell>
          <cell r="T15">
            <v>24</v>
          </cell>
          <cell r="U15">
            <v>4</v>
          </cell>
          <cell r="V15">
            <v>3</v>
          </cell>
          <cell r="W15">
            <v>0</v>
          </cell>
          <cell r="X15">
            <v>31</v>
          </cell>
          <cell r="Y15">
            <v>31</v>
          </cell>
          <cell r="Z15">
            <v>0</v>
          </cell>
        </row>
        <row r="16">
          <cell r="A16" t="str">
            <v>EMP003</v>
          </cell>
          <cell r="B16" t="str">
            <v>PRAMOD A. TAMBE</v>
          </cell>
          <cell r="C16" t="str">
            <v>01/08/96</v>
          </cell>
          <cell r="D16">
            <v>24206</v>
          </cell>
          <cell r="F16">
            <v>9</v>
          </cell>
          <cell r="G16">
            <v>17.3</v>
          </cell>
          <cell r="H16" t="str">
            <v>CHEQUE</v>
          </cell>
          <cell r="I16" t="str">
            <v>ATMARAM KRISHNAJI TAMBE</v>
          </cell>
          <cell r="J16" t="str">
            <v>A-393, SECTOR-2, CIDCO COLONY</v>
          </cell>
          <cell r="M16" t="str">
            <v>AIROLI</v>
          </cell>
          <cell r="N16">
            <v>400708</v>
          </cell>
          <cell r="O16" t="str">
            <v>7698588</v>
          </cell>
          <cell r="R16" t="str">
            <v>ACCOUNTANT</v>
          </cell>
          <cell r="S16">
            <v>39660</v>
          </cell>
          <cell r="T16">
            <v>27</v>
          </cell>
          <cell r="U16">
            <v>4</v>
          </cell>
          <cell r="V16">
            <v>0</v>
          </cell>
          <cell r="W16">
            <v>0</v>
          </cell>
          <cell r="X16">
            <v>31</v>
          </cell>
          <cell r="Y16">
            <v>31</v>
          </cell>
          <cell r="Z16">
            <v>0</v>
          </cell>
        </row>
        <row r="17">
          <cell r="A17" t="str">
            <v>EMP003</v>
          </cell>
          <cell r="B17" t="str">
            <v>PRAMOD A. TAMBE</v>
          </cell>
          <cell r="C17" t="str">
            <v>01/08/96</v>
          </cell>
          <cell r="D17">
            <v>24206</v>
          </cell>
          <cell r="F17">
            <v>9</v>
          </cell>
          <cell r="G17">
            <v>17.3</v>
          </cell>
          <cell r="H17" t="str">
            <v>CHEQUE</v>
          </cell>
          <cell r="I17" t="str">
            <v>ATMARAM KRISHNAJI TAMBE</v>
          </cell>
          <cell r="J17" t="str">
            <v>A-393, SECTOR-2, CIDCO COLONY</v>
          </cell>
          <cell r="M17" t="str">
            <v>AIROLI</v>
          </cell>
          <cell r="N17">
            <v>400708</v>
          </cell>
          <cell r="O17" t="str">
            <v>7698588</v>
          </cell>
          <cell r="R17" t="str">
            <v>ACCOUNTANT</v>
          </cell>
          <cell r="S17">
            <v>39629</v>
          </cell>
          <cell r="T17">
            <v>25</v>
          </cell>
          <cell r="U17">
            <v>5</v>
          </cell>
          <cell r="V17">
            <v>0</v>
          </cell>
          <cell r="W17">
            <v>0</v>
          </cell>
          <cell r="X17">
            <v>30</v>
          </cell>
          <cell r="Y17">
            <v>30</v>
          </cell>
          <cell r="Z17">
            <v>0</v>
          </cell>
        </row>
        <row r="18">
          <cell r="A18" t="str">
            <v>EMP003</v>
          </cell>
          <cell r="B18" t="str">
            <v>PRAMOD A. TAMBE</v>
          </cell>
          <cell r="C18" t="str">
            <v>01/08/96</v>
          </cell>
          <cell r="D18">
            <v>24206</v>
          </cell>
          <cell r="F18">
            <v>9</v>
          </cell>
          <cell r="G18">
            <v>17.3</v>
          </cell>
          <cell r="H18" t="str">
            <v>CHEQUE</v>
          </cell>
          <cell r="I18" t="str">
            <v>ATMARAM KRISHNAJI TAMBE</v>
          </cell>
          <cell r="J18" t="str">
            <v>A-393, SECTOR-2, CIDCO COLONY</v>
          </cell>
          <cell r="M18" t="str">
            <v>AIROLI</v>
          </cell>
          <cell r="N18">
            <v>400708</v>
          </cell>
          <cell r="O18" t="str">
            <v>7698588</v>
          </cell>
          <cell r="R18" t="str">
            <v>ACCOUNTANT</v>
          </cell>
          <cell r="S18">
            <v>39692</v>
          </cell>
          <cell r="T18">
            <v>22</v>
          </cell>
          <cell r="U18">
            <v>4</v>
          </cell>
          <cell r="V18">
            <v>0</v>
          </cell>
          <cell r="W18">
            <v>0</v>
          </cell>
          <cell r="X18">
            <v>30</v>
          </cell>
          <cell r="Y18">
            <v>26</v>
          </cell>
          <cell r="Z18">
            <v>0</v>
          </cell>
        </row>
        <row r="19">
          <cell r="A19" t="str">
            <v>EMP003</v>
          </cell>
          <cell r="B19" t="str">
            <v>PRAMOD A. TAMBE</v>
          </cell>
          <cell r="C19" t="str">
            <v>01/08/96</v>
          </cell>
          <cell r="D19">
            <v>24206</v>
          </cell>
          <cell r="F19">
            <v>9</v>
          </cell>
          <cell r="G19">
            <v>17.3</v>
          </cell>
          <cell r="H19" t="str">
            <v>CHEQUE</v>
          </cell>
          <cell r="I19" t="str">
            <v>ATMARAM KRISHNAJI TAMBE</v>
          </cell>
          <cell r="J19" t="str">
            <v>A-393, SECTOR-2, CIDCO COLONY</v>
          </cell>
          <cell r="M19" t="str">
            <v>AIROLI</v>
          </cell>
          <cell r="N19">
            <v>400708</v>
          </cell>
          <cell r="O19" t="str">
            <v>7698588</v>
          </cell>
          <cell r="R19" t="str">
            <v>ACCOUNTANT</v>
          </cell>
          <cell r="S19">
            <v>39691</v>
          </cell>
          <cell r="T19">
            <v>24</v>
          </cell>
          <cell r="U19">
            <v>4</v>
          </cell>
          <cell r="V19">
            <v>0</v>
          </cell>
          <cell r="W19">
            <v>3</v>
          </cell>
          <cell r="X19">
            <v>31</v>
          </cell>
          <cell r="Y19">
            <v>31</v>
          </cell>
          <cell r="Z19">
            <v>0</v>
          </cell>
        </row>
        <row r="20">
          <cell r="A20" t="str">
            <v>EMP003</v>
          </cell>
          <cell r="B20" t="str">
            <v>PRAMOD A. TAMBE</v>
          </cell>
          <cell r="C20" t="str">
            <v>01/08/96</v>
          </cell>
          <cell r="D20">
            <v>24206</v>
          </cell>
          <cell r="F20" t="str">
            <v>TIME_IN</v>
          </cell>
          <cell r="G20">
            <v>17.3</v>
          </cell>
          <cell r="H20" t="str">
            <v>CHEQUE</v>
          </cell>
          <cell r="I20" t="str">
            <v>ATMARAM KRISHNAJI TAMBE</v>
          </cell>
          <cell r="J20" t="str">
            <v>A-393, SECTOR-2, CIDCO COLONY</v>
          </cell>
          <cell r="M20" t="str">
            <v>AIROLI</v>
          </cell>
          <cell r="N20">
            <v>400708</v>
          </cell>
          <cell r="O20" t="str">
            <v>7698588</v>
          </cell>
          <cell r="R20" t="str">
            <v>ACCOUNTANT</v>
          </cell>
          <cell r="S20">
            <v>39814</v>
          </cell>
          <cell r="T20">
            <v>25</v>
          </cell>
          <cell r="U20">
            <v>4</v>
          </cell>
          <cell r="V20">
            <v>0</v>
          </cell>
          <cell r="W20">
            <v>1</v>
          </cell>
          <cell r="X20">
            <v>31</v>
          </cell>
          <cell r="Y20">
            <v>30</v>
          </cell>
          <cell r="Z20">
            <v>0</v>
          </cell>
        </row>
        <row r="21">
          <cell r="A21" t="str">
            <v>EMP003</v>
          </cell>
          <cell r="B21" t="str">
            <v>PRAMOD A. TAMBE</v>
          </cell>
          <cell r="C21" t="str">
            <v>01/08/96</v>
          </cell>
          <cell r="D21">
            <v>24206</v>
          </cell>
          <cell r="F21">
            <v>9</v>
          </cell>
          <cell r="G21">
            <v>17.3</v>
          </cell>
          <cell r="H21" t="str">
            <v>CHEQUE</v>
          </cell>
          <cell r="I21" t="str">
            <v>ATMARAM KRISHNAJI TAMBE</v>
          </cell>
          <cell r="J21" t="str">
            <v>A-393, SECTOR-2, CIDCO COLONY</v>
          </cell>
          <cell r="M21" t="str">
            <v>AIROLI</v>
          </cell>
          <cell r="N21">
            <v>400708</v>
          </cell>
          <cell r="O21" t="str">
            <v>7698588</v>
          </cell>
          <cell r="R21" t="str">
            <v>ACCOUNTANT</v>
          </cell>
          <cell r="S21">
            <v>39599</v>
          </cell>
          <cell r="T21">
            <v>16</v>
          </cell>
          <cell r="U21">
            <v>4</v>
          </cell>
          <cell r="V21">
            <v>10</v>
          </cell>
          <cell r="W21">
            <v>1</v>
          </cell>
          <cell r="X21">
            <v>31</v>
          </cell>
          <cell r="Y21">
            <v>31</v>
          </cell>
          <cell r="Z21">
            <v>0</v>
          </cell>
        </row>
        <row r="22">
          <cell r="A22" t="str">
            <v>EMP003</v>
          </cell>
          <cell r="B22" t="str">
            <v>PRAMOD A. TAMBE</v>
          </cell>
          <cell r="C22" t="str">
            <v>01/08/96</v>
          </cell>
          <cell r="D22">
            <v>24206</v>
          </cell>
          <cell r="F22">
            <v>9</v>
          </cell>
          <cell r="G22">
            <v>17.3</v>
          </cell>
          <cell r="H22" t="str">
            <v>CHEQUE</v>
          </cell>
          <cell r="I22" t="str">
            <v>ATMARAM KRISHNAJI TAMBE</v>
          </cell>
          <cell r="J22" t="str">
            <v>A-393, SECTOR-2, CIDCO COLONY</v>
          </cell>
          <cell r="M22" t="str">
            <v>AIROLI</v>
          </cell>
          <cell r="N22">
            <v>400708</v>
          </cell>
          <cell r="O22" t="str">
            <v>7698588</v>
          </cell>
          <cell r="R22" t="str">
            <v>ACCOUNTANT</v>
          </cell>
          <cell r="S22">
            <v>39539</v>
          </cell>
          <cell r="T22">
            <v>18</v>
          </cell>
          <cell r="U22">
            <v>3</v>
          </cell>
          <cell r="W22">
            <v>0</v>
          </cell>
          <cell r="X22">
            <v>30</v>
          </cell>
          <cell r="Y22">
            <v>21</v>
          </cell>
          <cell r="Z22">
            <v>0</v>
          </cell>
        </row>
        <row r="23">
          <cell r="A23" t="str">
            <v>EMP003</v>
          </cell>
          <cell r="B23" t="str">
            <v>PRAMOD A. TAMBE</v>
          </cell>
          <cell r="C23" t="str">
            <v>01/08/96</v>
          </cell>
          <cell r="D23">
            <v>24206</v>
          </cell>
          <cell r="F23" t="str">
            <v>TIME_IN</v>
          </cell>
          <cell r="G23">
            <v>17.3</v>
          </cell>
          <cell r="H23" t="str">
            <v>CHEQUE</v>
          </cell>
          <cell r="I23" t="str">
            <v>ATMARAM KRISHNAJI TAMBE</v>
          </cell>
          <cell r="J23" t="str">
            <v>A-393, SECTOR-2, CIDCO COLONY</v>
          </cell>
          <cell r="M23" t="str">
            <v>AIROLI</v>
          </cell>
          <cell r="N23">
            <v>400708</v>
          </cell>
          <cell r="O23" t="str">
            <v>7698588</v>
          </cell>
          <cell r="R23" t="str">
            <v>ACCOUNTANT</v>
          </cell>
          <cell r="S23">
            <v>39783</v>
          </cell>
          <cell r="T23">
            <v>27</v>
          </cell>
          <cell r="U23">
            <v>4</v>
          </cell>
          <cell r="V23">
            <v>0</v>
          </cell>
          <cell r="W23">
            <v>0</v>
          </cell>
          <cell r="X23">
            <v>31</v>
          </cell>
          <cell r="Y23">
            <v>31</v>
          </cell>
          <cell r="Z23">
            <v>0</v>
          </cell>
        </row>
        <row r="24">
          <cell r="A24" t="str">
            <v>EMP003</v>
          </cell>
          <cell r="B24" t="str">
            <v>PRAMOD A. TAMBE</v>
          </cell>
          <cell r="C24" t="str">
            <v>01/08/96</v>
          </cell>
          <cell r="D24">
            <v>24206</v>
          </cell>
          <cell r="F24" t="str">
            <v>TIME_IN</v>
          </cell>
          <cell r="G24">
            <v>17.3</v>
          </cell>
          <cell r="H24" t="str">
            <v>CHEQUE</v>
          </cell>
          <cell r="I24" t="str">
            <v>ATMARAM KRISHNAJI TAMBE</v>
          </cell>
          <cell r="J24" t="str">
            <v>A-393, SECTOR-2, CIDCO COLONY</v>
          </cell>
          <cell r="M24" t="str">
            <v>AIROLI</v>
          </cell>
          <cell r="N24">
            <v>400708</v>
          </cell>
          <cell r="O24" t="str">
            <v>7698588</v>
          </cell>
          <cell r="R24" t="str">
            <v>ACCOUNTANT</v>
          </cell>
          <cell r="S24">
            <v>39881</v>
          </cell>
          <cell r="T24">
            <v>11</v>
          </cell>
          <cell r="U24">
            <v>2</v>
          </cell>
          <cell r="V24">
            <v>0</v>
          </cell>
          <cell r="W24">
            <v>1</v>
          </cell>
          <cell r="X24">
            <v>31</v>
          </cell>
          <cell r="Y24">
            <v>14</v>
          </cell>
          <cell r="Z24">
            <v>0</v>
          </cell>
        </row>
        <row r="25">
          <cell r="A25" t="str">
            <v>EMP003</v>
          </cell>
          <cell r="B25" t="str">
            <v>PRAMOD A. TAMBE</v>
          </cell>
          <cell r="C25" t="str">
            <v>01/08/96</v>
          </cell>
          <cell r="D25">
            <v>24206</v>
          </cell>
          <cell r="F25" t="str">
            <v>TIME_IN</v>
          </cell>
          <cell r="G25">
            <v>17.3</v>
          </cell>
          <cell r="H25" t="str">
            <v>CHEQUE</v>
          </cell>
          <cell r="I25" t="str">
            <v>ATMARAM KRISHNAJI TAMBE</v>
          </cell>
          <cell r="J25" t="str">
            <v>A-393, SECTOR-2, CIDCO COLONY</v>
          </cell>
          <cell r="M25" t="str">
            <v>AIROLI</v>
          </cell>
          <cell r="N25">
            <v>400708</v>
          </cell>
          <cell r="O25" t="str">
            <v>7698588</v>
          </cell>
          <cell r="R25" t="str">
            <v>ACCOUNTANT</v>
          </cell>
          <cell r="S25">
            <v>39845</v>
          </cell>
          <cell r="T25">
            <v>6</v>
          </cell>
          <cell r="U25">
            <v>1</v>
          </cell>
          <cell r="V25">
            <v>6</v>
          </cell>
          <cell r="W25">
            <v>0</v>
          </cell>
          <cell r="X25">
            <v>28</v>
          </cell>
          <cell r="Y25">
            <v>13</v>
          </cell>
          <cell r="Z25">
            <v>0</v>
          </cell>
        </row>
        <row r="26">
          <cell r="A26" t="str">
            <v>EMP003</v>
          </cell>
          <cell r="B26" t="str">
            <v>PRAMOD A. TAMBE</v>
          </cell>
          <cell r="C26" t="str">
            <v>01/08/96</v>
          </cell>
          <cell r="D26">
            <v>24206</v>
          </cell>
          <cell r="F26">
            <v>9</v>
          </cell>
          <cell r="G26">
            <v>17.3</v>
          </cell>
          <cell r="H26" t="str">
            <v>CHEQUE</v>
          </cell>
          <cell r="I26" t="str">
            <v>ATMARAM KRISHNAJI TAMBE</v>
          </cell>
          <cell r="J26" t="str">
            <v>A-393, SECTOR-2, CIDCO COLONY</v>
          </cell>
          <cell r="M26" t="str">
            <v>AIROLI</v>
          </cell>
          <cell r="N26">
            <v>400708</v>
          </cell>
          <cell r="O26" t="str">
            <v>7698588</v>
          </cell>
          <cell r="R26" t="str">
            <v>ACCOUNTANT</v>
          </cell>
          <cell r="S26">
            <v>39722</v>
          </cell>
          <cell r="T26">
            <v>23</v>
          </cell>
          <cell r="U26">
            <v>4</v>
          </cell>
          <cell r="V26">
            <v>0</v>
          </cell>
          <cell r="W26">
            <v>4</v>
          </cell>
          <cell r="X26">
            <v>31</v>
          </cell>
          <cell r="Y26">
            <v>31</v>
          </cell>
          <cell r="Z26">
            <v>0</v>
          </cell>
        </row>
        <row r="27">
          <cell r="A27" t="str">
            <v>EMP003</v>
          </cell>
          <cell r="B27" t="str">
            <v>PRAMOD A. TAMBE</v>
          </cell>
          <cell r="C27" t="str">
            <v>01/08/96</v>
          </cell>
          <cell r="D27">
            <v>24206</v>
          </cell>
          <cell r="F27">
            <v>9</v>
          </cell>
          <cell r="G27">
            <v>17.3</v>
          </cell>
          <cell r="H27" t="str">
            <v>CHEQUE</v>
          </cell>
          <cell r="I27" t="str">
            <v>ATMARAM KRISHNAJI TAMBE</v>
          </cell>
          <cell r="J27" t="str">
            <v>A-393, SECTOR-2, CIDCO COLONY</v>
          </cell>
          <cell r="M27" t="str">
            <v>AIROLI</v>
          </cell>
          <cell r="N27">
            <v>400708</v>
          </cell>
          <cell r="O27" t="str">
            <v>7698588</v>
          </cell>
          <cell r="R27" t="str">
            <v>ACCOUNTANT</v>
          </cell>
          <cell r="S27">
            <v>39753</v>
          </cell>
          <cell r="T27">
            <v>24</v>
          </cell>
          <cell r="U27">
            <v>5</v>
          </cell>
          <cell r="V27">
            <v>0</v>
          </cell>
          <cell r="W27">
            <v>0</v>
          </cell>
          <cell r="X27">
            <v>30</v>
          </cell>
          <cell r="Y27">
            <v>29</v>
          </cell>
          <cell r="Z27">
            <v>0</v>
          </cell>
        </row>
        <row r="28">
          <cell r="A28" t="str">
            <v>EMP004</v>
          </cell>
          <cell r="B28" t="str">
            <v>CHANDRAKANT OVALIYEKAR</v>
          </cell>
          <cell r="C28" t="str">
            <v>01/08/96</v>
          </cell>
          <cell r="D28">
            <v>23909</v>
          </cell>
          <cell r="F28">
            <v>9</v>
          </cell>
          <cell r="G28">
            <v>17.3</v>
          </cell>
          <cell r="H28" t="str">
            <v>CHEQUE</v>
          </cell>
          <cell r="J28" t="str">
            <v>PATIL CHAWL,</v>
          </cell>
          <cell r="K28" t="str">
            <v>MALPA DONGRI NO.2, ANDHERI (E),</v>
          </cell>
          <cell r="M28" t="str">
            <v>BOMBAY</v>
          </cell>
          <cell r="N28">
            <v>400093</v>
          </cell>
          <cell r="S28">
            <v>39753</v>
          </cell>
          <cell r="T28">
            <v>25</v>
          </cell>
          <cell r="U28">
            <v>5</v>
          </cell>
          <cell r="V28">
            <v>0</v>
          </cell>
          <cell r="W28">
            <v>0</v>
          </cell>
          <cell r="X28">
            <v>30</v>
          </cell>
          <cell r="Y28">
            <v>30</v>
          </cell>
          <cell r="Z28">
            <v>12</v>
          </cell>
        </row>
        <row r="29">
          <cell r="A29" t="str">
            <v>EMP004</v>
          </cell>
          <cell r="B29" t="str">
            <v>CHANDRAKANT OVALIYEKAR</v>
          </cell>
          <cell r="C29" t="str">
            <v>01/08/96</v>
          </cell>
          <cell r="D29">
            <v>23909</v>
          </cell>
          <cell r="F29">
            <v>9</v>
          </cell>
          <cell r="G29">
            <v>17.3</v>
          </cell>
          <cell r="H29" t="str">
            <v>CHEQUE</v>
          </cell>
          <cell r="J29" t="str">
            <v>PATIL CHAWL,</v>
          </cell>
          <cell r="K29" t="str">
            <v>MALPA DONGRI NO.2, ANDHERI (E),</v>
          </cell>
          <cell r="M29" t="str">
            <v>BOMBAY</v>
          </cell>
          <cell r="N29">
            <v>400093</v>
          </cell>
          <cell r="S29">
            <v>39691</v>
          </cell>
          <cell r="T29">
            <v>23</v>
          </cell>
          <cell r="U29">
            <v>4</v>
          </cell>
          <cell r="V29">
            <v>0</v>
          </cell>
          <cell r="W29">
            <v>3</v>
          </cell>
          <cell r="X29">
            <v>31</v>
          </cell>
          <cell r="Y29">
            <v>30</v>
          </cell>
          <cell r="Z29">
            <v>21</v>
          </cell>
        </row>
        <row r="30">
          <cell r="A30" t="str">
            <v>EMP004</v>
          </cell>
          <cell r="B30" t="str">
            <v>CHANDRAKANT OVALIYEKAR</v>
          </cell>
          <cell r="C30" t="str">
            <v>01/08/96</v>
          </cell>
          <cell r="D30">
            <v>23909</v>
          </cell>
          <cell r="F30" t="str">
            <v>TIME_IN</v>
          </cell>
          <cell r="G30">
            <v>17.3</v>
          </cell>
          <cell r="H30" t="str">
            <v>CHEQUE</v>
          </cell>
          <cell r="J30" t="str">
            <v>PATIL CHAWL,</v>
          </cell>
          <cell r="K30" t="str">
            <v>MALPA DONGRI NO.2, ANDHERI (E),</v>
          </cell>
          <cell r="M30" t="str">
            <v>BOMBAY</v>
          </cell>
          <cell r="N30">
            <v>400093</v>
          </cell>
          <cell r="S30">
            <v>39845</v>
          </cell>
          <cell r="T30">
            <v>24</v>
          </cell>
          <cell r="U30">
            <v>4</v>
          </cell>
          <cell r="V30">
            <v>0</v>
          </cell>
          <cell r="W30">
            <v>0</v>
          </cell>
          <cell r="X30">
            <v>28</v>
          </cell>
          <cell r="Y30">
            <v>28</v>
          </cell>
          <cell r="Z30">
            <v>27</v>
          </cell>
        </row>
        <row r="31">
          <cell r="A31" t="str">
            <v>EMP004</v>
          </cell>
          <cell r="B31" t="str">
            <v>CHANDRAKANT OVALIYEKAR</v>
          </cell>
          <cell r="C31" t="str">
            <v>01/08/96</v>
          </cell>
          <cell r="D31">
            <v>23909</v>
          </cell>
          <cell r="F31">
            <v>9</v>
          </cell>
          <cell r="G31">
            <v>17.3</v>
          </cell>
          <cell r="H31" t="str">
            <v>CHEQUE</v>
          </cell>
          <cell r="J31" t="str">
            <v>PATIL CHAWL,</v>
          </cell>
          <cell r="K31" t="str">
            <v>MALPA DONGRI NO.2, ANDHERI (E),</v>
          </cell>
          <cell r="M31" t="str">
            <v>BOMBAY</v>
          </cell>
          <cell r="N31">
            <v>400093</v>
          </cell>
          <cell r="S31">
            <v>39660</v>
          </cell>
          <cell r="T31">
            <v>26.5</v>
          </cell>
          <cell r="U31">
            <v>4</v>
          </cell>
          <cell r="V31">
            <v>0</v>
          </cell>
          <cell r="W31">
            <v>0</v>
          </cell>
          <cell r="X31">
            <v>31</v>
          </cell>
          <cell r="Y31">
            <v>30.5</v>
          </cell>
          <cell r="Z31">
            <v>167.45</v>
          </cell>
        </row>
        <row r="32">
          <cell r="A32" t="str">
            <v>EMP004</v>
          </cell>
          <cell r="B32" t="str">
            <v>CHANDRAKANT OVALIYEKAR</v>
          </cell>
          <cell r="C32" t="str">
            <v>01/08/96</v>
          </cell>
          <cell r="D32">
            <v>23909</v>
          </cell>
          <cell r="F32">
            <v>9</v>
          </cell>
          <cell r="G32">
            <v>17.3</v>
          </cell>
          <cell r="H32" t="str">
            <v>CHEQUE</v>
          </cell>
          <cell r="J32" t="str">
            <v>PATIL CHAWL,</v>
          </cell>
          <cell r="K32" t="str">
            <v>MALPA DONGRI NO.2, ANDHERI (E),</v>
          </cell>
          <cell r="M32" t="str">
            <v>BOMBAY</v>
          </cell>
          <cell r="N32">
            <v>400093</v>
          </cell>
          <cell r="S32">
            <v>39539</v>
          </cell>
          <cell r="T32">
            <v>26</v>
          </cell>
          <cell r="U32">
            <v>4</v>
          </cell>
          <cell r="W32">
            <v>0</v>
          </cell>
          <cell r="X32">
            <v>30</v>
          </cell>
          <cell r="Y32">
            <v>30</v>
          </cell>
          <cell r="Z32">
            <v>41.25</v>
          </cell>
        </row>
        <row r="33">
          <cell r="A33" t="str">
            <v>EMP004</v>
          </cell>
          <cell r="B33" t="str">
            <v>CHANDRAKANT OVALIYEKAR</v>
          </cell>
          <cell r="C33" t="str">
            <v>01/08/96</v>
          </cell>
          <cell r="D33">
            <v>23909</v>
          </cell>
          <cell r="F33" t="str">
            <v>TIME_IN</v>
          </cell>
          <cell r="G33">
            <v>17.3</v>
          </cell>
          <cell r="H33" t="str">
            <v>CHEQUE</v>
          </cell>
          <cell r="J33" t="str">
            <v>PATIL CHAWL,</v>
          </cell>
          <cell r="K33" t="str">
            <v>MALPA DONGRI NO.2, ANDHERI (E),</v>
          </cell>
          <cell r="M33" t="str">
            <v>BOMBAY</v>
          </cell>
          <cell r="N33">
            <v>400093</v>
          </cell>
          <cell r="S33">
            <v>39881</v>
          </cell>
          <cell r="T33">
            <v>23</v>
          </cell>
          <cell r="U33">
            <v>5</v>
          </cell>
          <cell r="V33">
            <v>0</v>
          </cell>
          <cell r="W33">
            <v>2</v>
          </cell>
          <cell r="X33">
            <v>31</v>
          </cell>
          <cell r="Y33">
            <v>30</v>
          </cell>
          <cell r="Z33">
            <v>15</v>
          </cell>
        </row>
        <row r="34">
          <cell r="A34" t="str">
            <v>EMP004</v>
          </cell>
          <cell r="B34" t="str">
            <v>CHANDRAKANT OVALIYEKAR</v>
          </cell>
          <cell r="C34" t="str">
            <v>01/08/96</v>
          </cell>
          <cell r="D34">
            <v>23909</v>
          </cell>
          <cell r="F34" t="str">
            <v>TIME_IN</v>
          </cell>
          <cell r="G34">
            <v>17.3</v>
          </cell>
          <cell r="H34" t="str">
            <v>CHEQUE</v>
          </cell>
          <cell r="J34" t="str">
            <v>PATIL CHAWL,</v>
          </cell>
          <cell r="K34" t="str">
            <v>MALPA DONGRI NO.2, ANDHERI (E),</v>
          </cell>
          <cell r="M34" t="str">
            <v>BOMBAY</v>
          </cell>
          <cell r="N34">
            <v>400093</v>
          </cell>
          <cell r="S34">
            <v>39814</v>
          </cell>
          <cell r="T34">
            <v>25</v>
          </cell>
          <cell r="U34">
            <v>4</v>
          </cell>
          <cell r="V34">
            <v>0</v>
          </cell>
          <cell r="W34">
            <v>1</v>
          </cell>
          <cell r="X34">
            <v>31</v>
          </cell>
          <cell r="Y34">
            <v>30</v>
          </cell>
          <cell r="Z34">
            <v>0</v>
          </cell>
        </row>
        <row r="35">
          <cell r="A35" t="str">
            <v>EMP004</v>
          </cell>
          <cell r="B35" t="str">
            <v>CHANDRAKANT OVALIYEKAR</v>
          </cell>
          <cell r="C35" t="str">
            <v>01/08/96</v>
          </cell>
          <cell r="D35">
            <v>23909</v>
          </cell>
          <cell r="F35">
            <v>9</v>
          </cell>
          <cell r="G35">
            <v>17.3</v>
          </cell>
          <cell r="H35" t="str">
            <v>CHEQUE</v>
          </cell>
          <cell r="J35" t="str">
            <v>PATIL CHAWL,</v>
          </cell>
          <cell r="K35" t="str">
            <v>MALPA DONGRI NO.2, ANDHERI (E),</v>
          </cell>
          <cell r="M35" t="str">
            <v>BOMBAY</v>
          </cell>
          <cell r="N35">
            <v>400093</v>
          </cell>
          <cell r="S35">
            <v>39629</v>
          </cell>
          <cell r="T35">
            <v>21.5</v>
          </cell>
          <cell r="U35">
            <v>5</v>
          </cell>
          <cell r="V35">
            <v>0</v>
          </cell>
          <cell r="W35">
            <v>0</v>
          </cell>
          <cell r="X35">
            <v>30</v>
          </cell>
          <cell r="Y35">
            <v>26.5</v>
          </cell>
          <cell r="Z35">
            <v>88.5</v>
          </cell>
        </row>
        <row r="36">
          <cell r="A36" t="str">
            <v>EMP004</v>
          </cell>
          <cell r="B36" t="str">
            <v>CHANDRAKANT OVALIYEKAR</v>
          </cell>
          <cell r="C36" t="str">
            <v>01/08/96</v>
          </cell>
          <cell r="D36">
            <v>23909</v>
          </cell>
          <cell r="F36" t="str">
            <v>TIME_IN</v>
          </cell>
          <cell r="G36">
            <v>17.3</v>
          </cell>
          <cell r="H36" t="str">
            <v>CHEQUE</v>
          </cell>
          <cell r="J36" t="str">
            <v>PATIL CHAWL,</v>
          </cell>
          <cell r="K36" t="str">
            <v>MALPA DONGRI NO.2, ANDHERI (E),</v>
          </cell>
          <cell r="M36" t="str">
            <v>BOMBAY</v>
          </cell>
          <cell r="N36">
            <v>400093</v>
          </cell>
          <cell r="S36">
            <v>39783</v>
          </cell>
          <cell r="T36">
            <v>26.5</v>
          </cell>
          <cell r="U36">
            <v>4</v>
          </cell>
          <cell r="V36">
            <v>0</v>
          </cell>
          <cell r="W36">
            <v>0</v>
          </cell>
          <cell r="X36">
            <v>31</v>
          </cell>
          <cell r="Y36">
            <v>30.5</v>
          </cell>
          <cell r="Z36">
            <v>7</v>
          </cell>
        </row>
        <row r="37">
          <cell r="A37" t="str">
            <v>EMP004</v>
          </cell>
          <cell r="B37" t="str">
            <v>CHANDRAKANT OVALIYEKAR</v>
          </cell>
          <cell r="C37" t="str">
            <v>01/08/96</v>
          </cell>
          <cell r="D37">
            <v>23909</v>
          </cell>
          <cell r="F37">
            <v>9</v>
          </cell>
          <cell r="G37">
            <v>17.3</v>
          </cell>
          <cell r="H37" t="str">
            <v>CHEQUE</v>
          </cell>
          <cell r="J37" t="str">
            <v>PATIL CHAWL,</v>
          </cell>
          <cell r="K37" t="str">
            <v>MALPA DONGRI NO.2, ANDHERI (E),</v>
          </cell>
          <cell r="M37" t="str">
            <v>BOMBAY</v>
          </cell>
          <cell r="N37">
            <v>400093</v>
          </cell>
          <cell r="S37">
            <v>39722</v>
          </cell>
          <cell r="T37">
            <v>23</v>
          </cell>
          <cell r="U37">
            <v>4</v>
          </cell>
          <cell r="V37">
            <v>0</v>
          </cell>
          <cell r="W37">
            <v>4</v>
          </cell>
          <cell r="X37">
            <v>31</v>
          </cell>
          <cell r="Y37">
            <v>31</v>
          </cell>
          <cell r="Z37">
            <v>23.75</v>
          </cell>
        </row>
        <row r="38">
          <cell r="A38" t="str">
            <v>EMP004</v>
          </cell>
          <cell r="B38" t="str">
            <v>CHANDRAKANT OVALIYEKAR</v>
          </cell>
          <cell r="C38" t="str">
            <v>01/08/96</v>
          </cell>
          <cell r="D38">
            <v>23909</v>
          </cell>
          <cell r="F38">
            <v>9</v>
          </cell>
          <cell r="G38">
            <v>17.3</v>
          </cell>
          <cell r="H38" t="str">
            <v>CHEQUE</v>
          </cell>
          <cell r="J38" t="str">
            <v>PATIL CHAWL,</v>
          </cell>
          <cell r="K38" t="str">
            <v>MALPA DONGRI NO.2, ANDHERI (E),</v>
          </cell>
          <cell r="M38" t="str">
            <v>BOMBAY</v>
          </cell>
          <cell r="N38">
            <v>400093</v>
          </cell>
          <cell r="S38">
            <v>39692</v>
          </cell>
          <cell r="T38">
            <v>18</v>
          </cell>
          <cell r="U38">
            <v>3</v>
          </cell>
          <cell r="V38">
            <v>9</v>
          </cell>
          <cell r="W38">
            <v>0</v>
          </cell>
          <cell r="X38">
            <v>30</v>
          </cell>
          <cell r="Y38">
            <v>30</v>
          </cell>
          <cell r="Z38">
            <v>13.5</v>
          </cell>
        </row>
        <row r="39">
          <cell r="A39" t="str">
            <v>EMP004</v>
          </cell>
          <cell r="B39" t="str">
            <v>CHANDRAKANT OVALIYEKAR</v>
          </cell>
          <cell r="C39" t="str">
            <v>01/08/96</v>
          </cell>
          <cell r="D39">
            <v>23909</v>
          </cell>
          <cell r="F39">
            <v>9</v>
          </cell>
          <cell r="G39">
            <v>17.3</v>
          </cell>
          <cell r="H39" t="str">
            <v>CHEQUE</v>
          </cell>
          <cell r="J39" t="str">
            <v>PATIL CHAWL,</v>
          </cell>
          <cell r="K39" t="str">
            <v>MALPA DONGRI NO.2, ANDHERI (E),</v>
          </cell>
          <cell r="M39" t="str">
            <v>BOMBAY</v>
          </cell>
          <cell r="N39">
            <v>400093</v>
          </cell>
          <cell r="S39">
            <v>39599</v>
          </cell>
          <cell r="T39">
            <v>22</v>
          </cell>
          <cell r="U39">
            <v>4</v>
          </cell>
          <cell r="V39">
            <v>0</v>
          </cell>
          <cell r="W39">
            <v>1</v>
          </cell>
          <cell r="X39">
            <v>31</v>
          </cell>
          <cell r="Y39">
            <v>27</v>
          </cell>
          <cell r="Z39">
            <v>37</v>
          </cell>
        </row>
        <row r="40">
          <cell r="A40" t="str">
            <v>EMP005</v>
          </cell>
          <cell r="B40" t="str">
            <v>VISHWAS MUKUND MORE</v>
          </cell>
          <cell r="C40" t="str">
            <v>01/08/96</v>
          </cell>
          <cell r="D40">
            <v>26085</v>
          </cell>
          <cell r="F40">
            <v>9</v>
          </cell>
          <cell r="G40">
            <v>17.3</v>
          </cell>
          <cell r="H40" t="str">
            <v>CHEQUE</v>
          </cell>
          <cell r="J40" t="str">
            <v>CHAVANLAL ROOM NO:3,</v>
          </cell>
          <cell r="K40" t="str">
            <v>MAHAKALI CAVES ROAD, ANDHERI (E),</v>
          </cell>
          <cell r="M40" t="str">
            <v>BOMBAY</v>
          </cell>
          <cell r="N40">
            <v>400093</v>
          </cell>
          <cell r="S40">
            <v>39539</v>
          </cell>
          <cell r="T40">
            <v>25</v>
          </cell>
          <cell r="U40">
            <v>4</v>
          </cell>
          <cell r="W40">
            <v>0</v>
          </cell>
          <cell r="X40">
            <v>30</v>
          </cell>
          <cell r="Y40">
            <v>29</v>
          </cell>
          <cell r="Z40">
            <v>73</v>
          </cell>
        </row>
        <row r="41">
          <cell r="A41" t="str">
            <v>EMP005</v>
          </cell>
          <cell r="B41" t="str">
            <v>VISHWAS MUKUND MORE</v>
          </cell>
          <cell r="C41" t="str">
            <v>01/08/96</v>
          </cell>
          <cell r="D41">
            <v>26085</v>
          </cell>
          <cell r="F41">
            <v>9</v>
          </cell>
          <cell r="G41">
            <v>17.3</v>
          </cell>
          <cell r="H41" t="str">
            <v>CHEQUE</v>
          </cell>
          <cell r="J41" t="str">
            <v>CHAVANLAL ROOM NO:3,</v>
          </cell>
          <cell r="K41" t="str">
            <v>MAHAKALI CAVES ROAD, ANDHERI (E),</v>
          </cell>
          <cell r="M41" t="str">
            <v>BOMBAY</v>
          </cell>
          <cell r="N41">
            <v>400093</v>
          </cell>
          <cell r="S41">
            <v>39629</v>
          </cell>
          <cell r="T41">
            <v>23</v>
          </cell>
          <cell r="U41">
            <v>5</v>
          </cell>
          <cell r="V41">
            <v>0</v>
          </cell>
          <cell r="W41">
            <v>0</v>
          </cell>
          <cell r="X41">
            <v>30</v>
          </cell>
          <cell r="Y41">
            <v>28</v>
          </cell>
          <cell r="Z41">
            <v>62.5</v>
          </cell>
        </row>
        <row r="42">
          <cell r="A42" t="str">
            <v>EMP005</v>
          </cell>
          <cell r="B42" t="str">
            <v>VISHWAS MUKUND MORE</v>
          </cell>
          <cell r="C42" t="str">
            <v>01/08/96</v>
          </cell>
          <cell r="D42">
            <v>26085</v>
          </cell>
          <cell r="F42" t="str">
            <v>TIME_IN</v>
          </cell>
          <cell r="G42">
            <v>17.3</v>
          </cell>
          <cell r="H42" t="str">
            <v>CHEQUE</v>
          </cell>
          <cell r="J42" t="str">
            <v>CHAVANLAL ROOM NO:3,</v>
          </cell>
          <cell r="K42" t="str">
            <v>MAHAKALI CAVES ROAD, ANDHERI (E),</v>
          </cell>
          <cell r="M42" t="str">
            <v>BOMBAY</v>
          </cell>
          <cell r="N42">
            <v>400093</v>
          </cell>
          <cell r="S42">
            <v>39881</v>
          </cell>
          <cell r="T42">
            <v>22.5</v>
          </cell>
          <cell r="U42">
            <v>5</v>
          </cell>
          <cell r="V42">
            <v>0</v>
          </cell>
          <cell r="W42">
            <v>2</v>
          </cell>
          <cell r="X42">
            <v>31</v>
          </cell>
          <cell r="Y42">
            <v>29.5</v>
          </cell>
          <cell r="Z42">
            <v>12</v>
          </cell>
        </row>
        <row r="43">
          <cell r="A43" t="str">
            <v>EMP005</v>
          </cell>
          <cell r="B43" t="str">
            <v>VISHWAS MUKUND MORE</v>
          </cell>
          <cell r="C43" t="str">
            <v>01/08/96</v>
          </cell>
          <cell r="D43">
            <v>26085</v>
          </cell>
          <cell r="F43">
            <v>9</v>
          </cell>
          <cell r="G43">
            <v>17.3</v>
          </cell>
          <cell r="H43" t="str">
            <v>CHEQUE</v>
          </cell>
          <cell r="J43" t="str">
            <v>CHAVANLAL ROOM NO:3,</v>
          </cell>
          <cell r="K43" t="str">
            <v>MAHAKALI CAVES ROAD, ANDHERI (E),</v>
          </cell>
          <cell r="M43" t="str">
            <v>BOMBAY</v>
          </cell>
          <cell r="N43">
            <v>400093</v>
          </cell>
          <cell r="S43">
            <v>39753</v>
          </cell>
          <cell r="T43">
            <v>25</v>
          </cell>
          <cell r="U43">
            <v>5</v>
          </cell>
          <cell r="V43">
            <v>0</v>
          </cell>
          <cell r="W43">
            <v>0</v>
          </cell>
          <cell r="X43">
            <v>30</v>
          </cell>
          <cell r="Y43">
            <v>30</v>
          </cell>
          <cell r="Z43">
            <v>77.5</v>
          </cell>
        </row>
        <row r="44">
          <cell r="A44" t="str">
            <v>EMP005</v>
          </cell>
          <cell r="B44" t="str">
            <v>VISHWAS MUKUND MORE</v>
          </cell>
          <cell r="C44" t="str">
            <v>01/08/96</v>
          </cell>
          <cell r="D44">
            <v>26085</v>
          </cell>
          <cell r="F44">
            <v>9</v>
          </cell>
          <cell r="G44">
            <v>17.3</v>
          </cell>
          <cell r="H44" t="str">
            <v>CHEQUE</v>
          </cell>
          <cell r="J44" t="str">
            <v>CHAVANLAL ROOM NO:3,</v>
          </cell>
          <cell r="K44" t="str">
            <v>MAHAKALI CAVES ROAD, ANDHERI (E),</v>
          </cell>
          <cell r="M44" t="str">
            <v>BOMBAY</v>
          </cell>
          <cell r="N44">
            <v>400093</v>
          </cell>
          <cell r="S44">
            <v>39691</v>
          </cell>
          <cell r="T44">
            <v>24</v>
          </cell>
          <cell r="U44">
            <v>4</v>
          </cell>
          <cell r="V44">
            <v>0</v>
          </cell>
          <cell r="W44">
            <v>3</v>
          </cell>
          <cell r="X44">
            <v>31</v>
          </cell>
          <cell r="Y44">
            <v>31</v>
          </cell>
          <cell r="Z44">
            <v>89.75</v>
          </cell>
        </row>
        <row r="45">
          <cell r="A45" t="str">
            <v>EMP005</v>
          </cell>
          <cell r="B45" t="str">
            <v>VISHWAS MUKUND MORE</v>
          </cell>
          <cell r="C45" t="str">
            <v>01/08/96</v>
          </cell>
          <cell r="D45">
            <v>26085</v>
          </cell>
          <cell r="F45">
            <v>9</v>
          </cell>
          <cell r="G45">
            <v>17.3</v>
          </cell>
          <cell r="H45" t="str">
            <v>CHEQUE</v>
          </cell>
          <cell r="J45" t="str">
            <v>CHAVANLAL ROOM NO:3,</v>
          </cell>
          <cell r="K45" t="str">
            <v>MAHAKALI CAVES ROAD, ANDHERI (E),</v>
          </cell>
          <cell r="M45" t="str">
            <v>BOMBAY</v>
          </cell>
          <cell r="N45">
            <v>400093</v>
          </cell>
          <cell r="S45">
            <v>39660</v>
          </cell>
          <cell r="T45">
            <v>26</v>
          </cell>
          <cell r="U45">
            <v>4</v>
          </cell>
          <cell r="V45">
            <v>0</v>
          </cell>
          <cell r="W45">
            <v>0</v>
          </cell>
          <cell r="X45">
            <v>31</v>
          </cell>
          <cell r="Y45">
            <v>30</v>
          </cell>
          <cell r="Z45">
            <v>78.25</v>
          </cell>
        </row>
        <row r="46">
          <cell r="A46" t="str">
            <v>EMP005</v>
          </cell>
          <cell r="B46" t="str">
            <v>VISHWAS MUKUND MORE</v>
          </cell>
          <cell r="C46" t="str">
            <v>01/08/96</v>
          </cell>
          <cell r="D46">
            <v>26085</v>
          </cell>
          <cell r="F46" t="str">
            <v>TIME_IN</v>
          </cell>
          <cell r="G46">
            <v>17.3</v>
          </cell>
          <cell r="H46" t="str">
            <v>CHEQUE</v>
          </cell>
          <cell r="J46" t="str">
            <v>CHAVANLAL ROOM NO:3,</v>
          </cell>
          <cell r="K46" t="str">
            <v>MAHAKALI CAVES ROAD, ANDHERI (E),</v>
          </cell>
          <cell r="M46" t="str">
            <v>BOMBAY</v>
          </cell>
          <cell r="N46">
            <v>400093</v>
          </cell>
          <cell r="S46">
            <v>39845</v>
          </cell>
          <cell r="T46">
            <v>24</v>
          </cell>
          <cell r="U46">
            <v>4</v>
          </cell>
          <cell r="V46">
            <v>0</v>
          </cell>
          <cell r="W46">
            <v>0</v>
          </cell>
          <cell r="X46">
            <v>28</v>
          </cell>
          <cell r="Y46">
            <v>28</v>
          </cell>
          <cell r="Z46">
            <v>8</v>
          </cell>
        </row>
        <row r="47">
          <cell r="A47" t="str">
            <v>EMP005</v>
          </cell>
          <cell r="B47" t="str">
            <v>VISHWAS MUKUND MORE</v>
          </cell>
          <cell r="C47" t="str">
            <v>01/08/96</v>
          </cell>
          <cell r="D47">
            <v>26085</v>
          </cell>
          <cell r="F47">
            <v>9</v>
          </cell>
          <cell r="G47">
            <v>17.3</v>
          </cell>
          <cell r="H47" t="str">
            <v>CHEQUE</v>
          </cell>
          <cell r="J47" t="str">
            <v>CHAVANLAL ROOM NO:3,</v>
          </cell>
          <cell r="K47" t="str">
            <v>MAHAKALI CAVES ROAD, ANDHERI (E),</v>
          </cell>
          <cell r="M47" t="str">
            <v>BOMBAY</v>
          </cell>
          <cell r="N47">
            <v>400093</v>
          </cell>
          <cell r="S47">
            <v>39692</v>
          </cell>
          <cell r="T47">
            <v>17.5</v>
          </cell>
          <cell r="U47">
            <v>4</v>
          </cell>
          <cell r="V47">
            <v>3</v>
          </cell>
          <cell r="W47">
            <v>1</v>
          </cell>
          <cell r="X47">
            <v>30</v>
          </cell>
          <cell r="Y47">
            <v>25.5</v>
          </cell>
          <cell r="Z47">
            <v>60</v>
          </cell>
        </row>
        <row r="48">
          <cell r="A48" t="str">
            <v>EMP005</v>
          </cell>
          <cell r="B48" t="str">
            <v>VISHWAS MUKUND MORE</v>
          </cell>
          <cell r="C48" t="str">
            <v>01/08/96</v>
          </cell>
          <cell r="D48">
            <v>26085</v>
          </cell>
          <cell r="F48">
            <v>9</v>
          </cell>
          <cell r="G48">
            <v>17.3</v>
          </cell>
          <cell r="H48" t="str">
            <v>CHEQUE</v>
          </cell>
          <cell r="J48" t="str">
            <v>CHAVANLAL ROOM NO:3,</v>
          </cell>
          <cell r="K48" t="str">
            <v>MAHAKALI CAVES ROAD, ANDHERI (E),</v>
          </cell>
          <cell r="M48" t="str">
            <v>BOMBAY</v>
          </cell>
          <cell r="N48">
            <v>400093</v>
          </cell>
          <cell r="S48">
            <v>39599</v>
          </cell>
          <cell r="T48">
            <v>14</v>
          </cell>
          <cell r="U48">
            <v>3</v>
          </cell>
          <cell r="V48">
            <v>13</v>
          </cell>
          <cell r="W48">
            <v>1</v>
          </cell>
          <cell r="X48">
            <v>31</v>
          </cell>
          <cell r="Y48">
            <v>31</v>
          </cell>
          <cell r="Z48">
            <v>22.25</v>
          </cell>
        </row>
        <row r="49">
          <cell r="A49" t="str">
            <v>EMP005</v>
          </cell>
          <cell r="B49" t="str">
            <v>VISHWAS MUKUND MORE</v>
          </cell>
          <cell r="C49" t="str">
            <v>01/08/96</v>
          </cell>
          <cell r="D49">
            <v>26085</v>
          </cell>
          <cell r="F49">
            <v>9</v>
          </cell>
          <cell r="G49">
            <v>17.3</v>
          </cell>
          <cell r="H49" t="str">
            <v>CHEQUE</v>
          </cell>
          <cell r="J49" t="str">
            <v>CHAVANLAL ROOM NO:3,</v>
          </cell>
          <cell r="K49" t="str">
            <v>MAHAKALI CAVES ROAD, ANDHERI (E),</v>
          </cell>
          <cell r="M49" t="str">
            <v>BOMBAY</v>
          </cell>
          <cell r="N49">
            <v>400093</v>
          </cell>
          <cell r="S49">
            <v>39722</v>
          </cell>
          <cell r="T49">
            <v>22</v>
          </cell>
          <cell r="U49">
            <v>4</v>
          </cell>
          <cell r="V49">
            <v>0</v>
          </cell>
          <cell r="W49">
            <v>4</v>
          </cell>
          <cell r="X49">
            <v>31</v>
          </cell>
          <cell r="Y49">
            <v>30</v>
          </cell>
          <cell r="Z49">
            <v>63.5</v>
          </cell>
        </row>
        <row r="50">
          <cell r="A50" t="str">
            <v>EMP005</v>
          </cell>
          <cell r="B50" t="str">
            <v>VISHWAS MUKUND MORE</v>
          </cell>
          <cell r="C50" t="str">
            <v>01/08/96</v>
          </cell>
          <cell r="D50">
            <v>26085</v>
          </cell>
          <cell r="F50" t="str">
            <v>TIME_IN</v>
          </cell>
          <cell r="G50">
            <v>17.3</v>
          </cell>
          <cell r="H50" t="str">
            <v>CHEQUE</v>
          </cell>
          <cell r="J50" t="str">
            <v>CHAVANLAL ROOM NO:3,</v>
          </cell>
          <cell r="K50" t="str">
            <v>MAHAKALI CAVES ROAD, ANDHERI (E),</v>
          </cell>
          <cell r="M50" t="str">
            <v>BOMBAY</v>
          </cell>
          <cell r="N50">
            <v>400093</v>
          </cell>
          <cell r="S50">
            <v>39783</v>
          </cell>
          <cell r="T50">
            <v>27</v>
          </cell>
          <cell r="U50">
            <v>4</v>
          </cell>
          <cell r="V50">
            <v>0</v>
          </cell>
          <cell r="W50">
            <v>0</v>
          </cell>
          <cell r="X50">
            <v>31</v>
          </cell>
          <cell r="Y50">
            <v>31</v>
          </cell>
          <cell r="Z50">
            <v>90.25</v>
          </cell>
        </row>
        <row r="51">
          <cell r="A51" t="str">
            <v>EMP005</v>
          </cell>
          <cell r="B51" t="str">
            <v>VISHWAS MUKUND MORE</v>
          </cell>
          <cell r="C51" t="str">
            <v>01/08/96</v>
          </cell>
          <cell r="D51">
            <v>26085</v>
          </cell>
          <cell r="F51" t="str">
            <v>TIME_IN</v>
          </cell>
          <cell r="G51">
            <v>17.3</v>
          </cell>
          <cell r="H51" t="str">
            <v>CHEQUE</v>
          </cell>
          <cell r="J51" t="str">
            <v>CHAVANLAL ROOM NO:3,</v>
          </cell>
          <cell r="K51" t="str">
            <v>MAHAKALI CAVES ROAD, ANDHERI (E),</v>
          </cell>
          <cell r="M51" t="str">
            <v>BOMBAY</v>
          </cell>
          <cell r="N51">
            <v>400093</v>
          </cell>
          <cell r="S51">
            <v>39814</v>
          </cell>
          <cell r="T51">
            <v>25</v>
          </cell>
          <cell r="U51">
            <v>4</v>
          </cell>
          <cell r="V51">
            <v>0</v>
          </cell>
          <cell r="W51">
            <v>1</v>
          </cell>
          <cell r="X51">
            <v>31</v>
          </cell>
          <cell r="Y51">
            <v>30</v>
          </cell>
          <cell r="Z51">
            <v>7.5</v>
          </cell>
        </row>
        <row r="52">
          <cell r="A52" t="str">
            <v>EMP016</v>
          </cell>
          <cell r="B52" t="str">
            <v>PRANITA GAONKAR</v>
          </cell>
          <cell r="C52" t="str">
            <v>01/08/96</v>
          </cell>
          <cell r="F52">
            <v>9</v>
          </cell>
          <cell r="G52">
            <v>17.3</v>
          </cell>
          <cell r="H52" t="str">
            <v>CASH</v>
          </cell>
          <cell r="I52" t="str">
            <v>MR. GOPAL DHONDU DAMRE</v>
          </cell>
          <cell r="J52" t="str">
            <v>BLDG NO:93, ROOM NO:27-31,</v>
          </cell>
          <cell r="K52" t="str">
            <v>PANT NAGAR,</v>
          </cell>
          <cell r="M52" t="str">
            <v>GHATKOPAR</v>
          </cell>
          <cell r="N52">
            <v>0</v>
          </cell>
          <cell r="S52">
            <v>39722</v>
          </cell>
          <cell r="T52">
            <v>18</v>
          </cell>
          <cell r="U52">
            <v>4</v>
          </cell>
          <cell r="V52">
            <v>0</v>
          </cell>
          <cell r="W52">
            <v>4</v>
          </cell>
          <cell r="X52">
            <v>31</v>
          </cell>
          <cell r="Y52">
            <v>26</v>
          </cell>
          <cell r="Z52">
            <v>0</v>
          </cell>
        </row>
        <row r="53">
          <cell r="A53" t="str">
            <v>EMP016</v>
          </cell>
          <cell r="B53" t="str">
            <v>PRANITA GAONKAR</v>
          </cell>
          <cell r="C53" t="str">
            <v>01/08/96</v>
          </cell>
          <cell r="F53">
            <v>9</v>
          </cell>
          <cell r="G53">
            <v>17.3</v>
          </cell>
          <cell r="H53" t="str">
            <v>CASH</v>
          </cell>
          <cell r="I53" t="str">
            <v>MR. GOPAL DHONDU DAMRE</v>
          </cell>
          <cell r="J53" t="str">
            <v>BLDG NO:93, ROOM NO:27-31,</v>
          </cell>
          <cell r="K53" t="str">
            <v>PANT NAGAR,</v>
          </cell>
          <cell r="M53" t="str">
            <v>GHATKOPAR</v>
          </cell>
          <cell r="N53">
            <v>0</v>
          </cell>
          <cell r="S53">
            <v>39660</v>
          </cell>
          <cell r="T53">
            <v>22</v>
          </cell>
          <cell r="U53">
            <v>4</v>
          </cell>
          <cell r="V53">
            <v>0</v>
          </cell>
          <cell r="W53">
            <v>0</v>
          </cell>
          <cell r="X53">
            <v>31</v>
          </cell>
          <cell r="Y53">
            <v>26</v>
          </cell>
          <cell r="Z53">
            <v>3</v>
          </cell>
        </row>
        <row r="54">
          <cell r="A54" t="str">
            <v>EMP016</v>
          </cell>
          <cell r="B54" t="str">
            <v>PRANITA GAONKAR</v>
          </cell>
          <cell r="C54" t="str">
            <v>01/08/96</v>
          </cell>
          <cell r="F54">
            <v>9</v>
          </cell>
          <cell r="G54">
            <v>17.3</v>
          </cell>
          <cell r="H54" t="str">
            <v>CASH</v>
          </cell>
          <cell r="I54" t="str">
            <v>MR. GOPAL DHONDU DAMRE</v>
          </cell>
          <cell r="J54" t="str">
            <v>BLDG NO:93, ROOM NO:27-31,</v>
          </cell>
          <cell r="K54" t="str">
            <v>PANT NAGAR,</v>
          </cell>
          <cell r="M54" t="str">
            <v>GHATKOPAR</v>
          </cell>
          <cell r="N54">
            <v>0</v>
          </cell>
          <cell r="S54">
            <v>39691</v>
          </cell>
          <cell r="T54">
            <v>19</v>
          </cell>
          <cell r="U54">
            <v>4</v>
          </cell>
          <cell r="V54">
            <v>0</v>
          </cell>
          <cell r="W54">
            <v>3</v>
          </cell>
          <cell r="X54">
            <v>31</v>
          </cell>
          <cell r="Y54">
            <v>26</v>
          </cell>
          <cell r="Z54">
            <v>0</v>
          </cell>
        </row>
        <row r="55">
          <cell r="A55" t="str">
            <v>EMP016</v>
          </cell>
          <cell r="B55" t="str">
            <v>PRANITA GAONKAR</v>
          </cell>
          <cell r="C55" t="str">
            <v>01/08/96</v>
          </cell>
          <cell r="F55">
            <v>9</v>
          </cell>
          <cell r="G55">
            <v>17.3</v>
          </cell>
          <cell r="H55" t="str">
            <v>CASH</v>
          </cell>
          <cell r="I55" t="str">
            <v>MR. GOPAL DHONDU DAMRE</v>
          </cell>
          <cell r="J55" t="str">
            <v>BLDG NO:93, ROOM NO:27-31,</v>
          </cell>
          <cell r="K55" t="str">
            <v>PANT NAGAR,</v>
          </cell>
          <cell r="M55" t="str">
            <v>GHATKOPAR</v>
          </cell>
          <cell r="N55">
            <v>0</v>
          </cell>
          <cell r="S55">
            <v>39539</v>
          </cell>
          <cell r="T55">
            <v>24</v>
          </cell>
          <cell r="U55">
            <v>4</v>
          </cell>
          <cell r="W55">
            <v>0</v>
          </cell>
          <cell r="X55">
            <v>30</v>
          </cell>
          <cell r="Y55">
            <v>28</v>
          </cell>
          <cell r="Z55">
            <v>1.25</v>
          </cell>
        </row>
        <row r="56">
          <cell r="A56" t="str">
            <v>EMP016</v>
          </cell>
          <cell r="B56" t="str">
            <v>PRANITA GAONKAR</v>
          </cell>
          <cell r="C56" t="str">
            <v>01/08/96</v>
          </cell>
          <cell r="F56" t="str">
            <v>TIME_IN</v>
          </cell>
          <cell r="G56">
            <v>17.3</v>
          </cell>
          <cell r="H56" t="str">
            <v>CASH</v>
          </cell>
          <cell r="I56" t="str">
            <v>MR. GOPAL DHONDU DAMRE</v>
          </cell>
          <cell r="J56" t="str">
            <v>BLDG NO:93, ROOM NO:27-31,</v>
          </cell>
          <cell r="K56" t="str">
            <v>PANT NAGAR,</v>
          </cell>
          <cell r="M56" t="str">
            <v>GHATKOPAR</v>
          </cell>
          <cell r="N56">
            <v>0</v>
          </cell>
          <cell r="S56">
            <v>39783</v>
          </cell>
          <cell r="T56">
            <v>25</v>
          </cell>
          <cell r="U56">
            <v>4</v>
          </cell>
          <cell r="V56">
            <v>0</v>
          </cell>
          <cell r="W56">
            <v>0</v>
          </cell>
          <cell r="X56">
            <v>31</v>
          </cell>
          <cell r="Y56">
            <v>29</v>
          </cell>
          <cell r="Z56">
            <v>0</v>
          </cell>
        </row>
        <row r="57">
          <cell r="A57" t="str">
            <v>EMP016</v>
          </cell>
          <cell r="B57" t="str">
            <v>PRANITA GAONKAR</v>
          </cell>
          <cell r="C57" t="str">
            <v>01/08/96</v>
          </cell>
          <cell r="F57">
            <v>9</v>
          </cell>
          <cell r="G57">
            <v>17.3</v>
          </cell>
          <cell r="H57" t="str">
            <v>CASH</v>
          </cell>
          <cell r="I57" t="str">
            <v>MR. GOPAL DHONDU DAMRE</v>
          </cell>
          <cell r="J57" t="str">
            <v>BLDG NO:93, ROOM NO:27-31,</v>
          </cell>
          <cell r="K57" t="str">
            <v>PANT NAGAR,</v>
          </cell>
          <cell r="M57" t="str">
            <v>GHATKOPAR</v>
          </cell>
          <cell r="N57">
            <v>0</v>
          </cell>
          <cell r="S57">
            <v>39599</v>
          </cell>
          <cell r="T57">
            <v>17</v>
          </cell>
          <cell r="U57">
            <v>4</v>
          </cell>
          <cell r="V57">
            <v>0</v>
          </cell>
          <cell r="W57">
            <v>1</v>
          </cell>
          <cell r="X57">
            <v>31</v>
          </cell>
          <cell r="Y57">
            <v>22</v>
          </cell>
          <cell r="Z57">
            <v>0</v>
          </cell>
        </row>
        <row r="58">
          <cell r="A58" t="str">
            <v>EMP016</v>
          </cell>
          <cell r="B58" t="str">
            <v>PRANITA GAONKAR</v>
          </cell>
          <cell r="C58" t="str">
            <v>01/08/96</v>
          </cell>
          <cell r="F58" t="str">
            <v>TIME_IN</v>
          </cell>
          <cell r="G58">
            <v>17.3</v>
          </cell>
          <cell r="H58" t="str">
            <v>CASH</v>
          </cell>
          <cell r="I58" t="str">
            <v>MR. GOPAL DHONDU DAMRE</v>
          </cell>
          <cell r="J58" t="str">
            <v>BLDG NO:93, ROOM NO:27-31,</v>
          </cell>
          <cell r="K58" t="str">
            <v>PANT NAGAR,</v>
          </cell>
          <cell r="M58" t="str">
            <v>GHATKOPAR</v>
          </cell>
          <cell r="N58">
            <v>0</v>
          </cell>
          <cell r="S58">
            <v>39814</v>
          </cell>
          <cell r="T58">
            <v>23</v>
          </cell>
          <cell r="U58">
            <v>4</v>
          </cell>
          <cell r="V58">
            <v>0</v>
          </cell>
          <cell r="W58">
            <v>1</v>
          </cell>
          <cell r="X58">
            <v>31</v>
          </cell>
          <cell r="Y58">
            <v>28</v>
          </cell>
          <cell r="Z58">
            <v>0</v>
          </cell>
        </row>
        <row r="59">
          <cell r="A59" t="str">
            <v>EMP016</v>
          </cell>
          <cell r="B59" t="str">
            <v>PRANITA GAONKAR</v>
          </cell>
          <cell r="C59" t="str">
            <v>01/08/96</v>
          </cell>
          <cell r="F59">
            <v>9</v>
          </cell>
          <cell r="G59">
            <v>17.3</v>
          </cell>
          <cell r="H59" t="str">
            <v>CASH</v>
          </cell>
          <cell r="I59" t="str">
            <v>MR. GOPAL DHONDU DAMRE</v>
          </cell>
          <cell r="J59" t="str">
            <v>BLDG NO:93, ROOM NO:27-31,</v>
          </cell>
          <cell r="K59" t="str">
            <v>PANT NAGAR,</v>
          </cell>
          <cell r="M59" t="str">
            <v>GHATKOPAR</v>
          </cell>
          <cell r="N59">
            <v>0</v>
          </cell>
          <cell r="S59">
            <v>39692</v>
          </cell>
          <cell r="T59">
            <v>18</v>
          </cell>
          <cell r="U59">
            <v>3</v>
          </cell>
          <cell r="V59">
            <v>0</v>
          </cell>
          <cell r="W59">
            <v>1</v>
          </cell>
          <cell r="X59">
            <v>30</v>
          </cell>
          <cell r="Y59">
            <v>22</v>
          </cell>
          <cell r="Z59">
            <v>0</v>
          </cell>
        </row>
        <row r="60">
          <cell r="A60" t="str">
            <v>EMP016</v>
          </cell>
          <cell r="B60" t="str">
            <v>PRANITA GAONKAR</v>
          </cell>
          <cell r="C60" t="str">
            <v>01/08/96</v>
          </cell>
          <cell r="F60">
            <v>9</v>
          </cell>
          <cell r="G60">
            <v>17.3</v>
          </cell>
          <cell r="H60" t="str">
            <v>CASH</v>
          </cell>
          <cell r="I60" t="str">
            <v>MR. GOPAL DHONDU DAMRE</v>
          </cell>
          <cell r="J60" t="str">
            <v>BLDG NO:93, ROOM NO:27-31,</v>
          </cell>
          <cell r="K60" t="str">
            <v>PANT NAGAR,</v>
          </cell>
          <cell r="M60" t="str">
            <v>GHATKOPAR</v>
          </cell>
          <cell r="N60">
            <v>0</v>
          </cell>
          <cell r="S60">
            <v>39753</v>
          </cell>
          <cell r="T60">
            <v>18</v>
          </cell>
          <cell r="U60">
            <v>5</v>
          </cell>
          <cell r="V60">
            <v>0</v>
          </cell>
          <cell r="W60">
            <v>0</v>
          </cell>
          <cell r="X60">
            <v>30</v>
          </cell>
          <cell r="Y60">
            <v>23</v>
          </cell>
          <cell r="Z60">
            <v>3.5</v>
          </cell>
        </row>
        <row r="61">
          <cell r="A61" t="str">
            <v>EMP016</v>
          </cell>
          <cell r="B61" t="str">
            <v>PRANITA GAONKAR</v>
          </cell>
          <cell r="C61" t="str">
            <v>01/08/96</v>
          </cell>
          <cell r="F61" t="str">
            <v>TIME_IN</v>
          </cell>
          <cell r="G61">
            <v>17.3</v>
          </cell>
          <cell r="H61" t="str">
            <v>CASH</v>
          </cell>
          <cell r="I61" t="str">
            <v>MR. GOPAL DHONDU DAMRE</v>
          </cell>
          <cell r="J61" t="str">
            <v>BLDG NO:93, ROOM NO:27-31,</v>
          </cell>
          <cell r="K61" t="str">
            <v>PANT NAGAR,</v>
          </cell>
          <cell r="M61" t="str">
            <v>GHATKOPAR</v>
          </cell>
          <cell r="N61">
            <v>0</v>
          </cell>
          <cell r="S61">
            <v>39845</v>
          </cell>
          <cell r="T61">
            <v>23</v>
          </cell>
          <cell r="U61">
            <v>4</v>
          </cell>
          <cell r="V61">
            <v>0</v>
          </cell>
          <cell r="W61">
            <v>0</v>
          </cell>
          <cell r="X61">
            <v>28</v>
          </cell>
          <cell r="Y61">
            <v>27</v>
          </cell>
          <cell r="Z61">
            <v>0</v>
          </cell>
        </row>
        <row r="62">
          <cell r="A62" t="str">
            <v>EMP016</v>
          </cell>
          <cell r="B62" t="str">
            <v>PRANITA GAONKAR</v>
          </cell>
          <cell r="C62" t="str">
            <v>01/08/96</v>
          </cell>
          <cell r="F62">
            <v>9</v>
          </cell>
          <cell r="G62">
            <v>17.3</v>
          </cell>
          <cell r="H62" t="str">
            <v>CASH</v>
          </cell>
          <cell r="I62" t="str">
            <v>MR. GOPAL DHONDU DAMRE</v>
          </cell>
          <cell r="J62" t="str">
            <v>BLDG NO:93, ROOM NO:27-31,</v>
          </cell>
          <cell r="K62" t="str">
            <v>PANT NAGAR,</v>
          </cell>
          <cell r="M62" t="str">
            <v>GHATKOPAR</v>
          </cell>
          <cell r="N62">
            <v>0</v>
          </cell>
          <cell r="S62">
            <v>39629</v>
          </cell>
          <cell r="T62">
            <v>18</v>
          </cell>
          <cell r="U62">
            <v>4</v>
          </cell>
          <cell r="V62">
            <v>0</v>
          </cell>
          <cell r="W62">
            <v>0</v>
          </cell>
          <cell r="X62">
            <v>30</v>
          </cell>
          <cell r="Y62">
            <v>22</v>
          </cell>
          <cell r="Z62">
            <v>0</v>
          </cell>
        </row>
        <row r="63">
          <cell r="A63" t="str">
            <v>EMP016</v>
          </cell>
          <cell r="B63" t="str">
            <v>PRANITA GAONKAR</v>
          </cell>
          <cell r="C63" t="str">
            <v>01/08/96</v>
          </cell>
          <cell r="F63" t="str">
            <v>TIME_IN</v>
          </cell>
          <cell r="G63">
            <v>17.3</v>
          </cell>
          <cell r="H63" t="str">
            <v>CASH</v>
          </cell>
          <cell r="I63" t="str">
            <v>MR. GOPAL DHONDU DAMRE</v>
          </cell>
          <cell r="J63" t="str">
            <v>BLDG NO:93, ROOM NO:27-31,</v>
          </cell>
          <cell r="K63" t="str">
            <v>PANT NAGAR,</v>
          </cell>
          <cell r="M63" t="str">
            <v>GHATKOPAR</v>
          </cell>
          <cell r="N63">
            <v>0</v>
          </cell>
          <cell r="S63">
            <v>39881</v>
          </cell>
          <cell r="T63">
            <v>20</v>
          </cell>
          <cell r="U63">
            <v>5</v>
          </cell>
          <cell r="V63">
            <v>0</v>
          </cell>
          <cell r="W63">
            <v>2</v>
          </cell>
          <cell r="X63">
            <v>31</v>
          </cell>
          <cell r="Y63">
            <v>27</v>
          </cell>
          <cell r="Z63">
            <v>0</v>
          </cell>
        </row>
        <row r="64">
          <cell r="A64" t="str">
            <v>EMP018</v>
          </cell>
          <cell r="B64" t="str">
            <v>RASHMI RAVINDRA LAD</v>
          </cell>
          <cell r="C64" t="str">
            <v>01/08/96</v>
          </cell>
          <cell r="D64">
            <v>25341</v>
          </cell>
          <cell r="F64">
            <v>9</v>
          </cell>
          <cell r="G64">
            <v>17.3</v>
          </cell>
          <cell r="H64" t="str">
            <v>CASH</v>
          </cell>
          <cell r="J64" t="str">
            <v>E-450, CIDCO COLONY, AIROLI,</v>
          </cell>
          <cell r="K64" t="str">
            <v>SECTOR-2, THANE BELAPUR RD,</v>
          </cell>
          <cell r="M64" t="str">
            <v>NEW BOMBAY</v>
          </cell>
          <cell r="N64">
            <v>0</v>
          </cell>
          <cell r="S64">
            <v>39722</v>
          </cell>
          <cell r="T64">
            <v>23</v>
          </cell>
          <cell r="U64">
            <v>4</v>
          </cell>
          <cell r="V64">
            <v>0</v>
          </cell>
          <cell r="W64">
            <v>4</v>
          </cell>
          <cell r="X64">
            <v>31</v>
          </cell>
          <cell r="Y64">
            <v>31</v>
          </cell>
          <cell r="Z64">
            <v>5.25</v>
          </cell>
        </row>
        <row r="65">
          <cell r="A65" t="str">
            <v>EMP018</v>
          </cell>
          <cell r="B65" t="str">
            <v>RASHMI RAVINDRA LAD</v>
          </cell>
          <cell r="C65" t="str">
            <v>01/08/96</v>
          </cell>
          <cell r="D65">
            <v>25341</v>
          </cell>
          <cell r="F65">
            <v>9</v>
          </cell>
          <cell r="G65">
            <v>17.3</v>
          </cell>
          <cell r="H65" t="str">
            <v>CASH</v>
          </cell>
          <cell r="J65" t="str">
            <v>E-450, CIDCO COLONY, AIROLI,</v>
          </cell>
          <cell r="K65" t="str">
            <v>SECTOR-2, THANE BELAPUR RD,</v>
          </cell>
          <cell r="M65" t="str">
            <v>NEW BOMBAY</v>
          </cell>
          <cell r="N65">
            <v>0</v>
          </cell>
          <cell r="S65">
            <v>39692</v>
          </cell>
          <cell r="T65">
            <v>24</v>
          </cell>
          <cell r="U65">
            <v>4</v>
          </cell>
          <cell r="V65">
            <v>0</v>
          </cell>
          <cell r="W65">
            <v>1</v>
          </cell>
          <cell r="X65">
            <v>30</v>
          </cell>
          <cell r="Y65">
            <v>29</v>
          </cell>
          <cell r="Z65">
            <v>8.25</v>
          </cell>
        </row>
        <row r="66">
          <cell r="A66" t="str">
            <v>EMP018</v>
          </cell>
          <cell r="B66" t="str">
            <v>RASHMI RAVINDRA LAD</v>
          </cell>
          <cell r="C66" t="str">
            <v>01/08/96</v>
          </cell>
          <cell r="D66">
            <v>25341</v>
          </cell>
          <cell r="F66">
            <v>9</v>
          </cell>
          <cell r="G66">
            <v>17.3</v>
          </cell>
          <cell r="H66" t="str">
            <v>CASH</v>
          </cell>
          <cell r="J66" t="str">
            <v>E-450, CIDCO COLONY, AIROLI,</v>
          </cell>
          <cell r="K66" t="str">
            <v>SECTOR-2, THANE BELAPUR RD,</v>
          </cell>
          <cell r="M66" t="str">
            <v>NEW BOMBAY</v>
          </cell>
          <cell r="N66">
            <v>0</v>
          </cell>
          <cell r="S66">
            <v>39691</v>
          </cell>
          <cell r="T66">
            <v>22</v>
          </cell>
          <cell r="U66">
            <v>4</v>
          </cell>
          <cell r="V66">
            <v>0</v>
          </cell>
          <cell r="W66">
            <v>3</v>
          </cell>
          <cell r="X66">
            <v>31</v>
          </cell>
          <cell r="Y66">
            <v>29</v>
          </cell>
          <cell r="Z66">
            <v>1.25</v>
          </cell>
        </row>
        <row r="67">
          <cell r="A67" t="str">
            <v>EMP018</v>
          </cell>
          <cell r="B67" t="str">
            <v>RASHMI RAVINDRA LAD</v>
          </cell>
          <cell r="C67" t="str">
            <v>01/08/96</v>
          </cell>
          <cell r="D67">
            <v>25341</v>
          </cell>
          <cell r="F67" t="str">
            <v>TIME_IN</v>
          </cell>
          <cell r="G67">
            <v>17.3</v>
          </cell>
          <cell r="H67" t="str">
            <v>CASH</v>
          </cell>
          <cell r="J67" t="str">
            <v>E-450, CIDCO COLONY, AIROLI,</v>
          </cell>
          <cell r="K67" t="str">
            <v>SECTOR-2, THANE BELAPUR RD,</v>
          </cell>
          <cell r="M67" t="str">
            <v>NEW BOMBAY</v>
          </cell>
          <cell r="N67">
            <v>0</v>
          </cell>
          <cell r="S67">
            <v>39814</v>
          </cell>
          <cell r="T67">
            <v>25</v>
          </cell>
          <cell r="U67">
            <v>4</v>
          </cell>
          <cell r="V67">
            <v>0</v>
          </cell>
          <cell r="W67">
            <v>1</v>
          </cell>
          <cell r="X67">
            <v>31</v>
          </cell>
          <cell r="Y67">
            <v>30</v>
          </cell>
          <cell r="Z67">
            <v>2.75</v>
          </cell>
        </row>
        <row r="68">
          <cell r="A68" t="str">
            <v>EMP018</v>
          </cell>
          <cell r="B68" t="str">
            <v>RASHMI RAVINDRA LAD</v>
          </cell>
          <cell r="C68" t="str">
            <v>01/08/96</v>
          </cell>
          <cell r="D68">
            <v>25341</v>
          </cell>
          <cell r="F68" t="str">
            <v>TIME_IN</v>
          </cell>
          <cell r="G68">
            <v>17.3</v>
          </cell>
          <cell r="H68" t="str">
            <v>CASH</v>
          </cell>
          <cell r="J68" t="str">
            <v>E-450, CIDCO COLONY, AIROLI,</v>
          </cell>
          <cell r="K68" t="str">
            <v>SECTOR-2, THANE BELAPUR RD,</v>
          </cell>
          <cell r="M68" t="str">
            <v>NEW BOMBAY</v>
          </cell>
          <cell r="N68">
            <v>0</v>
          </cell>
          <cell r="S68">
            <v>39845</v>
          </cell>
          <cell r="T68">
            <v>24</v>
          </cell>
          <cell r="U68">
            <v>4</v>
          </cell>
          <cell r="V68">
            <v>0</v>
          </cell>
          <cell r="W68">
            <v>0</v>
          </cell>
          <cell r="X68">
            <v>28</v>
          </cell>
          <cell r="Y68">
            <v>28</v>
          </cell>
          <cell r="Z68">
            <v>0</v>
          </cell>
        </row>
        <row r="69">
          <cell r="A69" t="str">
            <v>EMP018</v>
          </cell>
          <cell r="B69" t="str">
            <v>RASHMI RAVINDRA LAD</v>
          </cell>
          <cell r="C69" t="str">
            <v>01/08/96</v>
          </cell>
          <cell r="D69">
            <v>25341</v>
          </cell>
          <cell r="F69" t="str">
            <v>TIME_IN</v>
          </cell>
          <cell r="G69">
            <v>17.3</v>
          </cell>
          <cell r="H69" t="str">
            <v>CASH</v>
          </cell>
          <cell r="J69" t="str">
            <v>E-450, CIDCO COLONY, AIROLI,</v>
          </cell>
          <cell r="K69" t="str">
            <v>SECTOR-2, THANE BELAPUR RD,</v>
          </cell>
          <cell r="M69" t="str">
            <v>NEW BOMBAY</v>
          </cell>
          <cell r="N69">
            <v>0</v>
          </cell>
          <cell r="S69">
            <v>39881</v>
          </cell>
          <cell r="T69">
            <v>24</v>
          </cell>
          <cell r="U69">
            <v>5</v>
          </cell>
          <cell r="V69">
            <v>0</v>
          </cell>
          <cell r="W69">
            <v>2</v>
          </cell>
          <cell r="X69">
            <v>31</v>
          </cell>
          <cell r="Y69">
            <v>31</v>
          </cell>
          <cell r="Z69">
            <v>17.75</v>
          </cell>
        </row>
        <row r="70">
          <cell r="A70" t="str">
            <v>EMP018</v>
          </cell>
          <cell r="B70" t="str">
            <v>RASHMI RAVINDRA LAD</v>
          </cell>
          <cell r="C70" t="str">
            <v>01/08/96</v>
          </cell>
          <cell r="D70">
            <v>25341</v>
          </cell>
          <cell r="F70">
            <v>9</v>
          </cell>
          <cell r="G70">
            <v>17.3</v>
          </cell>
          <cell r="H70" t="str">
            <v>CASH</v>
          </cell>
          <cell r="J70" t="str">
            <v>E-450, CIDCO COLONY, AIROLI,</v>
          </cell>
          <cell r="K70" t="str">
            <v>SECTOR-2, THANE BELAPUR RD,</v>
          </cell>
          <cell r="M70" t="str">
            <v>NEW BOMBAY</v>
          </cell>
          <cell r="N70">
            <v>0</v>
          </cell>
          <cell r="S70">
            <v>39599</v>
          </cell>
          <cell r="T70">
            <v>25</v>
          </cell>
          <cell r="U70">
            <v>4</v>
          </cell>
          <cell r="V70">
            <v>0</v>
          </cell>
          <cell r="W70">
            <v>1</v>
          </cell>
          <cell r="X70">
            <v>31</v>
          </cell>
          <cell r="Y70">
            <v>30</v>
          </cell>
          <cell r="Z70">
            <v>1.25</v>
          </cell>
        </row>
        <row r="71">
          <cell r="A71" t="str">
            <v>EMP018</v>
          </cell>
          <cell r="B71" t="str">
            <v>RASHMI RAVINDRA LAD</v>
          </cell>
          <cell r="C71" t="str">
            <v>01/08/96</v>
          </cell>
          <cell r="D71">
            <v>25341</v>
          </cell>
          <cell r="F71">
            <v>9</v>
          </cell>
          <cell r="G71">
            <v>17.3</v>
          </cell>
          <cell r="H71" t="str">
            <v>CASH</v>
          </cell>
          <cell r="J71" t="str">
            <v>E-450, CIDCO COLONY, AIROLI,</v>
          </cell>
          <cell r="K71" t="str">
            <v>SECTOR-2, THANE BELAPUR RD,</v>
          </cell>
          <cell r="M71" t="str">
            <v>NEW BOMBAY</v>
          </cell>
          <cell r="N71">
            <v>0</v>
          </cell>
          <cell r="S71">
            <v>39629</v>
          </cell>
          <cell r="T71">
            <v>17.5</v>
          </cell>
          <cell r="U71">
            <v>5</v>
          </cell>
          <cell r="V71">
            <v>7</v>
          </cell>
          <cell r="W71">
            <v>0</v>
          </cell>
          <cell r="X71">
            <v>30</v>
          </cell>
          <cell r="Y71">
            <v>29.5</v>
          </cell>
          <cell r="Z71">
            <v>2.5</v>
          </cell>
        </row>
        <row r="72">
          <cell r="A72" t="str">
            <v>EMP018</v>
          </cell>
          <cell r="B72" t="str">
            <v>RASHMI RAVINDRA LAD</v>
          </cell>
          <cell r="C72" t="str">
            <v>01/08/96</v>
          </cell>
          <cell r="D72">
            <v>25341</v>
          </cell>
          <cell r="F72" t="str">
            <v>TIME_IN</v>
          </cell>
          <cell r="G72">
            <v>17.3</v>
          </cell>
          <cell r="H72" t="str">
            <v>CASH</v>
          </cell>
          <cell r="J72" t="str">
            <v>E-450, CIDCO COLONY, AIROLI,</v>
          </cell>
          <cell r="K72" t="str">
            <v>SECTOR-2, THANE BELAPUR RD,</v>
          </cell>
          <cell r="M72" t="str">
            <v>NEW BOMBAY</v>
          </cell>
          <cell r="N72">
            <v>0</v>
          </cell>
          <cell r="S72">
            <v>39783</v>
          </cell>
          <cell r="T72">
            <v>26</v>
          </cell>
          <cell r="U72">
            <v>4</v>
          </cell>
          <cell r="V72">
            <v>0</v>
          </cell>
          <cell r="W72">
            <v>0</v>
          </cell>
          <cell r="X72">
            <v>31</v>
          </cell>
          <cell r="Y72">
            <v>30</v>
          </cell>
          <cell r="Z72">
            <v>3.25</v>
          </cell>
        </row>
        <row r="73">
          <cell r="A73" t="str">
            <v>EMP018</v>
          </cell>
          <cell r="B73" t="str">
            <v>RASHMI RAVINDRA LAD</v>
          </cell>
          <cell r="C73" t="str">
            <v>01/08/96</v>
          </cell>
          <cell r="D73">
            <v>25341</v>
          </cell>
          <cell r="F73">
            <v>9</v>
          </cell>
          <cell r="G73">
            <v>17.3</v>
          </cell>
          <cell r="H73" t="str">
            <v>CASH</v>
          </cell>
          <cell r="J73" t="str">
            <v>E-450, CIDCO COLONY, AIROLI,</v>
          </cell>
          <cell r="K73" t="str">
            <v>SECTOR-2, THANE BELAPUR RD,</v>
          </cell>
          <cell r="M73" t="str">
            <v>NEW BOMBAY</v>
          </cell>
          <cell r="N73">
            <v>0</v>
          </cell>
          <cell r="S73">
            <v>39660</v>
          </cell>
          <cell r="T73">
            <v>27</v>
          </cell>
          <cell r="U73">
            <v>4</v>
          </cell>
          <cell r="V73">
            <v>0</v>
          </cell>
          <cell r="W73">
            <v>0</v>
          </cell>
          <cell r="X73">
            <v>31</v>
          </cell>
          <cell r="Y73">
            <v>31</v>
          </cell>
          <cell r="Z73">
            <v>3.75</v>
          </cell>
        </row>
        <row r="74">
          <cell r="A74" t="str">
            <v>EMP018</v>
          </cell>
          <cell r="B74" t="str">
            <v>RASHMI RAVINDRA LAD</v>
          </cell>
          <cell r="C74" t="str">
            <v>01/08/96</v>
          </cell>
          <cell r="D74">
            <v>25341</v>
          </cell>
          <cell r="F74">
            <v>9</v>
          </cell>
          <cell r="G74">
            <v>17.3</v>
          </cell>
          <cell r="H74" t="str">
            <v>CASH</v>
          </cell>
          <cell r="J74" t="str">
            <v>E-450, CIDCO COLONY, AIROLI,</v>
          </cell>
          <cell r="K74" t="str">
            <v>SECTOR-2, THANE BELAPUR RD,</v>
          </cell>
          <cell r="M74" t="str">
            <v>NEW BOMBAY</v>
          </cell>
          <cell r="N74">
            <v>0</v>
          </cell>
          <cell r="S74">
            <v>39539</v>
          </cell>
          <cell r="T74">
            <v>22.5</v>
          </cell>
          <cell r="U74">
            <v>4</v>
          </cell>
          <cell r="V74">
            <v>3</v>
          </cell>
          <cell r="W74">
            <v>0</v>
          </cell>
          <cell r="X74">
            <v>30</v>
          </cell>
          <cell r="Y74">
            <v>29.5</v>
          </cell>
          <cell r="Z74">
            <v>8</v>
          </cell>
        </row>
        <row r="75">
          <cell r="A75" t="str">
            <v>EMP018</v>
          </cell>
          <cell r="B75" t="str">
            <v>RASHMI RAVINDRA LAD</v>
          </cell>
          <cell r="C75" t="str">
            <v>01/08/96</v>
          </cell>
          <cell r="D75">
            <v>25341</v>
          </cell>
          <cell r="F75">
            <v>9</v>
          </cell>
          <cell r="G75">
            <v>17.3</v>
          </cell>
          <cell r="H75" t="str">
            <v>CASH</v>
          </cell>
          <cell r="J75" t="str">
            <v>E-450, CIDCO COLONY, AIROLI,</v>
          </cell>
          <cell r="K75" t="str">
            <v>SECTOR-2, THANE BELAPUR RD,</v>
          </cell>
          <cell r="M75" t="str">
            <v>NEW BOMBAY</v>
          </cell>
          <cell r="N75">
            <v>0</v>
          </cell>
          <cell r="S75">
            <v>39753</v>
          </cell>
          <cell r="T75">
            <v>24</v>
          </cell>
          <cell r="U75">
            <v>5</v>
          </cell>
          <cell r="V75">
            <v>0</v>
          </cell>
          <cell r="W75">
            <v>0</v>
          </cell>
          <cell r="X75">
            <v>30</v>
          </cell>
          <cell r="Y75">
            <v>29</v>
          </cell>
          <cell r="Z75">
            <v>0</v>
          </cell>
        </row>
        <row r="76">
          <cell r="A76" t="str">
            <v>EMP023</v>
          </cell>
          <cell r="B76" t="str">
            <v>SANTOSH KERKAR</v>
          </cell>
          <cell r="C76" t="str">
            <v>01/08/96</v>
          </cell>
          <cell r="D76">
            <v>27930</v>
          </cell>
          <cell r="F76">
            <v>9</v>
          </cell>
          <cell r="G76">
            <v>17.3</v>
          </cell>
          <cell r="H76" t="str">
            <v>CASH</v>
          </cell>
          <cell r="J76" t="str">
            <v>JAGANATH BHAIYA CHAWL NO:2/2, SAKI VIHAR</v>
          </cell>
          <cell r="K76" t="str">
            <v>ROAD,</v>
          </cell>
          <cell r="M76" t="str">
            <v>MUMBAI</v>
          </cell>
          <cell r="N76">
            <v>400072</v>
          </cell>
          <cell r="S76">
            <v>39722</v>
          </cell>
          <cell r="T76">
            <v>22.5</v>
          </cell>
          <cell r="U76">
            <v>4</v>
          </cell>
          <cell r="V76">
            <v>0</v>
          </cell>
          <cell r="W76">
            <v>4</v>
          </cell>
          <cell r="X76">
            <v>31</v>
          </cell>
          <cell r="Y76">
            <v>30.5</v>
          </cell>
          <cell r="Z76">
            <v>38.75</v>
          </cell>
        </row>
        <row r="77">
          <cell r="A77" t="str">
            <v>EMP023</v>
          </cell>
          <cell r="B77" t="str">
            <v>SANTOSH KERKAR</v>
          </cell>
          <cell r="C77" t="str">
            <v>01/08/96</v>
          </cell>
          <cell r="D77">
            <v>27930</v>
          </cell>
          <cell r="F77">
            <v>9</v>
          </cell>
          <cell r="G77">
            <v>17.3</v>
          </cell>
          <cell r="H77" t="str">
            <v>CASH</v>
          </cell>
          <cell r="J77" t="str">
            <v>JAGANATH BHAIYA CHAWL NO:2/2, SAKI VIHAR</v>
          </cell>
          <cell r="K77" t="str">
            <v>ROAD,</v>
          </cell>
          <cell r="M77" t="str">
            <v>MUMBAI</v>
          </cell>
          <cell r="N77">
            <v>400072</v>
          </cell>
          <cell r="S77">
            <v>39629</v>
          </cell>
          <cell r="T77">
            <v>24</v>
          </cell>
          <cell r="U77">
            <v>5</v>
          </cell>
          <cell r="V77">
            <v>0</v>
          </cell>
          <cell r="W77">
            <v>0</v>
          </cell>
          <cell r="X77">
            <v>30</v>
          </cell>
          <cell r="Y77">
            <v>29</v>
          </cell>
          <cell r="Z77">
            <v>38.5</v>
          </cell>
        </row>
        <row r="78">
          <cell r="A78" t="str">
            <v>EMP023</v>
          </cell>
          <cell r="B78" t="str">
            <v>SANTOSH KERKAR</v>
          </cell>
          <cell r="C78" t="str">
            <v>01/08/96</v>
          </cell>
          <cell r="D78">
            <v>27930</v>
          </cell>
          <cell r="F78" t="str">
            <v>TIME_IN</v>
          </cell>
          <cell r="G78">
            <v>17.3</v>
          </cell>
          <cell r="H78" t="str">
            <v>CASH</v>
          </cell>
          <cell r="J78" t="str">
            <v>JAGANATH BHAIYA CHAWL NO:2/2, SAKI VIHAR</v>
          </cell>
          <cell r="K78" t="str">
            <v>ROAD,</v>
          </cell>
          <cell r="M78" t="str">
            <v>MUMBAI</v>
          </cell>
          <cell r="N78">
            <v>400072</v>
          </cell>
          <cell r="S78">
            <v>39881</v>
          </cell>
          <cell r="T78">
            <v>20</v>
          </cell>
          <cell r="U78">
            <v>4</v>
          </cell>
          <cell r="V78">
            <v>5</v>
          </cell>
          <cell r="W78">
            <v>2</v>
          </cell>
          <cell r="X78">
            <v>31</v>
          </cell>
          <cell r="Y78">
            <v>31</v>
          </cell>
          <cell r="Z78">
            <v>25.25</v>
          </cell>
        </row>
        <row r="79">
          <cell r="A79" t="str">
            <v>EMP023</v>
          </cell>
          <cell r="B79" t="str">
            <v>SANTOSH KERKAR</v>
          </cell>
          <cell r="C79" t="str">
            <v>01/08/96</v>
          </cell>
          <cell r="D79">
            <v>27930</v>
          </cell>
          <cell r="F79">
            <v>9</v>
          </cell>
          <cell r="G79">
            <v>17.3</v>
          </cell>
          <cell r="H79" t="str">
            <v>CASH</v>
          </cell>
          <cell r="J79" t="str">
            <v>JAGANATH BHAIYA CHAWL NO:2/2, SAKI VIHAR</v>
          </cell>
          <cell r="K79" t="str">
            <v>ROAD,</v>
          </cell>
          <cell r="M79" t="str">
            <v>MUMBAI</v>
          </cell>
          <cell r="N79">
            <v>400072</v>
          </cell>
          <cell r="S79">
            <v>39539</v>
          </cell>
          <cell r="T79">
            <v>20</v>
          </cell>
          <cell r="U79">
            <v>4</v>
          </cell>
          <cell r="V79">
            <v>6</v>
          </cell>
          <cell r="W79">
            <v>0</v>
          </cell>
          <cell r="X79">
            <v>30</v>
          </cell>
          <cell r="Y79">
            <v>30</v>
          </cell>
          <cell r="Z79">
            <v>31.25</v>
          </cell>
        </row>
        <row r="80">
          <cell r="A80" t="str">
            <v>EMP023</v>
          </cell>
          <cell r="B80" t="str">
            <v>SANTOSH KERKAR</v>
          </cell>
          <cell r="C80" t="str">
            <v>01/08/96</v>
          </cell>
          <cell r="D80">
            <v>27930</v>
          </cell>
          <cell r="F80">
            <v>9</v>
          </cell>
          <cell r="G80">
            <v>17.3</v>
          </cell>
          <cell r="H80" t="str">
            <v>CASH</v>
          </cell>
          <cell r="J80" t="str">
            <v>JAGANATH BHAIYA CHAWL NO:2/2, SAKI VIHAR</v>
          </cell>
          <cell r="K80" t="str">
            <v>ROAD,</v>
          </cell>
          <cell r="M80" t="str">
            <v>MUMBAI</v>
          </cell>
          <cell r="N80">
            <v>400072</v>
          </cell>
          <cell r="S80">
            <v>39691</v>
          </cell>
          <cell r="T80">
            <v>23</v>
          </cell>
          <cell r="U80">
            <v>4</v>
          </cell>
          <cell r="V80">
            <v>1</v>
          </cell>
          <cell r="W80">
            <v>3</v>
          </cell>
          <cell r="X80">
            <v>31</v>
          </cell>
          <cell r="Y80">
            <v>31</v>
          </cell>
          <cell r="Z80">
            <v>77.25</v>
          </cell>
        </row>
        <row r="81">
          <cell r="A81" t="str">
            <v>EMP023</v>
          </cell>
          <cell r="B81" t="str">
            <v>SANTOSH KERKAR</v>
          </cell>
          <cell r="C81" t="str">
            <v>01/08/96</v>
          </cell>
          <cell r="D81">
            <v>27930</v>
          </cell>
          <cell r="F81">
            <v>9</v>
          </cell>
          <cell r="G81">
            <v>17.3</v>
          </cell>
          <cell r="H81" t="str">
            <v>CASH</v>
          </cell>
          <cell r="J81" t="str">
            <v>JAGANATH BHAIYA CHAWL NO:2/2, SAKI VIHAR</v>
          </cell>
          <cell r="K81" t="str">
            <v>ROAD,</v>
          </cell>
          <cell r="M81" t="str">
            <v>MUMBAI</v>
          </cell>
          <cell r="N81">
            <v>400072</v>
          </cell>
          <cell r="S81">
            <v>39599</v>
          </cell>
          <cell r="T81">
            <v>12</v>
          </cell>
          <cell r="U81">
            <v>2</v>
          </cell>
          <cell r="V81">
            <v>16</v>
          </cell>
          <cell r="W81">
            <v>1</v>
          </cell>
          <cell r="X81">
            <v>31</v>
          </cell>
          <cell r="Y81">
            <v>31</v>
          </cell>
          <cell r="Z81">
            <v>15.5</v>
          </cell>
        </row>
        <row r="82">
          <cell r="A82" t="str">
            <v>EMP023</v>
          </cell>
          <cell r="B82" t="str">
            <v>SANTOSH KERKAR</v>
          </cell>
          <cell r="C82" t="str">
            <v>01/08/96</v>
          </cell>
          <cell r="D82">
            <v>27930</v>
          </cell>
          <cell r="F82">
            <v>9</v>
          </cell>
          <cell r="G82">
            <v>17.3</v>
          </cell>
          <cell r="H82" t="str">
            <v>CASH</v>
          </cell>
          <cell r="J82" t="str">
            <v>JAGANATH BHAIYA CHAWL NO:2/2, SAKI VIHAR</v>
          </cell>
          <cell r="K82" t="str">
            <v>ROAD,</v>
          </cell>
          <cell r="M82" t="str">
            <v>MUMBAI</v>
          </cell>
          <cell r="N82">
            <v>400072</v>
          </cell>
          <cell r="S82">
            <v>39692</v>
          </cell>
          <cell r="T82">
            <v>22.5</v>
          </cell>
          <cell r="U82">
            <v>4</v>
          </cell>
          <cell r="V82">
            <v>2</v>
          </cell>
          <cell r="W82">
            <v>1</v>
          </cell>
          <cell r="X82">
            <v>30</v>
          </cell>
          <cell r="Y82">
            <v>29.5</v>
          </cell>
          <cell r="Z82">
            <v>56.75</v>
          </cell>
        </row>
        <row r="83">
          <cell r="A83" t="str">
            <v>EMP023</v>
          </cell>
          <cell r="B83" t="str">
            <v>SANTOSH KERKAR</v>
          </cell>
          <cell r="C83" t="str">
            <v>01/08/96</v>
          </cell>
          <cell r="D83">
            <v>27930</v>
          </cell>
          <cell r="F83" t="str">
            <v>TIME_IN</v>
          </cell>
          <cell r="G83">
            <v>17.3</v>
          </cell>
          <cell r="H83" t="str">
            <v>CASH</v>
          </cell>
          <cell r="J83" t="str">
            <v>JAGANATH BHAIYA CHAWL NO:2/2, SAKI VIHAR</v>
          </cell>
          <cell r="K83" t="str">
            <v>ROAD,</v>
          </cell>
          <cell r="M83" t="str">
            <v>MUMBAI</v>
          </cell>
          <cell r="N83">
            <v>400072</v>
          </cell>
          <cell r="S83">
            <v>39783</v>
          </cell>
          <cell r="T83">
            <v>23</v>
          </cell>
          <cell r="U83">
            <v>3</v>
          </cell>
          <cell r="V83">
            <v>0</v>
          </cell>
          <cell r="W83">
            <v>0</v>
          </cell>
          <cell r="X83">
            <v>31</v>
          </cell>
          <cell r="Y83">
            <v>26</v>
          </cell>
          <cell r="Z83">
            <v>11.75</v>
          </cell>
        </row>
        <row r="84">
          <cell r="A84" t="str">
            <v>EMP023</v>
          </cell>
          <cell r="B84" t="str">
            <v>SANTOSH KERKAR</v>
          </cell>
          <cell r="C84" t="str">
            <v>01/08/96</v>
          </cell>
          <cell r="D84">
            <v>27930</v>
          </cell>
          <cell r="F84" t="str">
            <v>TIME_IN</v>
          </cell>
          <cell r="G84">
            <v>17.3</v>
          </cell>
          <cell r="H84" t="str">
            <v>CASH</v>
          </cell>
          <cell r="J84" t="str">
            <v>JAGANATH BHAIYA CHAWL NO:2/2, SAKI VIHAR</v>
          </cell>
          <cell r="K84" t="str">
            <v>ROAD,</v>
          </cell>
          <cell r="M84" t="str">
            <v>MUMBAI</v>
          </cell>
          <cell r="N84">
            <v>400072</v>
          </cell>
          <cell r="S84">
            <v>39845</v>
          </cell>
          <cell r="T84">
            <v>24</v>
          </cell>
          <cell r="U84">
            <v>4</v>
          </cell>
          <cell r="V84">
            <v>0</v>
          </cell>
          <cell r="W84">
            <v>0</v>
          </cell>
          <cell r="X84">
            <v>28</v>
          </cell>
          <cell r="Y84">
            <v>28</v>
          </cell>
          <cell r="Z84">
            <v>7.5</v>
          </cell>
        </row>
        <row r="85">
          <cell r="A85" t="str">
            <v>EMP023</v>
          </cell>
          <cell r="B85" t="str">
            <v>SANTOSH KERKAR</v>
          </cell>
          <cell r="C85" t="str">
            <v>01/08/96</v>
          </cell>
          <cell r="D85">
            <v>27930</v>
          </cell>
          <cell r="F85" t="str">
            <v>TIME_IN</v>
          </cell>
          <cell r="G85">
            <v>17.3</v>
          </cell>
          <cell r="H85" t="str">
            <v>CASH</v>
          </cell>
          <cell r="J85" t="str">
            <v>JAGANATH BHAIYA CHAWL NO:2/2, SAKI VIHAR</v>
          </cell>
          <cell r="K85" t="str">
            <v>ROAD,</v>
          </cell>
          <cell r="M85" t="str">
            <v>MUMBAI</v>
          </cell>
          <cell r="N85">
            <v>400072</v>
          </cell>
          <cell r="S85">
            <v>39814</v>
          </cell>
          <cell r="T85">
            <v>23.5</v>
          </cell>
          <cell r="U85">
            <v>4</v>
          </cell>
          <cell r="V85">
            <v>0</v>
          </cell>
          <cell r="W85">
            <v>1</v>
          </cell>
          <cell r="X85">
            <v>31</v>
          </cell>
          <cell r="Y85">
            <v>28.5</v>
          </cell>
          <cell r="Z85">
            <v>18</v>
          </cell>
        </row>
        <row r="86">
          <cell r="A86" t="str">
            <v>EMP023</v>
          </cell>
          <cell r="B86" t="str">
            <v>SANTOSH KERKAR</v>
          </cell>
          <cell r="C86" t="str">
            <v>01/08/96</v>
          </cell>
          <cell r="D86">
            <v>27930</v>
          </cell>
          <cell r="F86">
            <v>9</v>
          </cell>
          <cell r="G86">
            <v>17.3</v>
          </cell>
          <cell r="H86" t="str">
            <v>CASH</v>
          </cell>
          <cell r="J86" t="str">
            <v>JAGANATH BHAIYA CHAWL NO:2/2, SAKI VIHAR</v>
          </cell>
          <cell r="K86" t="str">
            <v>ROAD,</v>
          </cell>
          <cell r="M86" t="str">
            <v>MUMBAI</v>
          </cell>
          <cell r="N86">
            <v>400072</v>
          </cell>
          <cell r="S86">
            <v>39753</v>
          </cell>
          <cell r="T86">
            <v>25</v>
          </cell>
          <cell r="U86">
            <v>5</v>
          </cell>
          <cell r="V86">
            <v>0</v>
          </cell>
          <cell r="W86">
            <v>0</v>
          </cell>
          <cell r="X86">
            <v>30</v>
          </cell>
          <cell r="Y86">
            <v>30</v>
          </cell>
          <cell r="Z86">
            <v>15.5</v>
          </cell>
        </row>
        <row r="87">
          <cell r="A87" t="str">
            <v>EMP023</v>
          </cell>
          <cell r="B87" t="str">
            <v>SANTOSH KERKAR</v>
          </cell>
          <cell r="C87" t="str">
            <v>01/08/96</v>
          </cell>
          <cell r="D87">
            <v>27930</v>
          </cell>
          <cell r="F87">
            <v>9</v>
          </cell>
          <cell r="G87">
            <v>17.3</v>
          </cell>
          <cell r="H87" t="str">
            <v>CASH</v>
          </cell>
          <cell r="J87" t="str">
            <v>JAGANATH BHAIYA CHAWL NO:2/2, SAKI VIHAR</v>
          </cell>
          <cell r="K87" t="str">
            <v>ROAD,</v>
          </cell>
          <cell r="M87" t="str">
            <v>MUMBAI</v>
          </cell>
          <cell r="N87">
            <v>400072</v>
          </cell>
          <cell r="S87">
            <v>39660</v>
          </cell>
          <cell r="T87">
            <v>25</v>
          </cell>
          <cell r="U87">
            <v>4</v>
          </cell>
          <cell r="V87">
            <v>0</v>
          </cell>
          <cell r="W87">
            <v>0</v>
          </cell>
          <cell r="X87">
            <v>31</v>
          </cell>
          <cell r="Y87">
            <v>29</v>
          </cell>
          <cell r="Z87">
            <v>63</v>
          </cell>
        </row>
        <row r="88">
          <cell r="A88" t="str">
            <v>EMP025</v>
          </cell>
          <cell r="B88" t="str">
            <v>JYOTI PRAKASH GADEKAR</v>
          </cell>
          <cell r="C88" t="str">
            <v>01/08/96</v>
          </cell>
          <cell r="D88">
            <v>27669</v>
          </cell>
          <cell r="F88">
            <v>9</v>
          </cell>
          <cell r="G88">
            <v>17.3</v>
          </cell>
          <cell r="H88" t="str">
            <v>CASH</v>
          </cell>
          <cell r="M88" t="str">
            <v>ANDHERI-(E)</v>
          </cell>
          <cell r="N88">
            <v>400072</v>
          </cell>
          <cell r="S88">
            <v>39629</v>
          </cell>
          <cell r="T88">
            <v>22</v>
          </cell>
          <cell r="U88">
            <v>5</v>
          </cell>
          <cell r="V88">
            <v>0</v>
          </cell>
          <cell r="W88">
            <v>0</v>
          </cell>
          <cell r="X88">
            <v>30</v>
          </cell>
          <cell r="Y88">
            <v>27</v>
          </cell>
          <cell r="Z88">
            <v>0</v>
          </cell>
        </row>
        <row r="89">
          <cell r="A89" t="str">
            <v>EMP025</v>
          </cell>
          <cell r="B89" t="str">
            <v>JYOTI PRAKASH GADEKAR</v>
          </cell>
          <cell r="C89" t="str">
            <v>01/08/96</v>
          </cell>
          <cell r="D89">
            <v>27669</v>
          </cell>
          <cell r="F89" t="str">
            <v>TIME_IN</v>
          </cell>
          <cell r="G89">
            <v>17.3</v>
          </cell>
          <cell r="H89" t="str">
            <v>CASH</v>
          </cell>
          <cell r="M89" t="str">
            <v>ANDHERI-(E)</v>
          </cell>
          <cell r="N89">
            <v>400072</v>
          </cell>
          <cell r="S89">
            <v>39881</v>
          </cell>
          <cell r="T89">
            <v>18.5</v>
          </cell>
          <cell r="U89">
            <v>5</v>
          </cell>
          <cell r="V89">
            <v>0</v>
          </cell>
          <cell r="W89">
            <v>2</v>
          </cell>
          <cell r="X89">
            <v>31</v>
          </cell>
          <cell r="Y89">
            <v>25.5</v>
          </cell>
          <cell r="Z89">
            <v>2.75</v>
          </cell>
        </row>
        <row r="90">
          <cell r="A90" t="str">
            <v>EMP025</v>
          </cell>
          <cell r="B90" t="str">
            <v>JYOTI PRAKASH GADEKAR</v>
          </cell>
          <cell r="C90" t="str">
            <v>01/08/96</v>
          </cell>
          <cell r="D90">
            <v>27669</v>
          </cell>
          <cell r="F90">
            <v>9</v>
          </cell>
          <cell r="G90">
            <v>17.3</v>
          </cell>
          <cell r="H90" t="str">
            <v>CASH</v>
          </cell>
          <cell r="M90" t="str">
            <v>ANDHERI-(E)</v>
          </cell>
          <cell r="N90">
            <v>400072</v>
          </cell>
          <cell r="S90">
            <v>39722</v>
          </cell>
          <cell r="T90">
            <v>21</v>
          </cell>
          <cell r="U90">
            <v>4</v>
          </cell>
          <cell r="V90">
            <v>0</v>
          </cell>
          <cell r="W90">
            <v>4</v>
          </cell>
          <cell r="X90">
            <v>31</v>
          </cell>
          <cell r="Y90">
            <v>29</v>
          </cell>
          <cell r="Z90">
            <v>0</v>
          </cell>
        </row>
        <row r="91">
          <cell r="A91" t="str">
            <v>EMP025</v>
          </cell>
          <cell r="B91" t="str">
            <v>JYOTI PRAKASH GADEKAR</v>
          </cell>
          <cell r="C91" t="str">
            <v>01/08/96</v>
          </cell>
          <cell r="D91">
            <v>27669</v>
          </cell>
          <cell r="F91">
            <v>9</v>
          </cell>
          <cell r="G91">
            <v>17.3</v>
          </cell>
          <cell r="H91" t="str">
            <v>CASH</v>
          </cell>
          <cell r="M91" t="str">
            <v>ANDHERI-(E)</v>
          </cell>
          <cell r="N91">
            <v>400072</v>
          </cell>
          <cell r="S91">
            <v>39599</v>
          </cell>
          <cell r="T91">
            <v>24</v>
          </cell>
          <cell r="U91">
            <v>4</v>
          </cell>
          <cell r="V91">
            <v>0</v>
          </cell>
          <cell r="W91">
            <v>1</v>
          </cell>
          <cell r="X91">
            <v>31</v>
          </cell>
          <cell r="Y91">
            <v>29</v>
          </cell>
          <cell r="Z91">
            <v>0</v>
          </cell>
        </row>
        <row r="92">
          <cell r="A92" t="str">
            <v>EMP025</v>
          </cell>
          <cell r="B92" t="str">
            <v>JYOTI PRAKASH GADEKAR</v>
          </cell>
          <cell r="C92" t="str">
            <v>01/08/96</v>
          </cell>
          <cell r="D92">
            <v>27669</v>
          </cell>
          <cell r="F92" t="str">
            <v>TIME_IN</v>
          </cell>
          <cell r="G92">
            <v>17.3</v>
          </cell>
          <cell r="H92" t="str">
            <v>CASH</v>
          </cell>
          <cell r="M92" t="str">
            <v>ANDHERI-(E)</v>
          </cell>
          <cell r="N92">
            <v>400072</v>
          </cell>
          <cell r="S92">
            <v>39783</v>
          </cell>
          <cell r="T92">
            <v>17</v>
          </cell>
          <cell r="U92">
            <v>3</v>
          </cell>
          <cell r="V92">
            <v>0</v>
          </cell>
          <cell r="W92">
            <v>0</v>
          </cell>
          <cell r="X92">
            <v>31</v>
          </cell>
          <cell r="Y92">
            <v>20</v>
          </cell>
          <cell r="Z92">
            <v>1.5</v>
          </cell>
        </row>
        <row r="93">
          <cell r="A93" t="str">
            <v>EMP025</v>
          </cell>
          <cell r="B93" t="str">
            <v>JYOTI PRAKASH GADEKAR</v>
          </cell>
          <cell r="C93" t="str">
            <v>01/08/96</v>
          </cell>
          <cell r="D93">
            <v>27669</v>
          </cell>
          <cell r="F93">
            <v>9</v>
          </cell>
          <cell r="G93">
            <v>17.3</v>
          </cell>
          <cell r="H93" t="str">
            <v>CASH</v>
          </cell>
          <cell r="M93" t="str">
            <v>ANDHERI-(E)</v>
          </cell>
          <cell r="N93">
            <v>400072</v>
          </cell>
          <cell r="S93">
            <v>39691</v>
          </cell>
          <cell r="T93">
            <v>21</v>
          </cell>
          <cell r="U93">
            <v>4</v>
          </cell>
          <cell r="V93">
            <v>0</v>
          </cell>
          <cell r="W93">
            <v>3</v>
          </cell>
          <cell r="X93">
            <v>31</v>
          </cell>
          <cell r="Y93">
            <v>28</v>
          </cell>
          <cell r="Z93">
            <v>0</v>
          </cell>
        </row>
        <row r="94">
          <cell r="A94" t="str">
            <v>EMP025</v>
          </cell>
          <cell r="B94" t="str">
            <v>JYOTI PRAKASH GADEKAR</v>
          </cell>
          <cell r="C94" t="str">
            <v>01/08/96</v>
          </cell>
          <cell r="D94">
            <v>27669</v>
          </cell>
          <cell r="F94" t="str">
            <v>TIME_IN</v>
          </cell>
          <cell r="G94">
            <v>17.3</v>
          </cell>
          <cell r="H94" t="str">
            <v>CASH</v>
          </cell>
          <cell r="M94" t="str">
            <v>ANDHERI-(E)</v>
          </cell>
          <cell r="N94">
            <v>400072</v>
          </cell>
          <cell r="S94">
            <v>39814</v>
          </cell>
          <cell r="T94">
            <v>24</v>
          </cell>
          <cell r="U94">
            <v>4</v>
          </cell>
          <cell r="V94">
            <v>0</v>
          </cell>
          <cell r="W94">
            <v>1</v>
          </cell>
          <cell r="X94">
            <v>31</v>
          </cell>
          <cell r="Y94">
            <v>29</v>
          </cell>
          <cell r="Z94">
            <v>0</v>
          </cell>
        </row>
        <row r="95">
          <cell r="A95" t="str">
            <v>EMP025</v>
          </cell>
          <cell r="B95" t="str">
            <v>JYOTI PRAKASH GADEKAR</v>
          </cell>
          <cell r="C95" t="str">
            <v>01/08/96</v>
          </cell>
          <cell r="D95">
            <v>27669</v>
          </cell>
          <cell r="F95">
            <v>9</v>
          </cell>
          <cell r="G95">
            <v>17.3</v>
          </cell>
          <cell r="H95" t="str">
            <v>CASH</v>
          </cell>
          <cell r="M95" t="str">
            <v>ANDHERI-(E)</v>
          </cell>
          <cell r="N95">
            <v>400072</v>
          </cell>
          <cell r="S95">
            <v>39660</v>
          </cell>
          <cell r="T95">
            <v>22</v>
          </cell>
          <cell r="U95">
            <v>4</v>
          </cell>
          <cell r="V95">
            <v>0</v>
          </cell>
          <cell r="W95">
            <v>0</v>
          </cell>
          <cell r="X95">
            <v>31</v>
          </cell>
          <cell r="Y95">
            <v>26</v>
          </cell>
          <cell r="Z95">
            <v>3</v>
          </cell>
        </row>
        <row r="96">
          <cell r="A96" t="str">
            <v>EMP025</v>
          </cell>
          <cell r="B96" t="str">
            <v>JYOTI PRAKASH GADEKAR</v>
          </cell>
          <cell r="C96" t="str">
            <v>01/08/96</v>
          </cell>
          <cell r="D96">
            <v>27669</v>
          </cell>
          <cell r="F96">
            <v>9</v>
          </cell>
          <cell r="G96">
            <v>17.3</v>
          </cell>
          <cell r="H96" t="str">
            <v>CASH</v>
          </cell>
          <cell r="M96" t="str">
            <v>ANDHERI-(E)</v>
          </cell>
          <cell r="N96">
            <v>400072</v>
          </cell>
          <cell r="S96">
            <v>39692</v>
          </cell>
          <cell r="T96">
            <v>20</v>
          </cell>
          <cell r="U96">
            <v>3</v>
          </cell>
          <cell r="V96">
            <v>0</v>
          </cell>
          <cell r="W96">
            <v>1</v>
          </cell>
          <cell r="X96">
            <v>30</v>
          </cell>
          <cell r="Y96">
            <v>24</v>
          </cell>
          <cell r="Z96">
            <v>0</v>
          </cell>
        </row>
        <row r="97">
          <cell r="A97" t="str">
            <v>EMP025</v>
          </cell>
          <cell r="B97" t="str">
            <v>JYOTI PRAKASH GADEKAR</v>
          </cell>
          <cell r="C97" t="str">
            <v>01/08/96</v>
          </cell>
          <cell r="D97">
            <v>27669</v>
          </cell>
          <cell r="F97">
            <v>9</v>
          </cell>
          <cell r="G97">
            <v>17.3</v>
          </cell>
          <cell r="H97" t="str">
            <v>CASH</v>
          </cell>
          <cell r="M97" t="str">
            <v>ANDHERI-(E)</v>
          </cell>
          <cell r="N97">
            <v>400072</v>
          </cell>
          <cell r="S97">
            <v>39753</v>
          </cell>
          <cell r="T97">
            <v>20.5</v>
          </cell>
          <cell r="U97">
            <v>5</v>
          </cell>
          <cell r="V97">
            <v>0</v>
          </cell>
          <cell r="W97">
            <v>0</v>
          </cell>
          <cell r="X97">
            <v>30</v>
          </cell>
          <cell r="Y97">
            <v>25.5</v>
          </cell>
          <cell r="Z97">
            <v>1.5</v>
          </cell>
        </row>
        <row r="98">
          <cell r="A98" t="str">
            <v>EMP025</v>
          </cell>
          <cell r="B98" t="str">
            <v>JYOTI PRAKASH GADEKAR</v>
          </cell>
          <cell r="C98" t="str">
            <v>01/08/96</v>
          </cell>
          <cell r="D98">
            <v>27669</v>
          </cell>
          <cell r="F98">
            <v>9</v>
          </cell>
          <cell r="G98">
            <v>17.3</v>
          </cell>
          <cell r="H98" t="str">
            <v>CASH</v>
          </cell>
          <cell r="M98" t="str">
            <v>ANDHERI-(E)</v>
          </cell>
          <cell r="N98">
            <v>400072</v>
          </cell>
          <cell r="S98">
            <v>39539</v>
          </cell>
          <cell r="T98">
            <v>20</v>
          </cell>
          <cell r="U98">
            <v>3</v>
          </cell>
          <cell r="W98">
            <v>0</v>
          </cell>
          <cell r="X98">
            <v>30</v>
          </cell>
          <cell r="Y98">
            <v>23</v>
          </cell>
          <cell r="Z98">
            <v>1.25</v>
          </cell>
        </row>
        <row r="99">
          <cell r="A99" t="str">
            <v>EMP025</v>
          </cell>
          <cell r="B99" t="str">
            <v>JYOTI PRAKASH GADEKAR</v>
          </cell>
          <cell r="C99" t="str">
            <v>01/08/96</v>
          </cell>
          <cell r="D99">
            <v>27669</v>
          </cell>
          <cell r="F99" t="str">
            <v>TIME_IN</v>
          </cell>
          <cell r="G99">
            <v>17.3</v>
          </cell>
          <cell r="H99" t="str">
            <v>CASH</v>
          </cell>
          <cell r="M99" t="str">
            <v>ANDHERI-(E)</v>
          </cell>
          <cell r="N99">
            <v>400072</v>
          </cell>
          <cell r="S99">
            <v>39845</v>
          </cell>
          <cell r="T99">
            <v>13</v>
          </cell>
          <cell r="U99">
            <v>3</v>
          </cell>
          <cell r="V99">
            <v>0</v>
          </cell>
          <cell r="W99">
            <v>0</v>
          </cell>
          <cell r="X99">
            <v>28</v>
          </cell>
          <cell r="Y99">
            <v>16</v>
          </cell>
          <cell r="Z99">
            <v>0</v>
          </cell>
        </row>
        <row r="100">
          <cell r="A100" t="str">
            <v>EMP031</v>
          </cell>
          <cell r="B100" t="str">
            <v>SUJATA POOJARI</v>
          </cell>
          <cell r="C100" t="str">
            <v>01/08/96</v>
          </cell>
          <cell r="D100">
            <v>27403</v>
          </cell>
          <cell r="F100" t="str">
            <v>TIME_IN</v>
          </cell>
          <cell r="G100">
            <v>17.3</v>
          </cell>
          <cell r="H100" t="str">
            <v>CHEQUE</v>
          </cell>
          <cell r="I100" t="str">
            <v>ANAND SOMAPPA AMIN</v>
          </cell>
          <cell r="J100" t="str">
            <v>D-2/1:2, SECTOR-22, KOPAR KHAIRANE,</v>
          </cell>
          <cell r="M100" t="str">
            <v>NAVI MUMBAI</v>
          </cell>
          <cell r="N100">
            <v>400701</v>
          </cell>
          <cell r="R100" t="str">
            <v>PRODN. SUPERVISOR</v>
          </cell>
          <cell r="S100">
            <v>39814</v>
          </cell>
          <cell r="T100">
            <v>23</v>
          </cell>
          <cell r="U100">
            <v>4</v>
          </cell>
          <cell r="V100">
            <v>0</v>
          </cell>
          <cell r="W100">
            <v>1</v>
          </cell>
          <cell r="X100">
            <v>31</v>
          </cell>
          <cell r="Y100">
            <v>28</v>
          </cell>
          <cell r="Z100">
            <v>0</v>
          </cell>
        </row>
        <row r="101">
          <cell r="A101" t="str">
            <v>EMP031</v>
          </cell>
          <cell r="B101" t="str">
            <v>SUJATA POOJARI</v>
          </cell>
          <cell r="C101" t="str">
            <v>01/08/96</v>
          </cell>
          <cell r="D101">
            <v>27403</v>
          </cell>
          <cell r="F101">
            <v>9</v>
          </cell>
          <cell r="G101">
            <v>17.3</v>
          </cell>
          <cell r="H101" t="str">
            <v>CHEQUE</v>
          </cell>
          <cell r="I101" t="str">
            <v>ANAND SOMAPPA AMIN</v>
          </cell>
          <cell r="J101" t="str">
            <v>D-2/1:2, SECTOR-22, KOPAR KHAIRANE,</v>
          </cell>
          <cell r="M101" t="str">
            <v>NAVI MUMBAI</v>
          </cell>
          <cell r="N101">
            <v>400701</v>
          </cell>
          <cell r="R101" t="str">
            <v>PRODN. SUPERVISOR</v>
          </cell>
          <cell r="S101">
            <v>39753</v>
          </cell>
          <cell r="T101">
            <v>24</v>
          </cell>
          <cell r="U101">
            <v>5</v>
          </cell>
          <cell r="V101">
            <v>0</v>
          </cell>
          <cell r="W101">
            <v>0</v>
          </cell>
          <cell r="X101">
            <v>30</v>
          </cell>
          <cell r="Y101">
            <v>29</v>
          </cell>
          <cell r="Z101">
            <v>0</v>
          </cell>
        </row>
        <row r="102">
          <cell r="A102" t="str">
            <v>EMP031</v>
          </cell>
          <cell r="B102" t="str">
            <v>SUJATA POOJARI</v>
          </cell>
          <cell r="C102" t="str">
            <v>01/08/96</v>
          </cell>
          <cell r="D102">
            <v>27403</v>
          </cell>
          <cell r="F102">
            <v>9</v>
          </cell>
          <cell r="G102">
            <v>17.3</v>
          </cell>
          <cell r="H102" t="str">
            <v>CHEQUE</v>
          </cell>
          <cell r="I102" t="str">
            <v>ANAND SOMAPPA AMIN</v>
          </cell>
          <cell r="J102" t="str">
            <v>D-2/1:2, SECTOR-22, KOPAR KHAIRANE,</v>
          </cell>
          <cell r="M102" t="str">
            <v>NAVI MUMBAI</v>
          </cell>
          <cell r="N102">
            <v>400701</v>
          </cell>
          <cell r="R102" t="str">
            <v>PRODN. SUPERVISOR</v>
          </cell>
          <cell r="S102">
            <v>39660</v>
          </cell>
          <cell r="T102">
            <v>26</v>
          </cell>
          <cell r="U102">
            <v>4</v>
          </cell>
          <cell r="V102">
            <v>0</v>
          </cell>
          <cell r="W102">
            <v>0</v>
          </cell>
          <cell r="X102">
            <v>31</v>
          </cell>
          <cell r="Y102">
            <v>30</v>
          </cell>
          <cell r="Z102">
            <v>0</v>
          </cell>
        </row>
        <row r="103">
          <cell r="A103" t="str">
            <v>EMP031</v>
          </cell>
          <cell r="B103" t="str">
            <v>SUJATA POOJARI</v>
          </cell>
          <cell r="C103" t="str">
            <v>01/08/96</v>
          </cell>
          <cell r="D103">
            <v>27403</v>
          </cell>
          <cell r="F103" t="str">
            <v>TIME_IN</v>
          </cell>
          <cell r="G103">
            <v>17.3</v>
          </cell>
          <cell r="H103" t="str">
            <v>CHEQUE</v>
          </cell>
          <cell r="I103" t="str">
            <v>ANAND SOMAPPA AMIN</v>
          </cell>
          <cell r="J103" t="str">
            <v>D-2/1:2, SECTOR-22, KOPAR KHAIRANE,</v>
          </cell>
          <cell r="M103" t="str">
            <v>NAVI MUMBAI</v>
          </cell>
          <cell r="N103">
            <v>400701</v>
          </cell>
          <cell r="R103" t="str">
            <v>PRODN. SUPERVISOR</v>
          </cell>
          <cell r="S103">
            <v>39845</v>
          </cell>
          <cell r="T103">
            <v>21</v>
          </cell>
          <cell r="U103">
            <v>4</v>
          </cell>
          <cell r="V103">
            <v>0</v>
          </cell>
          <cell r="W103">
            <v>0</v>
          </cell>
          <cell r="X103">
            <v>28</v>
          </cell>
          <cell r="Y103">
            <v>25</v>
          </cell>
          <cell r="Z103">
            <v>0</v>
          </cell>
        </row>
        <row r="104">
          <cell r="A104" t="str">
            <v>EMP031</v>
          </cell>
          <cell r="B104" t="str">
            <v>SUJATA POOJARI</v>
          </cell>
          <cell r="C104" t="str">
            <v>01/08/96</v>
          </cell>
          <cell r="D104">
            <v>27403</v>
          </cell>
          <cell r="F104">
            <v>9</v>
          </cell>
          <cell r="G104">
            <v>17.3</v>
          </cell>
          <cell r="H104" t="str">
            <v>CHEQUE</v>
          </cell>
          <cell r="I104" t="str">
            <v>ANAND SOMAPPA AMIN</v>
          </cell>
          <cell r="J104" t="str">
            <v>D-2/1:2, SECTOR-22, KOPAR KHAIRANE,</v>
          </cell>
          <cell r="M104" t="str">
            <v>NAVI MUMBAI</v>
          </cell>
          <cell r="N104">
            <v>400701</v>
          </cell>
          <cell r="R104" t="str">
            <v>PRODN. SUPERVISOR</v>
          </cell>
          <cell r="S104">
            <v>39539</v>
          </cell>
          <cell r="T104">
            <v>21</v>
          </cell>
          <cell r="U104">
            <v>4</v>
          </cell>
          <cell r="V104">
            <v>4</v>
          </cell>
          <cell r="W104">
            <v>0</v>
          </cell>
          <cell r="X104">
            <v>30</v>
          </cell>
          <cell r="Y104">
            <v>29</v>
          </cell>
          <cell r="Z104">
            <v>0</v>
          </cell>
        </row>
        <row r="105">
          <cell r="A105" t="str">
            <v>EMP031</v>
          </cell>
          <cell r="B105" t="str">
            <v>SUJATA POOJARI</v>
          </cell>
          <cell r="C105" t="str">
            <v>01/08/96</v>
          </cell>
          <cell r="D105">
            <v>27403</v>
          </cell>
          <cell r="F105">
            <v>9</v>
          </cell>
          <cell r="G105">
            <v>17.3</v>
          </cell>
          <cell r="H105" t="str">
            <v>CHEQUE</v>
          </cell>
          <cell r="I105" t="str">
            <v>ANAND SOMAPPA AMIN</v>
          </cell>
          <cell r="J105" t="str">
            <v>D-2/1:2, SECTOR-22, KOPAR KHAIRANE,</v>
          </cell>
          <cell r="M105" t="str">
            <v>NAVI MUMBAI</v>
          </cell>
          <cell r="N105">
            <v>400701</v>
          </cell>
          <cell r="R105" t="str">
            <v>PRODN. SUPERVISOR</v>
          </cell>
          <cell r="S105">
            <v>39599</v>
          </cell>
          <cell r="T105">
            <v>25</v>
          </cell>
          <cell r="U105">
            <v>4</v>
          </cell>
          <cell r="V105">
            <v>0</v>
          </cell>
          <cell r="W105">
            <v>1</v>
          </cell>
          <cell r="X105">
            <v>31</v>
          </cell>
          <cell r="Y105">
            <v>30</v>
          </cell>
          <cell r="Z105">
            <v>0</v>
          </cell>
        </row>
        <row r="106">
          <cell r="A106" t="str">
            <v>EMP031</v>
          </cell>
          <cell r="B106" t="str">
            <v>SUJATA POOJARI</v>
          </cell>
          <cell r="C106" t="str">
            <v>01/08/96</v>
          </cell>
          <cell r="D106">
            <v>27403</v>
          </cell>
          <cell r="F106">
            <v>9</v>
          </cell>
          <cell r="G106">
            <v>17.3</v>
          </cell>
          <cell r="H106" t="str">
            <v>CHEQUE</v>
          </cell>
          <cell r="I106" t="str">
            <v>ANAND SOMAPPA AMIN</v>
          </cell>
          <cell r="J106" t="str">
            <v>D-2/1:2, SECTOR-22, KOPAR KHAIRANE,</v>
          </cell>
          <cell r="M106" t="str">
            <v>NAVI MUMBAI</v>
          </cell>
          <cell r="N106">
            <v>400701</v>
          </cell>
          <cell r="R106" t="str">
            <v>PRODN. SUPERVISOR</v>
          </cell>
          <cell r="S106">
            <v>39629</v>
          </cell>
          <cell r="T106">
            <v>25</v>
          </cell>
          <cell r="U106">
            <v>5</v>
          </cell>
          <cell r="V106">
            <v>0</v>
          </cell>
          <cell r="W106">
            <v>0</v>
          </cell>
          <cell r="X106">
            <v>30</v>
          </cell>
          <cell r="Y106">
            <v>30</v>
          </cell>
          <cell r="Z106">
            <v>0</v>
          </cell>
        </row>
        <row r="107">
          <cell r="A107" t="str">
            <v>EMP031</v>
          </cell>
          <cell r="B107" t="str">
            <v>SUJATA POOJARI</v>
          </cell>
          <cell r="C107" t="str">
            <v>01/08/96</v>
          </cell>
          <cell r="D107">
            <v>27403</v>
          </cell>
          <cell r="F107">
            <v>9</v>
          </cell>
          <cell r="G107">
            <v>17.3</v>
          </cell>
          <cell r="H107" t="str">
            <v>CHEQUE</v>
          </cell>
          <cell r="I107" t="str">
            <v>ANAND SOMAPPA AMIN</v>
          </cell>
          <cell r="J107" t="str">
            <v>D-2/1:2, SECTOR-22, KOPAR KHAIRANE,</v>
          </cell>
          <cell r="M107" t="str">
            <v>NAVI MUMBAI</v>
          </cell>
          <cell r="N107">
            <v>400701</v>
          </cell>
          <cell r="R107" t="str">
            <v>PRODN. SUPERVISOR</v>
          </cell>
          <cell r="S107">
            <v>39692</v>
          </cell>
          <cell r="T107">
            <v>24</v>
          </cell>
          <cell r="U107">
            <v>4</v>
          </cell>
          <cell r="V107">
            <v>0</v>
          </cell>
          <cell r="W107">
            <v>1</v>
          </cell>
          <cell r="X107">
            <v>30</v>
          </cell>
          <cell r="Y107">
            <v>29</v>
          </cell>
          <cell r="Z107">
            <v>0</v>
          </cell>
        </row>
        <row r="108">
          <cell r="A108" t="str">
            <v>EMP031</v>
          </cell>
          <cell r="B108" t="str">
            <v>SUJATA POOJARI</v>
          </cell>
          <cell r="C108" t="str">
            <v>01/08/96</v>
          </cell>
          <cell r="D108">
            <v>27403</v>
          </cell>
          <cell r="F108" t="str">
            <v>TIME_IN</v>
          </cell>
          <cell r="G108">
            <v>17.3</v>
          </cell>
          <cell r="H108" t="str">
            <v>CHEQUE</v>
          </cell>
          <cell r="I108" t="str">
            <v>ANAND SOMAPPA AMIN</v>
          </cell>
          <cell r="J108" t="str">
            <v>D-2/1:2, SECTOR-22, KOPAR KHAIRANE,</v>
          </cell>
          <cell r="M108" t="str">
            <v>NAVI MUMBAI</v>
          </cell>
          <cell r="N108">
            <v>400701</v>
          </cell>
          <cell r="R108" t="str">
            <v>PRODN. SUPERVISOR</v>
          </cell>
          <cell r="S108">
            <v>39881</v>
          </cell>
          <cell r="T108">
            <v>23</v>
          </cell>
          <cell r="U108">
            <v>5</v>
          </cell>
          <cell r="V108">
            <v>0</v>
          </cell>
          <cell r="W108">
            <v>2</v>
          </cell>
          <cell r="X108">
            <v>31</v>
          </cell>
          <cell r="Y108">
            <v>30</v>
          </cell>
          <cell r="Z108">
            <v>0</v>
          </cell>
        </row>
        <row r="109">
          <cell r="A109" t="str">
            <v>EMP031</v>
          </cell>
          <cell r="B109" t="str">
            <v>SUJATA POOJARI</v>
          </cell>
          <cell r="C109" t="str">
            <v>01/08/96</v>
          </cell>
          <cell r="D109">
            <v>27403</v>
          </cell>
          <cell r="F109">
            <v>9</v>
          </cell>
          <cell r="G109">
            <v>17.3</v>
          </cell>
          <cell r="H109" t="str">
            <v>CHEQUE</v>
          </cell>
          <cell r="I109" t="str">
            <v>ANAND SOMAPPA AMIN</v>
          </cell>
          <cell r="J109" t="str">
            <v>D-2/1:2, SECTOR-22, KOPAR KHAIRANE,</v>
          </cell>
          <cell r="M109" t="str">
            <v>NAVI MUMBAI</v>
          </cell>
          <cell r="N109">
            <v>400701</v>
          </cell>
          <cell r="R109" t="str">
            <v>PRODN. SUPERVISOR</v>
          </cell>
          <cell r="S109">
            <v>39691</v>
          </cell>
          <cell r="T109">
            <v>23</v>
          </cell>
          <cell r="U109">
            <v>4</v>
          </cell>
          <cell r="V109">
            <v>0</v>
          </cell>
          <cell r="W109">
            <v>3</v>
          </cell>
          <cell r="X109">
            <v>31</v>
          </cell>
          <cell r="Y109">
            <v>30</v>
          </cell>
          <cell r="Z109">
            <v>0</v>
          </cell>
        </row>
        <row r="110">
          <cell r="A110" t="str">
            <v>EMP031</v>
          </cell>
          <cell r="B110" t="str">
            <v>SUJATA POOJARI</v>
          </cell>
          <cell r="C110" t="str">
            <v>01/08/96</v>
          </cell>
          <cell r="D110">
            <v>27403</v>
          </cell>
          <cell r="F110" t="str">
            <v>TIME_IN</v>
          </cell>
          <cell r="G110">
            <v>17.3</v>
          </cell>
          <cell r="H110" t="str">
            <v>CHEQUE</v>
          </cell>
          <cell r="I110" t="str">
            <v>ANAND SOMAPPA AMIN</v>
          </cell>
          <cell r="J110" t="str">
            <v>D-2/1:2, SECTOR-22, KOPAR KHAIRANE,</v>
          </cell>
          <cell r="M110" t="str">
            <v>NAVI MUMBAI</v>
          </cell>
          <cell r="N110">
            <v>400701</v>
          </cell>
          <cell r="R110" t="str">
            <v>PRODN. SUPERVISOR</v>
          </cell>
          <cell r="S110">
            <v>39783</v>
          </cell>
          <cell r="T110">
            <v>23</v>
          </cell>
          <cell r="U110">
            <v>3</v>
          </cell>
          <cell r="V110">
            <v>4</v>
          </cell>
          <cell r="W110">
            <v>0</v>
          </cell>
          <cell r="X110">
            <v>31</v>
          </cell>
          <cell r="Y110">
            <v>30</v>
          </cell>
          <cell r="Z110">
            <v>0</v>
          </cell>
        </row>
        <row r="111">
          <cell r="A111" t="str">
            <v>EMP031</v>
          </cell>
          <cell r="B111" t="str">
            <v>SUJATA POOJARI</v>
          </cell>
          <cell r="C111" t="str">
            <v>01/08/96</v>
          </cell>
          <cell r="D111">
            <v>27403</v>
          </cell>
          <cell r="F111">
            <v>9</v>
          </cell>
          <cell r="G111">
            <v>17.3</v>
          </cell>
          <cell r="H111" t="str">
            <v>CHEQUE</v>
          </cell>
          <cell r="I111" t="str">
            <v>ANAND SOMAPPA AMIN</v>
          </cell>
          <cell r="J111" t="str">
            <v>D-2/1:2, SECTOR-22, KOPAR KHAIRANE,</v>
          </cell>
          <cell r="M111" t="str">
            <v>NAVI MUMBAI</v>
          </cell>
          <cell r="N111">
            <v>400701</v>
          </cell>
          <cell r="R111" t="str">
            <v>PRODN. SUPERVISOR</v>
          </cell>
          <cell r="S111">
            <v>39722</v>
          </cell>
          <cell r="T111">
            <v>23</v>
          </cell>
          <cell r="U111">
            <v>4</v>
          </cell>
          <cell r="V111">
            <v>0</v>
          </cell>
          <cell r="W111">
            <v>4</v>
          </cell>
          <cell r="X111">
            <v>31</v>
          </cell>
          <cell r="Y111">
            <v>31</v>
          </cell>
          <cell r="Z111">
            <v>0</v>
          </cell>
        </row>
        <row r="112">
          <cell r="A112" t="str">
            <v>EMP040</v>
          </cell>
          <cell r="B112" t="str">
            <v>AARTI NARAYAN PARAB</v>
          </cell>
          <cell r="C112" t="str">
            <v>01/12/96</v>
          </cell>
          <cell r="D112">
            <v>23238</v>
          </cell>
          <cell r="F112" t="str">
            <v>TIME_IN</v>
          </cell>
          <cell r="G112">
            <v>17.3</v>
          </cell>
          <cell r="H112" t="str">
            <v>CASH</v>
          </cell>
          <cell r="I112" t="str">
            <v>E-450, CIDCO COLONY,</v>
          </cell>
          <cell r="J112" t="str">
            <v>SECTOR-2, AIROLI,</v>
          </cell>
          <cell r="M112" t="str">
            <v>NAVI MUMBAI</v>
          </cell>
          <cell r="N112">
            <v>400708</v>
          </cell>
          <cell r="R112" t="str">
            <v>ASSEMBLY HELPER</v>
          </cell>
          <cell r="S112">
            <v>39814</v>
          </cell>
          <cell r="T112">
            <v>24</v>
          </cell>
          <cell r="U112">
            <v>4</v>
          </cell>
          <cell r="V112">
            <v>0</v>
          </cell>
          <cell r="W112">
            <v>1</v>
          </cell>
          <cell r="X112">
            <v>31</v>
          </cell>
          <cell r="Y112">
            <v>29</v>
          </cell>
          <cell r="Z112">
            <v>0</v>
          </cell>
        </row>
        <row r="113">
          <cell r="A113" t="str">
            <v>EMP040</v>
          </cell>
          <cell r="B113" t="str">
            <v>AARTI NARAYAN PARAB</v>
          </cell>
          <cell r="C113" t="str">
            <v>01/12/96</v>
          </cell>
          <cell r="D113">
            <v>23238</v>
          </cell>
          <cell r="F113">
            <v>9</v>
          </cell>
          <cell r="G113">
            <v>17.3</v>
          </cell>
          <cell r="H113" t="str">
            <v>CASH</v>
          </cell>
          <cell r="I113" t="str">
            <v>E-450, CIDCO COLONY,</v>
          </cell>
          <cell r="J113" t="str">
            <v>SECTOR-2, AIROLI,</v>
          </cell>
          <cell r="M113" t="str">
            <v>NAVI MUMBAI</v>
          </cell>
          <cell r="N113">
            <v>400708</v>
          </cell>
          <cell r="R113" t="str">
            <v>ASSEMBLY HELPER</v>
          </cell>
          <cell r="S113">
            <v>39691</v>
          </cell>
          <cell r="T113">
            <v>22.5</v>
          </cell>
          <cell r="U113">
            <v>4</v>
          </cell>
          <cell r="V113">
            <v>0</v>
          </cell>
          <cell r="W113">
            <v>3</v>
          </cell>
          <cell r="X113">
            <v>31</v>
          </cell>
          <cell r="Y113">
            <v>29.5</v>
          </cell>
          <cell r="Z113">
            <v>6</v>
          </cell>
        </row>
        <row r="114">
          <cell r="A114" t="str">
            <v>EMP040</v>
          </cell>
          <cell r="B114" t="str">
            <v>AARTI NARAYAN PARAB</v>
          </cell>
          <cell r="C114" t="str">
            <v>01/12/96</v>
          </cell>
          <cell r="D114">
            <v>23238</v>
          </cell>
          <cell r="F114">
            <v>9</v>
          </cell>
          <cell r="G114">
            <v>17.3</v>
          </cell>
          <cell r="H114" t="str">
            <v>CASH</v>
          </cell>
          <cell r="I114" t="str">
            <v>E-450, CIDCO COLONY,</v>
          </cell>
          <cell r="J114" t="str">
            <v>SECTOR-2, AIROLI,</v>
          </cell>
          <cell r="M114" t="str">
            <v>NAVI MUMBAI</v>
          </cell>
          <cell r="N114">
            <v>400708</v>
          </cell>
          <cell r="R114" t="str">
            <v>ASSEMBLY HELPER</v>
          </cell>
          <cell r="S114">
            <v>39692</v>
          </cell>
          <cell r="T114">
            <v>15.5</v>
          </cell>
          <cell r="U114">
            <v>3</v>
          </cell>
          <cell r="V114">
            <v>9</v>
          </cell>
          <cell r="W114">
            <v>1</v>
          </cell>
          <cell r="X114">
            <v>30</v>
          </cell>
          <cell r="Y114">
            <v>28.5</v>
          </cell>
          <cell r="Z114">
            <v>12.5</v>
          </cell>
        </row>
        <row r="115">
          <cell r="A115" t="str">
            <v>EMP040</v>
          </cell>
          <cell r="B115" t="str">
            <v>AARTI NARAYAN PARAB</v>
          </cell>
          <cell r="C115" t="str">
            <v>01/12/96</v>
          </cell>
          <cell r="D115">
            <v>23238</v>
          </cell>
          <cell r="F115">
            <v>9</v>
          </cell>
          <cell r="G115">
            <v>17.3</v>
          </cell>
          <cell r="H115" t="str">
            <v>CASH</v>
          </cell>
          <cell r="I115" t="str">
            <v>E-450, CIDCO COLONY,</v>
          </cell>
          <cell r="J115" t="str">
            <v>SECTOR-2, AIROLI,</v>
          </cell>
          <cell r="M115" t="str">
            <v>NAVI MUMBAI</v>
          </cell>
          <cell r="N115">
            <v>400708</v>
          </cell>
          <cell r="R115" t="str">
            <v>ASSEMBLY HELPER</v>
          </cell>
          <cell r="S115">
            <v>39539</v>
          </cell>
          <cell r="T115">
            <v>22</v>
          </cell>
          <cell r="U115">
            <v>4</v>
          </cell>
          <cell r="V115">
            <v>3</v>
          </cell>
          <cell r="W115">
            <v>0</v>
          </cell>
          <cell r="X115">
            <v>30</v>
          </cell>
          <cell r="Y115">
            <v>29</v>
          </cell>
          <cell r="Z115">
            <v>9.25</v>
          </cell>
        </row>
        <row r="116">
          <cell r="A116" t="str">
            <v>EMP040</v>
          </cell>
          <cell r="B116" t="str">
            <v>AARTI NARAYAN PARAB</v>
          </cell>
          <cell r="C116" t="str">
            <v>01/12/96</v>
          </cell>
          <cell r="D116">
            <v>23238</v>
          </cell>
          <cell r="F116">
            <v>9</v>
          </cell>
          <cell r="G116">
            <v>17.3</v>
          </cell>
          <cell r="H116" t="str">
            <v>CASH</v>
          </cell>
          <cell r="I116" t="str">
            <v>E-450, CIDCO COLONY,</v>
          </cell>
          <cell r="J116" t="str">
            <v>SECTOR-2, AIROLI,</v>
          </cell>
          <cell r="M116" t="str">
            <v>NAVI MUMBAI</v>
          </cell>
          <cell r="N116">
            <v>400708</v>
          </cell>
          <cell r="R116" t="str">
            <v>ASSEMBLY HELPER</v>
          </cell>
          <cell r="S116">
            <v>39722</v>
          </cell>
          <cell r="T116">
            <v>21</v>
          </cell>
          <cell r="U116">
            <v>4</v>
          </cell>
          <cell r="V116">
            <v>0</v>
          </cell>
          <cell r="W116">
            <v>4</v>
          </cell>
          <cell r="X116">
            <v>31</v>
          </cell>
          <cell r="Y116">
            <v>29</v>
          </cell>
          <cell r="Z116">
            <v>4.25</v>
          </cell>
        </row>
        <row r="117">
          <cell r="A117" t="str">
            <v>EMP040</v>
          </cell>
          <cell r="B117" t="str">
            <v>AARTI NARAYAN PARAB</v>
          </cell>
          <cell r="C117" t="str">
            <v>01/12/96</v>
          </cell>
          <cell r="D117">
            <v>23238</v>
          </cell>
          <cell r="F117">
            <v>9</v>
          </cell>
          <cell r="G117">
            <v>17.3</v>
          </cell>
          <cell r="H117" t="str">
            <v>CASH</v>
          </cell>
          <cell r="I117" t="str">
            <v>E-450, CIDCO COLONY,</v>
          </cell>
          <cell r="J117" t="str">
            <v>SECTOR-2, AIROLI,</v>
          </cell>
          <cell r="M117" t="str">
            <v>NAVI MUMBAI</v>
          </cell>
          <cell r="N117">
            <v>400708</v>
          </cell>
          <cell r="R117" t="str">
            <v>ASSEMBLY HELPER</v>
          </cell>
          <cell r="S117">
            <v>39753</v>
          </cell>
          <cell r="T117">
            <v>24</v>
          </cell>
          <cell r="U117">
            <v>5</v>
          </cell>
          <cell r="V117">
            <v>0</v>
          </cell>
          <cell r="W117">
            <v>0</v>
          </cell>
          <cell r="X117">
            <v>30</v>
          </cell>
          <cell r="Y117">
            <v>29</v>
          </cell>
          <cell r="Z117">
            <v>0</v>
          </cell>
        </row>
        <row r="118">
          <cell r="A118" t="str">
            <v>EMP040</v>
          </cell>
          <cell r="B118" t="str">
            <v>AARTI NARAYAN PARAB</v>
          </cell>
          <cell r="C118" t="str">
            <v>01/12/96</v>
          </cell>
          <cell r="D118">
            <v>23238</v>
          </cell>
          <cell r="F118">
            <v>9</v>
          </cell>
          <cell r="G118">
            <v>17.3</v>
          </cell>
          <cell r="H118" t="str">
            <v>CASH</v>
          </cell>
          <cell r="I118" t="str">
            <v>E-450, CIDCO COLONY,</v>
          </cell>
          <cell r="J118" t="str">
            <v>SECTOR-2, AIROLI,</v>
          </cell>
          <cell r="M118" t="str">
            <v>NAVI MUMBAI</v>
          </cell>
          <cell r="N118">
            <v>400708</v>
          </cell>
          <cell r="R118" t="str">
            <v>ASSEMBLY HELPER</v>
          </cell>
          <cell r="S118">
            <v>39599</v>
          </cell>
          <cell r="T118">
            <v>24</v>
          </cell>
          <cell r="U118">
            <v>4</v>
          </cell>
          <cell r="V118">
            <v>0</v>
          </cell>
          <cell r="W118">
            <v>1</v>
          </cell>
          <cell r="X118">
            <v>31</v>
          </cell>
          <cell r="Y118">
            <v>29</v>
          </cell>
          <cell r="Z118">
            <v>1</v>
          </cell>
        </row>
        <row r="119">
          <cell r="A119" t="str">
            <v>EMP040</v>
          </cell>
          <cell r="B119" t="str">
            <v>AARTI NARAYAN PARAB</v>
          </cell>
          <cell r="C119" t="str">
            <v>01/12/96</v>
          </cell>
          <cell r="D119">
            <v>23238</v>
          </cell>
          <cell r="F119">
            <v>9</v>
          </cell>
          <cell r="G119">
            <v>17.3</v>
          </cell>
          <cell r="H119" t="str">
            <v>CASH</v>
          </cell>
          <cell r="I119" t="str">
            <v>E-450, CIDCO COLONY,</v>
          </cell>
          <cell r="J119" t="str">
            <v>SECTOR-2, AIROLI,</v>
          </cell>
          <cell r="M119" t="str">
            <v>NAVI MUMBAI</v>
          </cell>
          <cell r="N119">
            <v>400708</v>
          </cell>
          <cell r="R119" t="str">
            <v>ASSEMBLY HELPER</v>
          </cell>
          <cell r="S119">
            <v>39629</v>
          </cell>
          <cell r="T119">
            <v>22</v>
          </cell>
          <cell r="U119">
            <v>5</v>
          </cell>
          <cell r="V119">
            <v>3</v>
          </cell>
          <cell r="W119">
            <v>0</v>
          </cell>
          <cell r="X119">
            <v>30</v>
          </cell>
          <cell r="Y119">
            <v>30</v>
          </cell>
          <cell r="Z119">
            <v>0</v>
          </cell>
        </row>
        <row r="120">
          <cell r="A120" t="str">
            <v>EMP040</v>
          </cell>
          <cell r="B120" t="str">
            <v>AARTI NARAYAN PARAB</v>
          </cell>
          <cell r="C120" t="str">
            <v>01/12/96</v>
          </cell>
          <cell r="D120">
            <v>23238</v>
          </cell>
          <cell r="F120" t="str">
            <v>TIME_IN</v>
          </cell>
          <cell r="G120">
            <v>17.3</v>
          </cell>
          <cell r="H120" t="str">
            <v>CASH</v>
          </cell>
          <cell r="I120" t="str">
            <v>E-450, CIDCO COLONY,</v>
          </cell>
          <cell r="J120" t="str">
            <v>SECTOR-2, AIROLI,</v>
          </cell>
          <cell r="M120" t="str">
            <v>NAVI MUMBAI</v>
          </cell>
          <cell r="N120">
            <v>400708</v>
          </cell>
          <cell r="R120" t="str">
            <v>ASSEMBLY HELPER</v>
          </cell>
          <cell r="S120">
            <v>39881</v>
          </cell>
          <cell r="T120">
            <v>23</v>
          </cell>
          <cell r="U120">
            <v>5</v>
          </cell>
          <cell r="V120">
            <v>0</v>
          </cell>
          <cell r="W120">
            <v>2</v>
          </cell>
          <cell r="X120">
            <v>31</v>
          </cell>
          <cell r="Y120">
            <v>30</v>
          </cell>
          <cell r="Z120">
            <v>13</v>
          </cell>
        </row>
        <row r="121">
          <cell r="A121" t="str">
            <v>EMP040</v>
          </cell>
          <cell r="B121" t="str">
            <v>AARTI NARAYAN PARAB</v>
          </cell>
          <cell r="C121" t="str">
            <v>01/12/96</v>
          </cell>
          <cell r="D121">
            <v>23238</v>
          </cell>
          <cell r="F121" t="str">
            <v>TIME_IN</v>
          </cell>
          <cell r="G121">
            <v>17.3</v>
          </cell>
          <cell r="H121" t="str">
            <v>CASH</v>
          </cell>
          <cell r="I121" t="str">
            <v>E-450, CIDCO COLONY,</v>
          </cell>
          <cell r="J121" t="str">
            <v>SECTOR-2, AIROLI,</v>
          </cell>
          <cell r="M121" t="str">
            <v>NAVI MUMBAI</v>
          </cell>
          <cell r="N121">
            <v>400708</v>
          </cell>
          <cell r="R121" t="str">
            <v>ASSEMBLY HELPER</v>
          </cell>
          <cell r="S121">
            <v>39783</v>
          </cell>
          <cell r="T121">
            <v>26</v>
          </cell>
          <cell r="U121">
            <v>4</v>
          </cell>
          <cell r="V121">
            <v>0</v>
          </cell>
          <cell r="W121">
            <v>0</v>
          </cell>
          <cell r="X121">
            <v>31</v>
          </cell>
          <cell r="Y121">
            <v>30</v>
          </cell>
          <cell r="Z121">
            <v>0</v>
          </cell>
        </row>
        <row r="122">
          <cell r="A122" t="str">
            <v>EMP040</v>
          </cell>
          <cell r="B122" t="str">
            <v>AARTI NARAYAN PARAB</v>
          </cell>
          <cell r="C122" t="str">
            <v>01/12/96</v>
          </cell>
          <cell r="D122">
            <v>23238</v>
          </cell>
          <cell r="F122" t="str">
            <v>TIME_IN</v>
          </cell>
          <cell r="G122">
            <v>17.3</v>
          </cell>
          <cell r="H122" t="str">
            <v>CASH</v>
          </cell>
          <cell r="I122" t="str">
            <v>E-450, CIDCO COLONY,</v>
          </cell>
          <cell r="J122" t="str">
            <v>SECTOR-2, AIROLI,</v>
          </cell>
          <cell r="M122" t="str">
            <v>NAVI MUMBAI</v>
          </cell>
          <cell r="N122">
            <v>400708</v>
          </cell>
          <cell r="R122" t="str">
            <v>ASSEMBLY HELPER</v>
          </cell>
          <cell r="S122">
            <v>39845</v>
          </cell>
          <cell r="T122">
            <v>24</v>
          </cell>
          <cell r="U122">
            <v>4</v>
          </cell>
          <cell r="V122">
            <v>0</v>
          </cell>
          <cell r="W122">
            <v>0</v>
          </cell>
          <cell r="X122">
            <v>28</v>
          </cell>
          <cell r="Y122">
            <v>28</v>
          </cell>
          <cell r="Z122">
            <v>0</v>
          </cell>
        </row>
        <row r="123">
          <cell r="A123" t="str">
            <v>EMP040</v>
          </cell>
          <cell r="B123" t="str">
            <v>AARTI NARAYAN PARAB</v>
          </cell>
          <cell r="C123" t="str">
            <v>01/12/96</v>
          </cell>
          <cell r="D123">
            <v>23238</v>
          </cell>
          <cell r="F123">
            <v>9</v>
          </cell>
          <cell r="G123">
            <v>17.3</v>
          </cell>
          <cell r="H123" t="str">
            <v>CASH</v>
          </cell>
          <cell r="I123" t="str">
            <v>E-450, CIDCO COLONY,</v>
          </cell>
          <cell r="J123" t="str">
            <v>SECTOR-2, AIROLI,</v>
          </cell>
          <cell r="M123" t="str">
            <v>NAVI MUMBAI</v>
          </cell>
          <cell r="N123">
            <v>400708</v>
          </cell>
          <cell r="R123" t="str">
            <v>ASSEMBLY HELPER</v>
          </cell>
          <cell r="S123">
            <v>39660</v>
          </cell>
          <cell r="T123">
            <v>25.5</v>
          </cell>
          <cell r="U123">
            <v>4</v>
          </cell>
          <cell r="V123">
            <v>0</v>
          </cell>
          <cell r="W123">
            <v>0</v>
          </cell>
          <cell r="X123">
            <v>31</v>
          </cell>
          <cell r="Y123">
            <v>29.5</v>
          </cell>
          <cell r="Z123">
            <v>4.5</v>
          </cell>
        </row>
        <row r="124">
          <cell r="A124" t="str">
            <v>EMP041</v>
          </cell>
          <cell r="B124" t="str">
            <v>DEEPALI PAWAR</v>
          </cell>
          <cell r="C124" t="str">
            <v>01/12/96</v>
          </cell>
          <cell r="D124">
            <v>22003</v>
          </cell>
          <cell r="F124" t="str">
            <v>TIME_IN</v>
          </cell>
          <cell r="G124">
            <v>17.3</v>
          </cell>
          <cell r="H124" t="str">
            <v>CASH</v>
          </cell>
          <cell r="I124" t="str">
            <v>VASUDEO LAXMAN JOSHI</v>
          </cell>
          <cell r="J124" t="str">
            <v>D/3/0/11, SECTOR-1, VASHI</v>
          </cell>
          <cell r="M124" t="str">
            <v>NAVI MUMBAI</v>
          </cell>
          <cell r="N124">
            <v>400703</v>
          </cell>
          <cell r="O124" t="str">
            <v>7665904</v>
          </cell>
          <cell r="R124" t="str">
            <v>ASSEMBLY HELPER</v>
          </cell>
          <cell r="S124">
            <v>39845</v>
          </cell>
          <cell r="T124">
            <v>23</v>
          </cell>
          <cell r="U124">
            <v>4</v>
          </cell>
          <cell r="V124">
            <v>0</v>
          </cell>
          <cell r="W124">
            <v>0</v>
          </cell>
          <cell r="X124">
            <v>28</v>
          </cell>
          <cell r="Y124">
            <v>27</v>
          </cell>
          <cell r="Z124">
            <v>0</v>
          </cell>
        </row>
        <row r="125">
          <cell r="A125" t="str">
            <v>EMP041</v>
          </cell>
          <cell r="B125" t="str">
            <v>DEEPALI PAWAR</v>
          </cell>
          <cell r="C125" t="str">
            <v>01/12/96</v>
          </cell>
          <cell r="D125">
            <v>22003</v>
          </cell>
          <cell r="F125">
            <v>9</v>
          </cell>
          <cell r="G125">
            <v>17.3</v>
          </cell>
          <cell r="H125" t="str">
            <v>CASH</v>
          </cell>
          <cell r="I125" t="str">
            <v>VASUDEO LAXMAN JOSHI</v>
          </cell>
          <cell r="J125" t="str">
            <v>D/3/0/11, SECTOR-1, VASHI</v>
          </cell>
          <cell r="M125" t="str">
            <v>NAVI MUMBAI</v>
          </cell>
          <cell r="N125">
            <v>400703</v>
          </cell>
          <cell r="O125" t="str">
            <v>7665904</v>
          </cell>
          <cell r="R125" t="str">
            <v>ASSEMBLY HELPER</v>
          </cell>
          <cell r="S125">
            <v>39660</v>
          </cell>
          <cell r="T125">
            <v>26</v>
          </cell>
          <cell r="U125">
            <v>4</v>
          </cell>
          <cell r="V125">
            <v>0</v>
          </cell>
          <cell r="W125">
            <v>0</v>
          </cell>
          <cell r="X125">
            <v>31</v>
          </cell>
          <cell r="Y125">
            <v>30</v>
          </cell>
          <cell r="Z125">
            <v>3.75</v>
          </cell>
        </row>
        <row r="126">
          <cell r="A126" t="str">
            <v>EMP041</v>
          </cell>
          <cell r="B126" t="str">
            <v>DEEPALI PAWAR</v>
          </cell>
          <cell r="C126" t="str">
            <v>01/12/96</v>
          </cell>
          <cell r="D126">
            <v>22003</v>
          </cell>
          <cell r="F126">
            <v>9</v>
          </cell>
          <cell r="G126">
            <v>17.3</v>
          </cell>
          <cell r="H126" t="str">
            <v>CASH</v>
          </cell>
          <cell r="I126" t="str">
            <v>VASUDEO LAXMAN JOSHI</v>
          </cell>
          <cell r="J126" t="str">
            <v>D/3/0/11, SECTOR-1, VASHI</v>
          </cell>
          <cell r="M126" t="str">
            <v>NAVI MUMBAI</v>
          </cell>
          <cell r="N126">
            <v>400703</v>
          </cell>
          <cell r="O126" t="str">
            <v>7665904</v>
          </cell>
          <cell r="R126" t="str">
            <v>ASSEMBLY HELPER</v>
          </cell>
          <cell r="S126">
            <v>39539</v>
          </cell>
          <cell r="T126">
            <v>20.5</v>
          </cell>
          <cell r="U126">
            <v>4</v>
          </cell>
          <cell r="V126">
            <v>4</v>
          </cell>
          <cell r="W126">
            <v>0</v>
          </cell>
          <cell r="X126">
            <v>30</v>
          </cell>
          <cell r="Y126">
            <v>28.5</v>
          </cell>
          <cell r="Z126">
            <v>8</v>
          </cell>
        </row>
        <row r="127">
          <cell r="A127" t="str">
            <v>EMP041</v>
          </cell>
          <cell r="B127" t="str">
            <v>DEEPALI PAWAR</v>
          </cell>
          <cell r="C127" t="str">
            <v>01/12/96</v>
          </cell>
          <cell r="D127">
            <v>22003</v>
          </cell>
          <cell r="F127">
            <v>9</v>
          </cell>
          <cell r="G127">
            <v>17.3</v>
          </cell>
          <cell r="H127" t="str">
            <v>CASH</v>
          </cell>
          <cell r="I127" t="str">
            <v>VASUDEO LAXMAN JOSHI</v>
          </cell>
          <cell r="J127" t="str">
            <v>D/3/0/11, SECTOR-1, VASHI</v>
          </cell>
          <cell r="M127" t="str">
            <v>NAVI MUMBAI</v>
          </cell>
          <cell r="N127">
            <v>400703</v>
          </cell>
          <cell r="O127" t="str">
            <v>7665904</v>
          </cell>
          <cell r="R127" t="str">
            <v>ASSEMBLY HELPER</v>
          </cell>
          <cell r="S127">
            <v>39753</v>
          </cell>
          <cell r="T127">
            <v>23</v>
          </cell>
          <cell r="U127">
            <v>5</v>
          </cell>
          <cell r="V127">
            <v>0</v>
          </cell>
          <cell r="W127">
            <v>0</v>
          </cell>
          <cell r="X127">
            <v>30</v>
          </cell>
          <cell r="Y127">
            <v>28</v>
          </cell>
          <cell r="Z127">
            <v>0</v>
          </cell>
        </row>
        <row r="128">
          <cell r="A128" t="str">
            <v>EMP041</v>
          </cell>
          <cell r="B128" t="str">
            <v>DEEPALI PAWAR</v>
          </cell>
          <cell r="C128" t="str">
            <v>01/12/96</v>
          </cell>
          <cell r="D128">
            <v>22003</v>
          </cell>
          <cell r="F128" t="str">
            <v>TIME_IN</v>
          </cell>
          <cell r="G128">
            <v>17.3</v>
          </cell>
          <cell r="H128" t="str">
            <v>CASH</v>
          </cell>
          <cell r="I128" t="str">
            <v>VASUDEO LAXMAN JOSHI</v>
          </cell>
          <cell r="J128" t="str">
            <v>D/3/0/11, SECTOR-1, VASHI</v>
          </cell>
          <cell r="M128" t="str">
            <v>NAVI MUMBAI</v>
          </cell>
          <cell r="N128">
            <v>400703</v>
          </cell>
          <cell r="O128" t="str">
            <v>7665904</v>
          </cell>
          <cell r="R128" t="str">
            <v>ASSEMBLY HELPER</v>
          </cell>
          <cell r="S128">
            <v>39814</v>
          </cell>
          <cell r="T128">
            <v>22</v>
          </cell>
          <cell r="U128">
            <v>4</v>
          </cell>
          <cell r="V128">
            <v>0</v>
          </cell>
          <cell r="W128">
            <v>1</v>
          </cell>
          <cell r="X128">
            <v>31</v>
          </cell>
          <cell r="Y128">
            <v>27</v>
          </cell>
          <cell r="Z128">
            <v>2.5</v>
          </cell>
        </row>
        <row r="129">
          <cell r="A129" t="str">
            <v>EMP041</v>
          </cell>
          <cell r="B129" t="str">
            <v>DEEPALI PAWAR</v>
          </cell>
          <cell r="C129" t="str">
            <v>01/12/96</v>
          </cell>
          <cell r="D129">
            <v>22003</v>
          </cell>
          <cell r="F129">
            <v>9</v>
          </cell>
          <cell r="G129">
            <v>17.3</v>
          </cell>
          <cell r="H129" t="str">
            <v>CASH</v>
          </cell>
          <cell r="I129" t="str">
            <v>VASUDEO LAXMAN JOSHI</v>
          </cell>
          <cell r="J129" t="str">
            <v>D/3/0/11, SECTOR-1, VASHI</v>
          </cell>
          <cell r="M129" t="str">
            <v>NAVI MUMBAI</v>
          </cell>
          <cell r="N129">
            <v>400703</v>
          </cell>
          <cell r="O129" t="str">
            <v>7665904</v>
          </cell>
          <cell r="R129" t="str">
            <v>ASSEMBLY HELPER</v>
          </cell>
          <cell r="S129">
            <v>39599</v>
          </cell>
          <cell r="T129">
            <v>26</v>
          </cell>
          <cell r="U129">
            <v>4</v>
          </cell>
          <cell r="V129">
            <v>0</v>
          </cell>
          <cell r="W129">
            <v>1</v>
          </cell>
          <cell r="X129">
            <v>31</v>
          </cell>
          <cell r="Y129">
            <v>31</v>
          </cell>
          <cell r="Z129">
            <v>1.25</v>
          </cell>
        </row>
        <row r="130">
          <cell r="A130" t="str">
            <v>EMP041</v>
          </cell>
          <cell r="B130" t="str">
            <v>DEEPALI PAWAR</v>
          </cell>
          <cell r="C130" t="str">
            <v>01/12/96</v>
          </cell>
          <cell r="D130">
            <v>22003</v>
          </cell>
          <cell r="F130" t="str">
            <v>TIME_IN</v>
          </cell>
          <cell r="G130">
            <v>17.3</v>
          </cell>
          <cell r="H130" t="str">
            <v>CASH</v>
          </cell>
          <cell r="I130" t="str">
            <v>VASUDEO LAXMAN JOSHI</v>
          </cell>
          <cell r="J130" t="str">
            <v>D/3/0/11, SECTOR-1, VASHI</v>
          </cell>
          <cell r="M130" t="str">
            <v>NAVI MUMBAI</v>
          </cell>
          <cell r="N130">
            <v>400703</v>
          </cell>
          <cell r="O130" t="str">
            <v>7665904</v>
          </cell>
          <cell r="R130" t="str">
            <v>ASSEMBLY HELPER</v>
          </cell>
          <cell r="S130">
            <v>39881</v>
          </cell>
          <cell r="T130">
            <v>20.5</v>
          </cell>
          <cell r="U130">
            <v>5</v>
          </cell>
          <cell r="V130">
            <v>3</v>
          </cell>
          <cell r="W130">
            <v>2</v>
          </cell>
          <cell r="X130">
            <v>31</v>
          </cell>
          <cell r="Y130">
            <v>30.5</v>
          </cell>
          <cell r="Z130">
            <v>15.5</v>
          </cell>
        </row>
        <row r="131">
          <cell r="A131" t="str">
            <v>EMP041</v>
          </cell>
          <cell r="B131" t="str">
            <v>DEEPALI PAWAR</v>
          </cell>
          <cell r="C131" t="str">
            <v>01/12/96</v>
          </cell>
          <cell r="D131">
            <v>22003</v>
          </cell>
          <cell r="F131" t="str">
            <v>TIME_IN</v>
          </cell>
          <cell r="G131">
            <v>17.3</v>
          </cell>
          <cell r="H131" t="str">
            <v>CASH</v>
          </cell>
          <cell r="I131" t="str">
            <v>VASUDEO LAXMAN JOSHI</v>
          </cell>
          <cell r="J131" t="str">
            <v>D/3/0/11, SECTOR-1, VASHI</v>
          </cell>
          <cell r="M131" t="str">
            <v>NAVI MUMBAI</v>
          </cell>
          <cell r="N131">
            <v>400703</v>
          </cell>
          <cell r="O131" t="str">
            <v>7665904</v>
          </cell>
          <cell r="R131" t="str">
            <v>ASSEMBLY HELPER</v>
          </cell>
          <cell r="S131">
            <v>39783</v>
          </cell>
          <cell r="T131">
            <v>26.5</v>
          </cell>
          <cell r="U131">
            <v>4</v>
          </cell>
          <cell r="V131">
            <v>0</v>
          </cell>
          <cell r="W131">
            <v>0</v>
          </cell>
          <cell r="X131">
            <v>31</v>
          </cell>
          <cell r="Y131">
            <v>30.5</v>
          </cell>
          <cell r="Z131">
            <v>2.75</v>
          </cell>
        </row>
        <row r="132">
          <cell r="A132" t="str">
            <v>EMP041</v>
          </cell>
          <cell r="B132" t="str">
            <v>DEEPALI PAWAR</v>
          </cell>
          <cell r="C132" t="str">
            <v>01/12/96</v>
          </cell>
          <cell r="D132">
            <v>22003</v>
          </cell>
          <cell r="F132">
            <v>9</v>
          </cell>
          <cell r="G132">
            <v>17.3</v>
          </cell>
          <cell r="H132" t="str">
            <v>CASH</v>
          </cell>
          <cell r="I132" t="str">
            <v>VASUDEO LAXMAN JOSHI</v>
          </cell>
          <cell r="J132" t="str">
            <v>D/3/0/11, SECTOR-1, VASHI</v>
          </cell>
          <cell r="M132" t="str">
            <v>NAVI MUMBAI</v>
          </cell>
          <cell r="N132">
            <v>400703</v>
          </cell>
          <cell r="O132" t="str">
            <v>7665904</v>
          </cell>
          <cell r="R132" t="str">
            <v>ASSEMBLY HELPER</v>
          </cell>
          <cell r="S132">
            <v>39692</v>
          </cell>
          <cell r="T132">
            <v>15.5</v>
          </cell>
          <cell r="U132">
            <v>3</v>
          </cell>
          <cell r="V132">
            <v>9</v>
          </cell>
          <cell r="W132">
            <v>1</v>
          </cell>
          <cell r="X132">
            <v>30</v>
          </cell>
          <cell r="Y132">
            <v>28.5</v>
          </cell>
          <cell r="Z132">
            <v>6.75</v>
          </cell>
        </row>
        <row r="133">
          <cell r="A133" t="str">
            <v>EMP041</v>
          </cell>
          <cell r="B133" t="str">
            <v>DEEPALI PAWAR</v>
          </cell>
          <cell r="C133" t="str">
            <v>01/12/96</v>
          </cell>
          <cell r="D133">
            <v>22003</v>
          </cell>
          <cell r="F133">
            <v>9</v>
          </cell>
          <cell r="G133">
            <v>17.3</v>
          </cell>
          <cell r="H133" t="str">
            <v>CASH</v>
          </cell>
          <cell r="I133" t="str">
            <v>VASUDEO LAXMAN JOSHI</v>
          </cell>
          <cell r="J133" t="str">
            <v>D/3/0/11, SECTOR-1, VASHI</v>
          </cell>
          <cell r="M133" t="str">
            <v>NAVI MUMBAI</v>
          </cell>
          <cell r="N133">
            <v>400703</v>
          </cell>
          <cell r="O133" t="str">
            <v>7665904</v>
          </cell>
          <cell r="R133" t="str">
            <v>ASSEMBLY HELPER</v>
          </cell>
          <cell r="S133">
            <v>39629</v>
          </cell>
          <cell r="T133">
            <v>25</v>
          </cell>
          <cell r="U133">
            <v>5</v>
          </cell>
          <cell r="V133">
            <v>0</v>
          </cell>
          <cell r="W133">
            <v>0</v>
          </cell>
          <cell r="X133">
            <v>30</v>
          </cell>
          <cell r="Y133">
            <v>30</v>
          </cell>
          <cell r="Z133">
            <v>2.5</v>
          </cell>
        </row>
        <row r="134">
          <cell r="A134" t="str">
            <v>EMP041</v>
          </cell>
          <cell r="B134" t="str">
            <v>DEEPALI PAWAR</v>
          </cell>
          <cell r="C134" t="str">
            <v>01/12/96</v>
          </cell>
          <cell r="D134">
            <v>22003</v>
          </cell>
          <cell r="F134">
            <v>9</v>
          </cell>
          <cell r="G134">
            <v>17.3</v>
          </cell>
          <cell r="H134" t="str">
            <v>CASH</v>
          </cell>
          <cell r="I134" t="str">
            <v>VASUDEO LAXMAN JOSHI</v>
          </cell>
          <cell r="J134" t="str">
            <v>D/3/0/11, SECTOR-1, VASHI</v>
          </cell>
          <cell r="M134" t="str">
            <v>NAVI MUMBAI</v>
          </cell>
          <cell r="N134">
            <v>400703</v>
          </cell>
          <cell r="O134" t="str">
            <v>7665904</v>
          </cell>
          <cell r="R134" t="str">
            <v>ASSEMBLY HELPER</v>
          </cell>
          <cell r="S134">
            <v>39691</v>
          </cell>
          <cell r="T134">
            <v>24</v>
          </cell>
          <cell r="U134">
            <v>4</v>
          </cell>
          <cell r="V134">
            <v>0</v>
          </cell>
          <cell r="W134">
            <v>3</v>
          </cell>
          <cell r="X134">
            <v>31</v>
          </cell>
          <cell r="Y134">
            <v>31</v>
          </cell>
          <cell r="Z134">
            <v>2.5</v>
          </cell>
        </row>
        <row r="135">
          <cell r="A135" t="str">
            <v>EMP041</v>
          </cell>
          <cell r="B135" t="str">
            <v>DEEPALI PAWAR</v>
          </cell>
          <cell r="C135" t="str">
            <v>01/12/96</v>
          </cell>
          <cell r="D135">
            <v>22003</v>
          </cell>
          <cell r="F135">
            <v>9</v>
          </cell>
          <cell r="G135">
            <v>17.3</v>
          </cell>
          <cell r="H135" t="str">
            <v>CASH</v>
          </cell>
          <cell r="I135" t="str">
            <v>VASUDEO LAXMAN JOSHI</v>
          </cell>
          <cell r="J135" t="str">
            <v>D/3/0/11, SECTOR-1, VASHI</v>
          </cell>
          <cell r="M135" t="str">
            <v>NAVI MUMBAI</v>
          </cell>
          <cell r="N135">
            <v>400703</v>
          </cell>
          <cell r="O135" t="str">
            <v>7665904</v>
          </cell>
          <cell r="R135" t="str">
            <v>ASSEMBLY HELPER</v>
          </cell>
          <cell r="S135">
            <v>39722</v>
          </cell>
          <cell r="T135">
            <v>21</v>
          </cell>
          <cell r="U135">
            <v>4</v>
          </cell>
          <cell r="V135">
            <v>0</v>
          </cell>
          <cell r="W135">
            <v>4</v>
          </cell>
          <cell r="X135">
            <v>31</v>
          </cell>
          <cell r="Y135">
            <v>29</v>
          </cell>
          <cell r="Z135">
            <v>9.25</v>
          </cell>
        </row>
        <row r="136">
          <cell r="A136" t="str">
            <v>EMP042</v>
          </cell>
          <cell r="B136" t="str">
            <v>RASIKA A. PEDNEKAR</v>
          </cell>
          <cell r="C136" t="str">
            <v>01/04/97</v>
          </cell>
          <cell r="D136">
            <v>25765</v>
          </cell>
          <cell r="F136">
            <v>9</v>
          </cell>
          <cell r="G136">
            <v>17.3</v>
          </cell>
          <cell r="H136" t="str">
            <v>CHEQUE</v>
          </cell>
          <cell r="I136" t="str">
            <v>MR. NARAYAN MANJREKAR</v>
          </cell>
          <cell r="J136" t="str">
            <v>98/2934, PANT NAGAR, GHATKOPER EAST,</v>
          </cell>
          <cell r="M136" t="str">
            <v>MUMBAI</v>
          </cell>
          <cell r="N136">
            <v>400070</v>
          </cell>
          <cell r="O136" t="str">
            <v>5113951</v>
          </cell>
          <cell r="P136" t="str">
            <v>5623721</v>
          </cell>
          <cell r="R136" t="str">
            <v>ACCOUNT ASSISTANT</v>
          </cell>
          <cell r="S136">
            <v>39753</v>
          </cell>
          <cell r="T136">
            <v>24</v>
          </cell>
          <cell r="U136">
            <v>5</v>
          </cell>
          <cell r="V136">
            <v>0</v>
          </cell>
          <cell r="W136">
            <v>0</v>
          </cell>
          <cell r="X136">
            <v>30</v>
          </cell>
          <cell r="Y136">
            <v>29</v>
          </cell>
          <cell r="Z136">
            <v>0</v>
          </cell>
        </row>
        <row r="137">
          <cell r="A137" t="str">
            <v>EMP042</v>
          </cell>
          <cell r="B137" t="str">
            <v>RASIKA A. PEDNEKAR</v>
          </cell>
          <cell r="C137" t="str">
            <v>01/04/97</v>
          </cell>
          <cell r="D137">
            <v>25765</v>
          </cell>
          <cell r="F137">
            <v>9</v>
          </cell>
          <cell r="G137">
            <v>17.3</v>
          </cell>
          <cell r="H137" t="str">
            <v>CHEQUE</v>
          </cell>
          <cell r="I137" t="str">
            <v>MR. NARAYAN MANJREKAR</v>
          </cell>
          <cell r="J137" t="str">
            <v>98/2934, PANT NAGAR, GHATKOPER EAST,</v>
          </cell>
          <cell r="M137" t="str">
            <v>MUMBAI</v>
          </cell>
          <cell r="N137">
            <v>400070</v>
          </cell>
          <cell r="O137" t="str">
            <v>5113951</v>
          </cell>
          <cell r="P137" t="str">
            <v>5623721</v>
          </cell>
          <cell r="R137" t="str">
            <v>ACCOUNT ASSISTANT</v>
          </cell>
          <cell r="S137">
            <v>39539</v>
          </cell>
          <cell r="T137">
            <v>26</v>
          </cell>
          <cell r="U137">
            <v>4</v>
          </cell>
          <cell r="W137">
            <v>0</v>
          </cell>
          <cell r="X137">
            <v>30</v>
          </cell>
          <cell r="Y137">
            <v>30</v>
          </cell>
          <cell r="Z137">
            <v>12.25</v>
          </cell>
        </row>
        <row r="138">
          <cell r="A138" t="str">
            <v>EMP042</v>
          </cell>
          <cell r="B138" t="str">
            <v>RASIKA A. PEDNEKAR</v>
          </cell>
          <cell r="C138" t="str">
            <v>01/04/97</v>
          </cell>
          <cell r="D138">
            <v>25765</v>
          </cell>
          <cell r="F138">
            <v>9</v>
          </cell>
          <cell r="G138">
            <v>17.3</v>
          </cell>
          <cell r="H138" t="str">
            <v>CHEQUE</v>
          </cell>
          <cell r="I138" t="str">
            <v>MR. NARAYAN MANJREKAR</v>
          </cell>
          <cell r="J138" t="str">
            <v>98/2934, PANT NAGAR, GHATKOPER EAST,</v>
          </cell>
          <cell r="M138" t="str">
            <v>MUMBAI</v>
          </cell>
          <cell r="N138">
            <v>400070</v>
          </cell>
          <cell r="O138" t="str">
            <v>5113951</v>
          </cell>
          <cell r="P138" t="str">
            <v>5623721</v>
          </cell>
          <cell r="R138" t="str">
            <v>ACCOUNT ASSISTANT</v>
          </cell>
          <cell r="S138">
            <v>39692</v>
          </cell>
          <cell r="T138">
            <v>23</v>
          </cell>
          <cell r="U138">
            <v>4</v>
          </cell>
          <cell r="V138">
            <v>1</v>
          </cell>
          <cell r="W138">
            <v>1</v>
          </cell>
          <cell r="X138">
            <v>30</v>
          </cell>
          <cell r="Y138">
            <v>29</v>
          </cell>
          <cell r="Z138">
            <v>3.75</v>
          </cell>
        </row>
        <row r="139">
          <cell r="A139" t="str">
            <v>EMP042</v>
          </cell>
          <cell r="B139" t="str">
            <v>RASIKA A. PEDNEKAR</v>
          </cell>
          <cell r="C139" t="str">
            <v>01/04/97</v>
          </cell>
          <cell r="D139">
            <v>25765</v>
          </cell>
          <cell r="F139" t="str">
            <v>TIME_IN</v>
          </cell>
          <cell r="G139">
            <v>17.3</v>
          </cell>
          <cell r="H139" t="str">
            <v>CHEQUE</v>
          </cell>
          <cell r="I139" t="str">
            <v>MR. NARAYAN MANJREKAR</v>
          </cell>
          <cell r="J139" t="str">
            <v>98/2934, PANT NAGAR, GHATKOPER EAST,</v>
          </cell>
          <cell r="M139" t="str">
            <v>MUMBAI</v>
          </cell>
          <cell r="N139">
            <v>400070</v>
          </cell>
          <cell r="O139" t="str">
            <v>5113951</v>
          </cell>
          <cell r="P139" t="str">
            <v>5623721</v>
          </cell>
          <cell r="R139" t="str">
            <v>ACCOUNT ASSISTANT</v>
          </cell>
          <cell r="S139">
            <v>39814</v>
          </cell>
          <cell r="T139">
            <v>25</v>
          </cell>
          <cell r="U139">
            <v>4</v>
          </cell>
          <cell r="V139">
            <v>0</v>
          </cell>
          <cell r="W139">
            <v>1</v>
          </cell>
          <cell r="X139">
            <v>31</v>
          </cell>
          <cell r="Y139">
            <v>30</v>
          </cell>
          <cell r="Z139">
            <v>0</v>
          </cell>
        </row>
        <row r="140">
          <cell r="A140" t="str">
            <v>EMP042</v>
          </cell>
          <cell r="B140" t="str">
            <v>RASIKA A. PEDNEKAR</v>
          </cell>
          <cell r="C140" t="str">
            <v>01/04/97</v>
          </cell>
          <cell r="D140">
            <v>25765</v>
          </cell>
          <cell r="F140" t="str">
            <v>TIME_IN</v>
          </cell>
          <cell r="G140">
            <v>17.3</v>
          </cell>
          <cell r="H140" t="str">
            <v>CHEQUE</v>
          </cell>
          <cell r="I140" t="str">
            <v>MR. NARAYAN MANJREKAR</v>
          </cell>
          <cell r="J140" t="str">
            <v>98/2934, PANT NAGAR, GHATKOPER EAST,</v>
          </cell>
          <cell r="M140" t="str">
            <v>MUMBAI</v>
          </cell>
          <cell r="N140">
            <v>400070</v>
          </cell>
          <cell r="O140" t="str">
            <v>5113951</v>
          </cell>
          <cell r="P140" t="str">
            <v>5623721</v>
          </cell>
          <cell r="R140" t="str">
            <v>ACCOUNT ASSISTANT</v>
          </cell>
          <cell r="S140">
            <v>39845</v>
          </cell>
          <cell r="T140">
            <v>21</v>
          </cell>
          <cell r="U140">
            <v>4</v>
          </cell>
          <cell r="V140">
            <v>3</v>
          </cell>
          <cell r="W140">
            <v>0</v>
          </cell>
          <cell r="X140">
            <v>28</v>
          </cell>
          <cell r="Y140">
            <v>28</v>
          </cell>
          <cell r="Z140">
            <v>0</v>
          </cell>
        </row>
        <row r="141">
          <cell r="A141" t="str">
            <v>EMP042</v>
          </cell>
          <cell r="B141" t="str">
            <v>RASIKA A. PEDNEKAR</v>
          </cell>
          <cell r="C141" t="str">
            <v>01/04/97</v>
          </cell>
          <cell r="D141">
            <v>25765</v>
          </cell>
          <cell r="F141">
            <v>9</v>
          </cell>
          <cell r="G141">
            <v>17.3</v>
          </cell>
          <cell r="H141" t="str">
            <v>CHEQUE</v>
          </cell>
          <cell r="I141" t="str">
            <v>MR. NARAYAN MANJREKAR</v>
          </cell>
          <cell r="J141" t="str">
            <v>98/2934, PANT NAGAR, GHATKOPER EAST,</v>
          </cell>
          <cell r="M141" t="str">
            <v>MUMBAI</v>
          </cell>
          <cell r="N141">
            <v>400070</v>
          </cell>
          <cell r="O141" t="str">
            <v>5113951</v>
          </cell>
          <cell r="P141" t="str">
            <v>5623721</v>
          </cell>
          <cell r="R141" t="str">
            <v>ACCOUNT ASSISTANT</v>
          </cell>
          <cell r="S141">
            <v>39722</v>
          </cell>
          <cell r="T141">
            <v>22</v>
          </cell>
          <cell r="U141">
            <v>4</v>
          </cell>
          <cell r="V141">
            <v>0</v>
          </cell>
          <cell r="W141">
            <v>4</v>
          </cell>
          <cell r="X141">
            <v>31</v>
          </cell>
          <cell r="Y141">
            <v>30</v>
          </cell>
          <cell r="Z141">
            <v>0</v>
          </cell>
        </row>
        <row r="142">
          <cell r="A142" t="str">
            <v>EMP042</v>
          </cell>
          <cell r="B142" t="str">
            <v>RASIKA A. PEDNEKAR</v>
          </cell>
          <cell r="C142" t="str">
            <v>01/04/97</v>
          </cell>
          <cell r="D142">
            <v>25765</v>
          </cell>
          <cell r="F142" t="str">
            <v>TIME_IN</v>
          </cell>
          <cell r="G142">
            <v>17.3</v>
          </cell>
          <cell r="H142" t="str">
            <v>CHEQUE</v>
          </cell>
          <cell r="I142" t="str">
            <v>MR. NARAYAN MANJREKAR</v>
          </cell>
          <cell r="J142" t="str">
            <v>98/2934, PANT NAGAR, GHATKOPER EAST,</v>
          </cell>
          <cell r="M142" t="str">
            <v>MUMBAI</v>
          </cell>
          <cell r="N142">
            <v>400070</v>
          </cell>
          <cell r="O142" t="str">
            <v>5113951</v>
          </cell>
          <cell r="P142" t="str">
            <v>5623721</v>
          </cell>
          <cell r="R142" t="str">
            <v>ACCOUNT ASSISTANT</v>
          </cell>
          <cell r="S142">
            <v>39783</v>
          </cell>
          <cell r="T142">
            <v>25</v>
          </cell>
          <cell r="U142">
            <v>4</v>
          </cell>
          <cell r="V142">
            <v>0</v>
          </cell>
          <cell r="W142">
            <v>0</v>
          </cell>
          <cell r="X142">
            <v>31</v>
          </cell>
          <cell r="Y142">
            <v>29</v>
          </cell>
          <cell r="Z142">
            <v>0</v>
          </cell>
        </row>
        <row r="143">
          <cell r="A143" t="str">
            <v>EMP042</v>
          </cell>
          <cell r="B143" t="str">
            <v>RASIKA A. PEDNEKAR</v>
          </cell>
          <cell r="C143" t="str">
            <v>01/04/97</v>
          </cell>
          <cell r="D143">
            <v>25765</v>
          </cell>
          <cell r="F143">
            <v>9</v>
          </cell>
          <cell r="G143">
            <v>17.3</v>
          </cell>
          <cell r="H143" t="str">
            <v>CHEQUE</v>
          </cell>
          <cell r="I143" t="str">
            <v>MR. NARAYAN MANJREKAR</v>
          </cell>
          <cell r="J143" t="str">
            <v>98/2934, PANT NAGAR, GHATKOPER EAST,</v>
          </cell>
          <cell r="M143" t="str">
            <v>MUMBAI</v>
          </cell>
          <cell r="N143">
            <v>400070</v>
          </cell>
          <cell r="O143" t="str">
            <v>5113951</v>
          </cell>
          <cell r="P143" t="str">
            <v>5623721</v>
          </cell>
          <cell r="R143" t="str">
            <v>ACCOUNT ASSISTANT</v>
          </cell>
          <cell r="S143">
            <v>39691</v>
          </cell>
          <cell r="T143">
            <v>24</v>
          </cell>
          <cell r="U143">
            <v>4</v>
          </cell>
          <cell r="V143">
            <v>0</v>
          </cell>
          <cell r="W143">
            <v>3</v>
          </cell>
          <cell r="X143">
            <v>31</v>
          </cell>
          <cell r="Y143">
            <v>31</v>
          </cell>
          <cell r="Z143">
            <v>1.25</v>
          </cell>
        </row>
        <row r="144">
          <cell r="A144" t="str">
            <v>EMP042</v>
          </cell>
          <cell r="B144" t="str">
            <v>RASIKA A. PEDNEKAR</v>
          </cell>
          <cell r="C144" t="str">
            <v>01/04/97</v>
          </cell>
          <cell r="D144">
            <v>25765</v>
          </cell>
          <cell r="F144" t="str">
            <v>TIME_IN</v>
          </cell>
          <cell r="G144">
            <v>17.3</v>
          </cell>
          <cell r="H144" t="str">
            <v>CHEQUE</v>
          </cell>
          <cell r="I144" t="str">
            <v>MR. NARAYAN MANJREKAR</v>
          </cell>
          <cell r="J144" t="str">
            <v>98/2934, PANT NAGAR, GHATKOPER EAST,</v>
          </cell>
          <cell r="M144" t="str">
            <v>MUMBAI</v>
          </cell>
          <cell r="N144">
            <v>400070</v>
          </cell>
          <cell r="O144" t="str">
            <v>5113951</v>
          </cell>
          <cell r="P144" t="str">
            <v>5623721</v>
          </cell>
          <cell r="R144" t="str">
            <v>ACCOUNT ASSISTANT</v>
          </cell>
          <cell r="S144">
            <v>39881</v>
          </cell>
          <cell r="T144">
            <v>24</v>
          </cell>
          <cell r="U144">
            <v>5</v>
          </cell>
          <cell r="V144">
            <v>0</v>
          </cell>
          <cell r="W144">
            <v>2</v>
          </cell>
          <cell r="X144">
            <v>31</v>
          </cell>
          <cell r="Y144">
            <v>31</v>
          </cell>
          <cell r="Z144">
            <v>0</v>
          </cell>
        </row>
        <row r="145">
          <cell r="A145" t="str">
            <v>EMP042</v>
          </cell>
          <cell r="B145" t="str">
            <v>RASIKA A. PEDNEKAR</v>
          </cell>
          <cell r="C145" t="str">
            <v>01/04/97</v>
          </cell>
          <cell r="D145">
            <v>25765</v>
          </cell>
          <cell r="F145">
            <v>9</v>
          </cell>
          <cell r="G145">
            <v>17.3</v>
          </cell>
          <cell r="H145" t="str">
            <v>CHEQUE</v>
          </cell>
          <cell r="I145" t="str">
            <v>MR. NARAYAN MANJREKAR</v>
          </cell>
          <cell r="J145" t="str">
            <v>98/2934, PANT NAGAR, GHATKOPER EAST,</v>
          </cell>
          <cell r="M145" t="str">
            <v>MUMBAI</v>
          </cell>
          <cell r="N145">
            <v>400070</v>
          </cell>
          <cell r="O145" t="str">
            <v>5113951</v>
          </cell>
          <cell r="P145" t="str">
            <v>5623721</v>
          </cell>
          <cell r="R145" t="str">
            <v>ACCOUNT ASSISTANT</v>
          </cell>
          <cell r="S145">
            <v>39660</v>
          </cell>
          <cell r="T145">
            <v>26</v>
          </cell>
          <cell r="U145">
            <v>4</v>
          </cell>
          <cell r="V145">
            <v>1</v>
          </cell>
          <cell r="W145">
            <v>0</v>
          </cell>
          <cell r="X145">
            <v>31</v>
          </cell>
          <cell r="Y145">
            <v>31</v>
          </cell>
          <cell r="Z145">
            <v>3.5</v>
          </cell>
        </row>
        <row r="146">
          <cell r="A146" t="str">
            <v>EMP042</v>
          </cell>
          <cell r="B146" t="str">
            <v>RASIKA A. PEDNEKAR</v>
          </cell>
          <cell r="C146" t="str">
            <v>01/04/97</v>
          </cell>
          <cell r="D146">
            <v>25765</v>
          </cell>
          <cell r="F146">
            <v>9</v>
          </cell>
          <cell r="G146">
            <v>17.3</v>
          </cell>
          <cell r="H146" t="str">
            <v>CHEQUE</v>
          </cell>
          <cell r="I146" t="str">
            <v>MR. NARAYAN MANJREKAR</v>
          </cell>
          <cell r="J146" t="str">
            <v>98/2934, PANT NAGAR, GHATKOPER EAST,</v>
          </cell>
          <cell r="M146" t="str">
            <v>MUMBAI</v>
          </cell>
          <cell r="N146">
            <v>400070</v>
          </cell>
          <cell r="O146" t="str">
            <v>5113951</v>
          </cell>
          <cell r="P146" t="str">
            <v>5623721</v>
          </cell>
          <cell r="R146" t="str">
            <v>ACCOUNT ASSISTANT</v>
          </cell>
          <cell r="S146">
            <v>39599</v>
          </cell>
          <cell r="T146">
            <v>25</v>
          </cell>
          <cell r="U146">
            <v>4</v>
          </cell>
          <cell r="V146">
            <v>0</v>
          </cell>
          <cell r="W146">
            <v>1</v>
          </cell>
          <cell r="X146">
            <v>31</v>
          </cell>
          <cell r="Y146">
            <v>30</v>
          </cell>
          <cell r="Z146">
            <v>8.75</v>
          </cell>
        </row>
        <row r="147">
          <cell r="A147" t="str">
            <v>EMP042</v>
          </cell>
          <cell r="B147" t="str">
            <v>RASIKA A. PEDNEKAR</v>
          </cell>
          <cell r="C147" t="str">
            <v>01/04/97</v>
          </cell>
          <cell r="D147">
            <v>25765</v>
          </cell>
          <cell r="F147">
            <v>9</v>
          </cell>
          <cell r="G147">
            <v>17.3</v>
          </cell>
          <cell r="H147" t="str">
            <v>CHEQUE</v>
          </cell>
          <cell r="I147" t="str">
            <v>MR. NARAYAN MANJREKAR</v>
          </cell>
          <cell r="J147" t="str">
            <v>98/2934, PANT NAGAR, GHATKOPER EAST,</v>
          </cell>
          <cell r="M147" t="str">
            <v>MUMBAI</v>
          </cell>
          <cell r="N147">
            <v>400070</v>
          </cell>
          <cell r="O147" t="str">
            <v>5113951</v>
          </cell>
          <cell r="P147" t="str">
            <v>5623721</v>
          </cell>
          <cell r="R147" t="str">
            <v>ACCOUNT ASSISTANT</v>
          </cell>
          <cell r="S147">
            <v>39629</v>
          </cell>
          <cell r="T147">
            <v>23</v>
          </cell>
          <cell r="U147">
            <v>5</v>
          </cell>
          <cell r="V147">
            <v>1</v>
          </cell>
          <cell r="W147">
            <v>0</v>
          </cell>
          <cell r="X147">
            <v>30</v>
          </cell>
          <cell r="Y147">
            <v>29</v>
          </cell>
          <cell r="Z147">
            <v>4.75</v>
          </cell>
        </row>
        <row r="148">
          <cell r="A148" t="str">
            <v>EMP047</v>
          </cell>
          <cell r="B148" t="str">
            <v>SNEHA VILANKAR</v>
          </cell>
          <cell r="C148" t="str">
            <v>01/04/97</v>
          </cell>
          <cell r="D148">
            <v>24927</v>
          </cell>
          <cell r="F148">
            <v>0</v>
          </cell>
          <cell r="G148">
            <v>0</v>
          </cell>
          <cell r="H148" t="str">
            <v>CASH</v>
          </cell>
          <cell r="I148" t="str">
            <v>RAMCHANDRA PARULKAR</v>
          </cell>
          <cell r="J148" t="str">
            <v>GAVAND PATH, NAUPADA,</v>
          </cell>
          <cell r="M148" t="str">
            <v>THANE</v>
          </cell>
          <cell r="N148">
            <v>400052</v>
          </cell>
          <cell r="S148">
            <v>39629</v>
          </cell>
          <cell r="T148">
            <v>23</v>
          </cell>
          <cell r="U148">
            <v>5</v>
          </cell>
          <cell r="V148">
            <v>0</v>
          </cell>
          <cell r="W148">
            <v>0</v>
          </cell>
          <cell r="X148">
            <v>30</v>
          </cell>
          <cell r="Y148">
            <v>28</v>
          </cell>
          <cell r="Z148">
            <v>0</v>
          </cell>
        </row>
        <row r="149">
          <cell r="A149" t="str">
            <v>EMP047</v>
          </cell>
          <cell r="B149" t="str">
            <v>SNEHA VILANKAR</v>
          </cell>
          <cell r="C149" t="str">
            <v>01/04/97</v>
          </cell>
          <cell r="D149">
            <v>24927</v>
          </cell>
          <cell r="F149" t="str">
            <v>TIME_IN</v>
          </cell>
          <cell r="G149">
            <v>0</v>
          </cell>
          <cell r="H149" t="str">
            <v>CASH</v>
          </cell>
          <cell r="I149" t="str">
            <v>RAMCHANDRA PARULKAR</v>
          </cell>
          <cell r="J149" t="str">
            <v>GAVAND PATH, NAUPADA,</v>
          </cell>
          <cell r="M149" t="str">
            <v>THANE</v>
          </cell>
          <cell r="N149">
            <v>400052</v>
          </cell>
          <cell r="S149">
            <v>39814</v>
          </cell>
          <cell r="T149">
            <v>23</v>
          </cell>
          <cell r="U149">
            <v>4</v>
          </cell>
          <cell r="V149">
            <v>0</v>
          </cell>
          <cell r="W149">
            <v>1</v>
          </cell>
          <cell r="X149">
            <v>31</v>
          </cell>
          <cell r="Y149">
            <v>28</v>
          </cell>
          <cell r="Z149">
            <v>2.5</v>
          </cell>
        </row>
        <row r="150">
          <cell r="A150" t="str">
            <v>EMP047</v>
          </cell>
          <cell r="B150" t="str">
            <v>SNEHA VILANKAR</v>
          </cell>
          <cell r="C150" t="str">
            <v>01/04/97</v>
          </cell>
          <cell r="D150">
            <v>24927</v>
          </cell>
          <cell r="F150" t="str">
            <v>TIME_IN</v>
          </cell>
          <cell r="G150">
            <v>0</v>
          </cell>
          <cell r="H150" t="str">
            <v>CASH</v>
          </cell>
          <cell r="I150" t="str">
            <v>RAMCHANDRA PARULKAR</v>
          </cell>
          <cell r="J150" t="str">
            <v>GAVAND PATH, NAUPADA,</v>
          </cell>
          <cell r="M150" t="str">
            <v>THANE</v>
          </cell>
          <cell r="N150">
            <v>400052</v>
          </cell>
          <cell r="S150">
            <v>39783</v>
          </cell>
          <cell r="T150">
            <v>21</v>
          </cell>
          <cell r="U150">
            <v>3</v>
          </cell>
          <cell r="V150">
            <v>0</v>
          </cell>
          <cell r="W150">
            <v>0</v>
          </cell>
          <cell r="X150">
            <v>31</v>
          </cell>
          <cell r="Y150">
            <v>24</v>
          </cell>
          <cell r="Z150">
            <v>0</v>
          </cell>
        </row>
        <row r="151">
          <cell r="A151" t="str">
            <v>EMP047</v>
          </cell>
          <cell r="B151" t="str">
            <v>SNEHA VILANKAR</v>
          </cell>
          <cell r="C151" t="str">
            <v>01/04/97</v>
          </cell>
          <cell r="D151">
            <v>24927</v>
          </cell>
          <cell r="F151" t="str">
            <v>TIME_IN</v>
          </cell>
          <cell r="G151">
            <v>0</v>
          </cell>
          <cell r="H151" t="str">
            <v>CASH</v>
          </cell>
          <cell r="I151" t="str">
            <v>RAMCHANDRA PARULKAR</v>
          </cell>
          <cell r="J151" t="str">
            <v>GAVAND PATH, NAUPADA,</v>
          </cell>
          <cell r="M151" t="str">
            <v>THANE</v>
          </cell>
          <cell r="N151">
            <v>400052</v>
          </cell>
          <cell r="S151">
            <v>39881</v>
          </cell>
          <cell r="T151">
            <v>23</v>
          </cell>
          <cell r="U151">
            <v>5</v>
          </cell>
          <cell r="V151">
            <v>0</v>
          </cell>
          <cell r="W151">
            <v>2</v>
          </cell>
          <cell r="X151">
            <v>31</v>
          </cell>
          <cell r="Y151">
            <v>30</v>
          </cell>
          <cell r="Z151">
            <v>15.5</v>
          </cell>
        </row>
        <row r="152">
          <cell r="A152" t="str">
            <v>EMP047</v>
          </cell>
          <cell r="B152" t="str">
            <v>SNEHA VILANKAR</v>
          </cell>
          <cell r="C152" t="str">
            <v>01/04/97</v>
          </cell>
          <cell r="D152">
            <v>24927</v>
          </cell>
          <cell r="F152" t="str">
            <v>TIME_IN</v>
          </cell>
          <cell r="G152">
            <v>0</v>
          </cell>
          <cell r="H152" t="str">
            <v>CASH</v>
          </cell>
          <cell r="I152" t="str">
            <v>RAMCHANDRA PARULKAR</v>
          </cell>
          <cell r="J152" t="str">
            <v>GAVAND PATH, NAUPADA,</v>
          </cell>
          <cell r="M152" t="str">
            <v>THANE</v>
          </cell>
          <cell r="N152">
            <v>400052</v>
          </cell>
          <cell r="S152">
            <v>39845</v>
          </cell>
          <cell r="T152">
            <v>19</v>
          </cell>
          <cell r="U152">
            <v>4</v>
          </cell>
          <cell r="V152">
            <v>3</v>
          </cell>
          <cell r="W152">
            <v>0</v>
          </cell>
          <cell r="X152">
            <v>28</v>
          </cell>
          <cell r="Y152">
            <v>26</v>
          </cell>
          <cell r="Z152">
            <v>0</v>
          </cell>
        </row>
        <row r="153">
          <cell r="A153" t="str">
            <v>EMP047</v>
          </cell>
          <cell r="B153" t="str">
            <v>SNEHA VILANKAR</v>
          </cell>
          <cell r="C153" t="str">
            <v>01/04/97</v>
          </cell>
          <cell r="D153">
            <v>24927</v>
          </cell>
          <cell r="F153">
            <v>0</v>
          </cell>
          <cell r="G153">
            <v>0</v>
          </cell>
          <cell r="H153" t="str">
            <v>CASH</v>
          </cell>
          <cell r="I153" t="str">
            <v>RAMCHANDRA PARULKAR</v>
          </cell>
          <cell r="J153" t="str">
            <v>GAVAND PATH, NAUPADA,</v>
          </cell>
          <cell r="M153" t="str">
            <v>THANE</v>
          </cell>
          <cell r="N153">
            <v>400052</v>
          </cell>
          <cell r="S153">
            <v>39599</v>
          </cell>
          <cell r="T153">
            <v>13</v>
          </cell>
          <cell r="U153">
            <v>2</v>
          </cell>
          <cell r="V153">
            <v>0</v>
          </cell>
          <cell r="W153">
            <v>1</v>
          </cell>
          <cell r="X153">
            <v>31</v>
          </cell>
          <cell r="Y153">
            <v>16</v>
          </cell>
          <cell r="Z153">
            <v>2.5</v>
          </cell>
        </row>
        <row r="154">
          <cell r="A154" t="str">
            <v>EMP047</v>
          </cell>
          <cell r="B154" t="str">
            <v>SNEHA VILANKAR</v>
          </cell>
          <cell r="C154" t="str">
            <v>01/04/97</v>
          </cell>
          <cell r="D154">
            <v>24927</v>
          </cell>
          <cell r="F154">
            <v>0</v>
          </cell>
          <cell r="G154">
            <v>0</v>
          </cell>
          <cell r="H154" t="str">
            <v>CASH</v>
          </cell>
          <cell r="I154" t="str">
            <v>RAMCHANDRA PARULKAR</v>
          </cell>
          <cell r="J154" t="str">
            <v>GAVAND PATH, NAUPADA,</v>
          </cell>
          <cell r="M154" t="str">
            <v>THANE</v>
          </cell>
          <cell r="N154">
            <v>400052</v>
          </cell>
          <cell r="S154">
            <v>39691</v>
          </cell>
          <cell r="T154">
            <v>22</v>
          </cell>
          <cell r="U154">
            <v>4</v>
          </cell>
          <cell r="V154">
            <v>0</v>
          </cell>
          <cell r="W154">
            <v>3</v>
          </cell>
          <cell r="X154">
            <v>31</v>
          </cell>
          <cell r="Y154">
            <v>29</v>
          </cell>
          <cell r="Z154">
            <v>0</v>
          </cell>
        </row>
        <row r="155">
          <cell r="A155" t="str">
            <v>EMP047</v>
          </cell>
          <cell r="B155" t="str">
            <v>SNEHA VILANKAR</v>
          </cell>
          <cell r="C155" t="str">
            <v>01/04/97</v>
          </cell>
          <cell r="D155">
            <v>24927</v>
          </cell>
          <cell r="F155">
            <v>0</v>
          </cell>
          <cell r="G155">
            <v>0</v>
          </cell>
          <cell r="H155" t="str">
            <v>CASH</v>
          </cell>
          <cell r="I155" t="str">
            <v>RAMCHANDRA PARULKAR</v>
          </cell>
          <cell r="J155" t="str">
            <v>GAVAND PATH, NAUPADA,</v>
          </cell>
          <cell r="M155" t="str">
            <v>THANE</v>
          </cell>
          <cell r="N155">
            <v>400052</v>
          </cell>
          <cell r="S155">
            <v>39539</v>
          </cell>
          <cell r="T155">
            <v>24</v>
          </cell>
          <cell r="U155">
            <v>4</v>
          </cell>
          <cell r="W155">
            <v>0</v>
          </cell>
          <cell r="X155">
            <v>30</v>
          </cell>
          <cell r="Y155">
            <v>28</v>
          </cell>
          <cell r="Z155">
            <v>9.25</v>
          </cell>
        </row>
        <row r="156">
          <cell r="A156" t="str">
            <v>EMP047</v>
          </cell>
          <cell r="B156" t="str">
            <v>SNEHA VILANKAR</v>
          </cell>
          <cell r="C156" t="str">
            <v>01/04/97</v>
          </cell>
          <cell r="D156">
            <v>24927</v>
          </cell>
          <cell r="F156">
            <v>0</v>
          </cell>
          <cell r="G156">
            <v>0</v>
          </cell>
          <cell r="H156" t="str">
            <v>CASH</v>
          </cell>
          <cell r="I156" t="str">
            <v>RAMCHANDRA PARULKAR</v>
          </cell>
          <cell r="J156" t="str">
            <v>GAVAND PATH, NAUPADA,</v>
          </cell>
          <cell r="M156" t="str">
            <v>THANE</v>
          </cell>
          <cell r="N156">
            <v>400052</v>
          </cell>
          <cell r="S156">
            <v>39722</v>
          </cell>
          <cell r="T156">
            <v>21</v>
          </cell>
          <cell r="U156">
            <v>4</v>
          </cell>
          <cell r="V156">
            <v>0</v>
          </cell>
          <cell r="W156">
            <v>4</v>
          </cell>
          <cell r="X156">
            <v>31</v>
          </cell>
          <cell r="Y156">
            <v>29</v>
          </cell>
          <cell r="Z156">
            <v>3</v>
          </cell>
        </row>
        <row r="157">
          <cell r="A157" t="str">
            <v>EMP047</v>
          </cell>
          <cell r="B157" t="str">
            <v>SNEHA VILANKAR</v>
          </cell>
          <cell r="C157" t="str">
            <v>01/04/97</v>
          </cell>
          <cell r="D157">
            <v>24927</v>
          </cell>
          <cell r="F157">
            <v>0</v>
          </cell>
          <cell r="G157">
            <v>0</v>
          </cell>
          <cell r="H157" t="str">
            <v>CASH</v>
          </cell>
          <cell r="I157" t="str">
            <v>RAMCHANDRA PARULKAR</v>
          </cell>
          <cell r="J157" t="str">
            <v>GAVAND PATH, NAUPADA,</v>
          </cell>
          <cell r="M157" t="str">
            <v>THANE</v>
          </cell>
          <cell r="N157">
            <v>400052</v>
          </cell>
          <cell r="S157">
            <v>39692</v>
          </cell>
          <cell r="T157">
            <v>21.5</v>
          </cell>
          <cell r="U157">
            <v>3</v>
          </cell>
          <cell r="V157">
            <v>3</v>
          </cell>
          <cell r="W157">
            <v>1</v>
          </cell>
          <cell r="X157">
            <v>30</v>
          </cell>
          <cell r="Y157">
            <v>28.5</v>
          </cell>
          <cell r="Z157">
            <v>5.5</v>
          </cell>
        </row>
        <row r="158">
          <cell r="A158" t="str">
            <v>EMP047</v>
          </cell>
          <cell r="B158" t="str">
            <v>SNEHA VILANKAR</v>
          </cell>
          <cell r="C158" t="str">
            <v>01/04/97</v>
          </cell>
          <cell r="D158">
            <v>24927</v>
          </cell>
          <cell r="F158">
            <v>0</v>
          </cell>
          <cell r="G158">
            <v>0</v>
          </cell>
          <cell r="H158" t="str">
            <v>CASH</v>
          </cell>
          <cell r="I158" t="str">
            <v>RAMCHANDRA PARULKAR</v>
          </cell>
          <cell r="J158" t="str">
            <v>GAVAND PATH, NAUPADA,</v>
          </cell>
          <cell r="M158" t="str">
            <v>THANE</v>
          </cell>
          <cell r="N158">
            <v>400052</v>
          </cell>
          <cell r="S158">
            <v>39753</v>
          </cell>
          <cell r="T158">
            <v>22.5</v>
          </cell>
          <cell r="U158">
            <v>5</v>
          </cell>
          <cell r="V158">
            <v>0</v>
          </cell>
          <cell r="W158">
            <v>0</v>
          </cell>
          <cell r="X158">
            <v>30</v>
          </cell>
          <cell r="Y158">
            <v>27.5</v>
          </cell>
          <cell r="Z158">
            <v>0</v>
          </cell>
        </row>
        <row r="159">
          <cell r="A159" t="str">
            <v>EMP047</v>
          </cell>
          <cell r="B159" t="str">
            <v>SNEHA VILANKAR</v>
          </cell>
          <cell r="C159" t="str">
            <v>01/04/97</v>
          </cell>
          <cell r="D159">
            <v>24927</v>
          </cell>
          <cell r="F159">
            <v>0</v>
          </cell>
          <cell r="G159">
            <v>0</v>
          </cell>
          <cell r="H159" t="str">
            <v>CASH</v>
          </cell>
          <cell r="I159" t="str">
            <v>RAMCHANDRA PARULKAR</v>
          </cell>
          <cell r="J159" t="str">
            <v>GAVAND PATH, NAUPADA,</v>
          </cell>
          <cell r="M159" t="str">
            <v>THANE</v>
          </cell>
          <cell r="N159">
            <v>400052</v>
          </cell>
          <cell r="S159">
            <v>39660</v>
          </cell>
          <cell r="T159">
            <v>25</v>
          </cell>
          <cell r="U159">
            <v>4</v>
          </cell>
          <cell r="V159">
            <v>0</v>
          </cell>
          <cell r="W159">
            <v>0</v>
          </cell>
          <cell r="X159">
            <v>31</v>
          </cell>
          <cell r="Y159">
            <v>29</v>
          </cell>
          <cell r="Z159">
            <v>11.75</v>
          </cell>
        </row>
        <row r="160">
          <cell r="A160" t="str">
            <v>EMP049</v>
          </cell>
          <cell r="B160" t="str">
            <v>MANALI U. BORKAR</v>
          </cell>
          <cell r="C160" t="str">
            <v>01/12/97</v>
          </cell>
          <cell r="D160">
            <v>26945</v>
          </cell>
          <cell r="F160" t="str">
            <v>TIME_IN</v>
          </cell>
          <cell r="G160">
            <v>0</v>
          </cell>
          <cell r="H160" t="str">
            <v>CASH</v>
          </cell>
          <cell r="I160" t="str">
            <v>MR. UDAY ANAND BORKAR</v>
          </cell>
          <cell r="J160" t="str">
            <v>A-1, YOGESHWAR COOP. HSG. SOCIETY,</v>
          </cell>
          <cell r="K160" t="str">
            <v>PATIL WADI, KOPARI, THANE (E),</v>
          </cell>
          <cell r="M160" t="str">
            <v>THANE</v>
          </cell>
          <cell r="N160">
            <v>0</v>
          </cell>
          <cell r="O160" t="str">
            <v>5373334</v>
          </cell>
          <cell r="P160" t="str">
            <v>5482781</v>
          </cell>
          <cell r="S160">
            <v>39814</v>
          </cell>
          <cell r="T160">
            <v>24</v>
          </cell>
          <cell r="U160">
            <v>4</v>
          </cell>
          <cell r="V160">
            <v>0</v>
          </cell>
          <cell r="W160">
            <v>1</v>
          </cell>
          <cell r="X160">
            <v>31</v>
          </cell>
          <cell r="Y160">
            <v>29</v>
          </cell>
          <cell r="Z160">
            <v>2.5</v>
          </cell>
        </row>
        <row r="161">
          <cell r="A161" t="str">
            <v>EMP049</v>
          </cell>
          <cell r="B161" t="str">
            <v>MANALI U. BORKAR</v>
          </cell>
          <cell r="C161" t="str">
            <v>01/12/97</v>
          </cell>
          <cell r="D161">
            <v>26945</v>
          </cell>
          <cell r="F161">
            <v>0</v>
          </cell>
          <cell r="G161">
            <v>0</v>
          </cell>
          <cell r="H161" t="str">
            <v>CASH</v>
          </cell>
          <cell r="I161" t="str">
            <v>MR. UDAY ANAND BORKAR</v>
          </cell>
          <cell r="J161" t="str">
            <v>A-1, YOGESHWAR COOP. HSG. SOCIETY,</v>
          </cell>
          <cell r="K161" t="str">
            <v>PATIL WADI, KOPARI, THANE (E),</v>
          </cell>
          <cell r="M161" t="str">
            <v>THANE</v>
          </cell>
          <cell r="N161">
            <v>0</v>
          </cell>
          <cell r="O161" t="str">
            <v>5373334</v>
          </cell>
          <cell r="P161" t="str">
            <v>5482781</v>
          </cell>
          <cell r="S161">
            <v>39692</v>
          </cell>
          <cell r="T161">
            <v>20</v>
          </cell>
          <cell r="U161">
            <v>4</v>
          </cell>
          <cell r="V161">
            <v>1</v>
          </cell>
          <cell r="W161">
            <v>1</v>
          </cell>
          <cell r="X161">
            <v>30</v>
          </cell>
          <cell r="Y161">
            <v>26</v>
          </cell>
          <cell r="Z161">
            <v>4.25</v>
          </cell>
        </row>
        <row r="162">
          <cell r="A162" t="str">
            <v>EMP049</v>
          </cell>
          <cell r="B162" t="str">
            <v>MANALI U. BORKAR</v>
          </cell>
          <cell r="C162" t="str">
            <v>01/12/97</v>
          </cell>
          <cell r="D162">
            <v>26945</v>
          </cell>
          <cell r="F162">
            <v>0</v>
          </cell>
          <cell r="G162">
            <v>0</v>
          </cell>
          <cell r="H162" t="str">
            <v>CASH</v>
          </cell>
          <cell r="I162" t="str">
            <v>MR. UDAY ANAND BORKAR</v>
          </cell>
          <cell r="J162" t="str">
            <v>A-1, YOGESHWAR COOP. HSG. SOCIETY,</v>
          </cell>
          <cell r="K162" t="str">
            <v>PATIL WADI, KOPARI, THANE (E),</v>
          </cell>
          <cell r="M162" t="str">
            <v>THANE</v>
          </cell>
          <cell r="N162">
            <v>0</v>
          </cell>
          <cell r="O162" t="str">
            <v>5373334</v>
          </cell>
          <cell r="P162" t="str">
            <v>5482781</v>
          </cell>
          <cell r="S162">
            <v>39753</v>
          </cell>
          <cell r="T162">
            <v>23</v>
          </cell>
          <cell r="U162">
            <v>5</v>
          </cell>
          <cell r="V162">
            <v>0</v>
          </cell>
          <cell r="W162">
            <v>0</v>
          </cell>
          <cell r="X162">
            <v>30</v>
          </cell>
          <cell r="Y162">
            <v>28</v>
          </cell>
          <cell r="Z162">
            <v>0</v>
          </cell>
        </row>
        <row r="163">
          <cell r="A163" t="str">
            <v>EMP049</v>
          </cell>
          <cell r="B163" t="str">
            <v>MANALI U. BORKAR</v>
          </cell>
          <cell r="C163" t="str">
            <v>01/12/97</v>
          </cell>
          <cell r="D163">
            <v>26945</v>
          </cell>
          <cell r="F163">
            <v>0</v>
          </cell>
          <cell r="G163">
            <v>0</v>
          </cell>
          <cell r="H163" t="str">
            <v>CASH</v>
          </cell>
          <cell r="I163" t="str">
            <v>MR. UDAY ANAND BORKAR</v>
          </cell>
          <cell r="J163" t="str">
            <v>A-1, YOGESHWAR COOP. HSG. SOCIETY,</v>
          </cell>
          <cell r="K163" t="str">
            <v>PATIL WADI, KOPARI, THANE (E),</v>
          </cell>
          <cell r="M163" t="str">
            <v>THANE</v>
          </cell>
          <cell r="N163">
            <v>0</v>
          </cell>
          <cell r="O163" t="str">
            <v>5373334</v>
          </cell>
          <cell r="P163" t="str">
            <v>5482781</v>
          </cell>
          <cell r="S163">
            <v>39599</v>
          </cell>
          <cell r="T163">
            <v>18</v>
          </cell>
          <cell r="U163">
            <v>3</v>
          </cell>
          <cell r="V163">
            <v>9</v>
          </cell>
          <cell r="W163">
            <v>1</v>
          </cell>
          <cell r="X163">
            <v>31</v>
          </cell>
          <cell r="Y163">
            <v>31</v>
          </cell>
          <cell r="Z163">
            <v>2.5</v>
          </cell>
        </row>
        <row r="164">
          <cell r="A164" t="str">
            <v>EMP049</v>
          </cell>
          <cell r="B164" t="str">
            <v>MANALI U. BORKAR</v>
          </cell>
          <cell r="C164" t="str">
            <v>01/12/97</v>
          </cell>
          <cell r="D164">
            <v>26945</v>
          </cell>
          <cell r="F164">
            <v>0</v>
          </cell>
          <cell r="G164">
            <v>0</v>
          </cell>
          <cell r="H164" t="str">
            <v>CASH</v>
          </cell>
          <cell r="I164" t="str">
            <v>MR. UDAY ANAND BORKAR</v>
          </cell>
          <cell r="J164" t="str">
            <v>A-1, YOGESHWAR COOP. HSG. SOCIETY,</v>
          </cell>
          <cell r="K164" t="str">
            <v>PATIL WADI, KOPARI, THANE (E),</v>
          </cell>
          <cell r="M164" t="str">
            <v>THANE</v>
          </cell>
          <cell r="N164">
            <v>0</v>
          </cell>
          <cell r="O164" t="str">
            <v>5373334</v>
          </cell>
          <cell r="P164" t="str">
            <v>5482781</v>
          </cell>
          <cell r="S164">
            <v>39539</v>
          </cell>
          <cell r="T164">
            <v>19.5</v>
          </cell>
          <cell r="U164">
            <v>4</v>
          </cell>
          <cell r="V164">
            <v>5</v>
          </cell>
          <cell r="W164">
            <v>0</v>
          </cell>
          <cell r="X164">
            <v>30</v>
          </cell>
          <cell r="Y164">
            <v>28.5</v>
          </cell>
          <cell r="Z164">
            <v>9.25</v>
          </cell>
        </row>
        <row r="165">
          <cell r="A165" t="str">
            <v>EMP049</v>
          </cell>
          <cell r="B165" t="str">
            <v>MANALI U. BORKAR</v>
          </cell>
          <cell r="C165" t="str">
            <v>01/12/97</v>
          </cell>
          <cell r="D165">
            <v>26945</v>
          </cell>
          <cell r="F165">
            <v>0</v>
          </cell>
          <cell r="G165">
            <v>0</v>
          </cell>
          <cell r="H165" t="str">
            <v>CASH</v>
          </cell>
          <cell r="I165" t="str">
            <v>MR. UDAY ANAND BORKAR</v>
          </cell>
          <cell r="J165" t="str">
            <v>A-1, YOGESHWAR COOP. HSG. SOCIETY,</v>
          </cell>
          <cell r="K165" t="str">
            <v>PATIL WADI, KOPARI, THANE (E),</v>
          </cell>
          <cell r="M165" t="str">
            <v>THANE</v>
          </cell>
          <cell r="N165">
            <v>0</v>
          </cell>
          <cell r="O165" t="str">
            <v>5373334</v>
          </cell>
          <cell r="P165" t="str">
            <v>5482781</v>
          </cell>
          <cell r="S165">
            <v>39629</v>
          </cell>
          <cell r="T165">
            <v>24</v>
          </cell>
          <cell r="U165">
            <v>5</v>
          </cell>
          <cell r="V165">
            <v>0</v>
          </cell>
          <cell r="W165">
            <v>0</v>
          </cell>
          <cell r="X165">
            <v>30</v>
          </cell>
          <cell r="Y165">
            <v>29</v>
          </cell>
          <cell r="Z165">
            <v>0</v>
          </cell>
        </row>
        <row r="166">
          <cell r="A166" t="str">
            <v>EMP049</v>
          </cell>
          <cell r="B166" t="str">
            <v>MANALI U. BORKAR</v>
          </cell>
          <cell r="C166" t="str">
            <v>01/12/97</v>
          </cell>
          <cell r="D166">
            <v>26945</v>
          </cell>
          <cell r="F166">
            <v>0</v>
          </cell>
          <cell r="G166">
            <v>0</v>
          </cell>
          <cell r="H166" t="str">
            <v>CASH</v>
          </cell>
          <cell r="I166" t="str">
            <v>MR. UDAY ANAND BORKAR</v>
          </cell>
          <cell r="J166" t="str">
            <v>A-1, YOGESHWAR COOP. HSG. SOCIETY,</v>
          </cell>
          <cell r="K166" t="str">
            <v>PATIL WADI, KOPARI, THANE (E),</v>
          </cell>
          <cell r="M166" t="str">
            <v>THANE</v>
          </cell>
          <cell r="N166">
            <v>0</v>
          </cell>
          <cell r="O166" t="str">
            <v>5373334</v>
          </cell>
          <cell r="P166" t="str">
            <v>5482781</v>
          </cell>
          <cell r="S166">
            <v>39722</v>
          </cell>
          <cell r="T166">
            <v>19.5</v>
          </cell>
          <cell r="U166">
            <v>4</v>
          </cell>
          <cell r="V166">
            <v>0</v>
          </cell>
          <cell r="W166">
            <v>4</v>
          </cell>
          <cell r="X166">
            <v>31</v>
          </cell>
          <cell r="Y166">
            <v>27.5</v>
          </cell>
          <cell r="Z166">
            <v>11</v>
          </cell>
        </row>
        <row r="167">
          <cell r="A167" t="str">
            <v>EMP049</v>
          </cell>
          <cell r="B167" t="str">
            <v>MANALI U. BORKAR</v>
          </cell>
          <cell r="C167" t="str">
            <v>01/12/97</v>
          </cell>
          <cell r="D167">
            <v>26945</v>
          </cell>
          <cell r="F167" t="str">
            <v>TIME_IN</v>
          </cell>
          <cell r="G167">
            <v>0</v>
          </cell>
          <cell r="H167" t="str">
            <v>CASH</v>
          </cell>
          <cell r="I167" t="str">
            <v>MR. UDAY ANAND BORKAR</v>
          </cell>
          <cell r="J167" t="str">
            <v>A-1, YOGESHWAR COOP. HSG. SOCIETY,</v>
          </cell>
          <cell r="K167" t="str">
            <v>PATIL WADI, KOPARI, THANE (E),</v>
          </cell>
          <cell r="M167" t="str">
            <v>THANE</v>
          </cell>
          <cell r="N167">
            <v>0</v>
          </cell>
          <cell r="O167" t="str">
            <v>5373334</v>
          </cell>
          <cell r="P167" t="str">
            <v>5482781</v>
          </cell>
          <cell r="S167">
            <v>39845</v>
          </cell>
          <cell r="T167">
            <v>6</v>
          </cell>
          <cell r="U167">
            <v>3</v>
          </cell>
          <cell r="V167">
            <v>0</v>
          </cell>
          <cell r="W167">
            <v>0</v>
          </cell>
          <cell r="X167">
            <v>28</v>
          </cell>
          <cell r="Y167">
            <v>9</v>
          </cell>
          <cell r="Z167">
            <v>0</v>
          </cell>
        </row>
        <row r="168">
          <cell r="A168" t="str">
            <v>EMP049</v>
          </cell>
          <cell r="B168" t="str">
            <v>MANALI U. BORKAR</v>
          </cell>
          <cell r="C168" t="str">
            <v>01/12/97</v>
          </cell>
          <cell r="D168">
            <v>26945</v>
          </cell>
          <cell r="F168" t="str">
            <v>TIME_IN</v>
          </cell>
          <cell r="G168">
            <v>0</v>
          </cell>
          <cell r="H168" t="str">
            <v>CASH</v>
          </cell>
          <cell r="I168" t="str">
            <v>MR. UDAY ANAND BORKAR</v>
          </cell>
          <cell r="J168" t="str">
            <v>A-1, YOGESHWAR COOP. HSG. SOCIETY,</v>
          </cell>
          <cell r="K168" t="str">
            <v>PATIL WADI, KOPARI, THANE (E),</v>
          </cell>
          <cell r="M168" t="str">
            <v>THANE</v>
          </cell>
          <cell r="N168">
            <v>0</v>
          </cell>
          <cell r="O168" t="str">
            <v>5373334</v>
          </cell>
          <cell r="P168" t="str">
            <v>5482781</v>
          </cell>
          <cell r="S168">
            <v>39881</v>
          </cell>
          <cell r="T168">
            <v>24</v>
          </cell>
          <cell r="U168">
            <v>5</v>
          </cell>
          <cell r="V168">
            <v>0</v>
          </cell>
          <cell r="W168">
            <v>2</v>
          </cell>
          <cell r="X168">
            <v>31</v>
          </cell>
          <cell r="Y168">
            <v>31</v>
          </cell>
          <cell r="Z168">
            <v>16.75</v>
          </cell>
        </row>
        <row r="169">
          <cell r="A169" t="str">
            <v>EMP049</v>
          </cell>
          <cell r="B169" t="str">
            <v>MANALI U. BORKAR</v>
          </cell>
          <cell r="C169" t="str">
            <v>01/12/97</v>
          </cell>
          <cell r="D169">
            <v>26945</v>
          </cell>
          <cell r="F169" t="str">
            <v>TIME_IN</v>
          </cell>
          <cell r="G169">
            <v>0</v>
          </cell>
          <cell r="H169" t="str">
            <v>CASH</v>
          </cell>
          <cell r="I169" t="str">
            <v>MR. UDAY ANAND BORKAR</v>
          </cell>
          <cell r="J169" t="str">
            <v>A-1, YOGESHWAR COOP. HSG. SOCIETY,</v>
          </cell>
          <cell r="K169" t="str">
            <v>PATIL WADI, KOPARI, THANE (E),</v>
          </cell>
          <cell r="M169" t="str">
            <v>THANE</v>
          </cell>
          <cell r="N169">
            <v>0</v>
          </cell>
          <cell r="O169" t="str">
            <v>5373334</v>
          </cell>
          <cell r="P169" t="str">
            <v>5482781</v>
          </cell>
          <cell r="S169">
            <v>39783</v>
          </cell>
          <cell r="T169">
            <v>24</v>
          </cell>
          <cell r="U169">
            <v>4</v>
          </cell>
          <cell r="V169">
            <v>0</v>
          </cell>
          <cell r="W169">
            <v>0</v>
          </cell>
          <cell r="X169">
            <v>31</v>
          </cell>
          <cell r="Y169">
            <v>28</v>
          </cell>
          <cell r="Z169">
            <v>1.5</v>
          </cell>
        </row>
        <row r="170">
          <cell r="A170" t="str">
            <v>EMP049</v>
          </cell>
          <cell r="B170" t="str">
            <v>MANALI U. BORKAR</v>
          </cell>
          <cell r="C170" t="str">
            <v>01/12/97</v>
          </cell>
          <cell r="D170">
            <v>26945</v>
          </cell>
          <cell r="F170">
            <v>0</v>
          </cell>
          <cell r="G170">
            <v>0</v>
          </cell>
          <cell r="H170" t="str">
            <v>CASH</v>
          </cell>
          <cell r="I170" t="str">
            <v>MR. UDAY ANAND BORKAR</v>
          </cell>
          <cell r="J170" t="str">
            <v>A-1, YOGESHWAR COOP. HSG. SOCIETY,</v>
          </cell>
          <cell r="K170" t="str">
            <v>PATIL WADI, KOPARI, THANE (E),</v>
          </cell>
          <cell r="M170" t="str">
            <v>THANE</v>
          </cell>
          <cell r="N170">
            <v>0</v>
          </cell>
          <cell r="O170" t="str">
            <v>5373334</v>
          </cell>
          <cell r="P170" t="str">
            <v>5482781</v>
          </cell>
          <cell r="S170">
            <v>39660</v>
          </cell>
          <cell r="T170">
            <v>25</v>
          </cell>
          <cell r="U170">
            <v>4</v>
          </cell>
          <cell r="V170">
            <v>0</v>
          </cell>
          <cell r="W170">
            <v>0</v>
          </cell>
          <cell r="X170">
            <v>31</v>
          </cell>
          <cell r="Y170">
            <v>29</v>
          </cell>
          <cell r="Z170">
            <v>11.75</v>
          </cell>
        </row>
        <row r="171">
          <cell r="A171" t="str">
            <v>EMP049</v>
          </cell>
          <cell r="B171" t="str">
            <v>MANALI U. BORKAR</v>
          </cell>
          <cell r="C171" t="str">
            <v>01/12/97</v>
          </cell>
          <cell r="D171">
            <v>26945</v>
          </cell>
          <cell r="F171">
            <v>0</v>
          </cell>
          <cell r="G171">
            <v>0</v>
          </cell>
          <cell r="H171" t="str">
            <v>CASH</v>
          </cell>
          <cell r="I171" t="str">
            <v>MR. UDAY ANAND BORKAR</v>
          </cell>
          <cell r="J171" t="str">
            <v>A-1, YOGESHWAR COOP. HSG. SOCIETY,</v>
          </cell>
          <cell r="K171" t="str">
            <v>PATIL WADI, KOPARI, THANE (E),</v>
          </cell>
          <cell r="M171" t="str">
            <v>THANE</v>
          </cell>
          <cell r="N171">
            <v>0</v>
          </cell>
          <cell r="O171" t="str">
            <v>5373334</v>
          </cell>
          <cell r="P171" t="str">
            <v>5482781</v>
          </cell>
          <cell r="S171">
            <v>39691</v>
          </cell>
          <cell r="T171">
            <v>20</v>
          </cell>
          <cell r="U171">
            <v>3</v>
          </cell>
          <cell r="V171">
            <v>2</v>
          </cell>
          <cell r="W171">
            <v>3</v>
          </cell>
          <cell r="X171">
            <v>31</v>
          </cell>
          <cell r="Y171">
            <v>28</v>
          </cell>
          <cell r="Z171">
            <v>0</v>
          </cell>
        </row>
        <row r="172">
          <cell r="A172" t="str">
            <v>EMP061</v>
          </cell>
          <cell r="B172" t="str">
            <v>SUCHETA PATIL</v>
          </cell>
          <cell r="C172" t="str">
            <v>01/05/98</v>
          </cell>
          <cell r="F172">
            <v>9</v>
          </cell>
          <cell r="G172">
            <v>5.3</v>
          </cell>
          <cell r="H172" t="str">
            <v>CASH</v>
          </cell>
          <cell r="N172">
            <v>0</v>
          </cell>
          <cell r="R172" t="str">
            <v>FILM CUTTER</v>
          </cell>
          <cell r="S172">
            <v>39599</v>
          </cell>
          <cell r="T172">
            <v>26</v>
          </cell>
          <cell r="U172">
            <v>4</v>
          </cell>
          <cell r="V172">
            <v>0</v>
          </cell>
          <cell r="W172">
            <v>1</v>
          </cell>
          <cell r="X172">
            <v>31</v>
          </cell>
          <cell r="Y172">
            <v>31</v>
          </cell>
          <cell r="Z172">
            <v>0</v>
          </cell>
        </row>
        <row r="173">
          <cell r="A173" t="str">
            <v>EMP061</v>
          </cell>
          <cell r="B173" t="str">
            <v>SUCHETA PATIL</v>
          </cell>
          <cell r="C173" t="str">
            <v>01/05/98</v>
          </cell>
          <cell r="F173" t="str">
            <v>TIME_IN</v>
          </cell>
          <cell r="G173">
            <v>5.3</v>
          </cell>
          <cell r="H173" t="str">
            <v>CASH</v>
          </cell>
          <cell r="N173">
            <v>0</v>
          </cell>
          <cell r="R173" t="str">
            <v>FILM CUTTER</v>
          </cell>
          <cell r="S173">
            <v>39881</v>
          </cell>
          <cell r="T173">
            <v>22</v>
          </cell>
          <cell r="U173">
            <v>5</v>
          </cell>
          <cell r="V173">
            <v>0</v>
          </cell>
          <cell r="W173">
            <v>2</v>
          </cell>
          <cell r="X173">
            <v>31</v>
          </cell>
          <cell r="Y173">
            <v>29</v>
          </cell>
          <cell r="Z173">
            <v>0</v>
          </cell>
        </row>
        <row r="174">
          <cell r="A174" t="str">
            <v>EMP061</v>
          </cell>
          <cell r="B174" t="str">
            <v>SUCHETA PATIL</v>
          </cell>
          <cell r="C174" t="str">
            <v>01/05/98</v>
          </cell>
          <cell r="F174">
            <v>9</v>
          </cell>
          <cell r="G174">
            <v>5.3</v>
          </cell>
          <cell r="H174" t="str">
            <v>CASH</v>
          </cell>
          <cell r="N174">
            <v>0</v>
          </cell>
          <cell r="R174" t="str">
            <v>FILM CUTTER</v>
          </cell>
          <cell r="S174">
            <v>39660</v>
          </cell>
          <cell r="T174">
            <v>24</v>
          </cell>
          <cell r="U174">
            <v>4</v>
          </cell>
          <cell r="V174">
            <v>3</v>
          </cell>
          <cell r="W174">
            <v>0</v>
          </cell>
          <cell r="X174">
            <v>31</v>
          </cell>
          <cell r="Y174">
            <v>31</v>
          </cell>
          <cell r="Z174">
            <v>8</v>
          </cell>
        </row>
        <row r="175">
          <cell r="A175" t="str">
            <v>EMP061</v>
          </cell>
          <cell r="B175" t="str">
            <v>SUCHETA PATIL</v>
          </cell>
          <cell r="C175" t="str">
            <v>01/05/98</v>
          </cell>
          <cell r="F175">
            <v>9</v>
          </cell>
          <cell r="G175">
            <v>5.3</v>
          </cell>
          <cell r="H175" t="str">
            <v>CASH</v>
          </cell>
          <cell r="N175">
            <v>0</v>
          </cell>
          <cell r="R175" t="str">
            <v>FILM CUTTER</v>
          </cell>
          <cell r="S175">
            <v>39691</v>
          </cell>
          <cell r="T175">
            <v>24</v>
          </cell>
          <cell r="U175">
            <v>4</v>
          </cell>
          <cell r="V175">
            <v>0</v>
          </cell>
          <cell r="W175">
            <v>3</v>
          </cell>
          <cell r="X175">
            <v>31</v>
          </cell>
          <cell r="Y175">
            <v>31</v>
          </cell>
          <cell r="Z175">
            <v>0</v>
          </cell>
        </row>
        <row r="176">
          <cell r="A176" t="str">
            <v>EMP061</v>
          </cell>
          <cell r="B176" t="str">
            <v>SUCHETA PATIL</v>
          </cell>
          <cell r="C176" t="str">
            <v>01/05/98</v>
          </cell>
          <cell r="F176">
            <v>9</v>
          </cell>
          <cell r="G176">
            <v>5.3</v>
          </cell>
          <cell r="H176" t="str">
            <v>CASH</v>
          </cell>
          <cell r="N176">
            <v>0</v>
          </cell>
          <cell r="R176" t="str">
            <v>FILM CUTTER</v>
          </cell>
          <cell r="S176">
            <v>39629</v>
          </cell>
          <cell r="T176">
            <v>25</v>
          </cell>
          <cell r="U176">
            <v>5</v>
          </cell>
          <cell r="V176">
            <v>0</v>
          </cell>
          <cell r="W176">
            <v>0</v>
          </cell>
          <cell r="X176">
            <v>30</v>
          </cell>
          <cell r="Y176">
            <v>30</v>
          </cell>
          <cell r="Z176">
            <v>0</v>
          </cell>
        </row>
        <row r="177">
          <cell r="A177" t="str">
            <v>EMP061</v>
          </cell>
          <cell r="B177" t="str">
            <v>SUCHETA PATIL</v>
          </cell>
          <cell r="C177" t="str">
            <v>01/05/98</v>
          </cell>
          <cell r="F177">
            <v>9</v>
          </cell>
          <cell r="G177">
            <v>5.3</v>
          </cell>
          <cell r="H177" t="str">
            <v>CASH</v>
          </cell>
          <cell r="N177">
            <v>0</v>
          </cell>
          <cell r="R177" t="str">
            <v>FILM CUTTER</v>
          </cell>
          <cell r="S177">
            <v>39753</v>
          </cell>
          <cell r="T177">
            <v>24.5</v>
          </cell>
          <cell r="U177">
            <v>5</v>
          </cell>
          <cell r="V177">
            <v>0</v>
          </cell>
          <cell r="W177">
            <v>0</v>
          </cell>
          <cell r="X177">
            <v>30</v>
          </cell>
          <cell r="Y177">
            <v>29.5</v>
          </cell>
          <cell r="Z177">
            <v>1.25</v>
          </cell>
        </row>
        <row r="178">
          <cell r="A178" t="str">
            <v>EMP061</v>
          </cell>
          <cell r="B178" t="str">
            <v>SUCHETA PATIL</v>
          </cell>
          <cell r="C178" t="str">
            <v>01/05/98</v>
          </cell>
          <cell r="F178">
            <v>9</v>
          </cell>
          <cell r="G178">
            <v>5.3</v>
          </cell>
          <cell r="H178" t="str">
            <v>CASH</v>
          </cell>
          <cell r="N178">
            <v>0</v>
          </cell>
          <cell r="R178" t="str">
            <v>FILM CUTTER</v>
          </cell>
          <cell r="S178">
            <v>39692</v>
          </cell>
          <cell r="T178">
            <v>14</v>
          </cell>
          <cell r="U178">
            <v>2</v>
          </cell>
          <cell r="V178">
            <v>0</v>
          </cell>
          <cell r="W178">
            <v>1</v>
          </cell>
          <cell r="X178">
            <v>30</v>
          </cell>
          <cell r="Y178">
            <v>17</v>
          </cell>
          <cell r="Z178">
            <v>0</v>
          </cell>
        </row>
        <row r="179">
          <cell r="A179" t="str">
            <v>EMP061</v>
          </cell>
          <cell r="B179" t="str">
            <v>SUCHETA PATIL</v>
          </cell>
          <cell r="C179" t="str">
            <v>01/05/98</v>
          </cell>
          <cell r="F179" t="str">
            <v>TIME_IN</v>
          </cell>
          <cell r="G179">
            <v>5.3</v>
          </cell>
          <cell r="H179" t="str">
            <v>CASH</v>
          </cell>
          <cell r="N179">
            <v>0</v>
          </cell>
          <cell r="R179" t="str">
            <v>FILM CUTTER</v>
          </cell>
          <cell r="S179">
            <v>39783</v>
          </cell>
          <cell r="T179">
            <v>22</v>
          </cell>
          <cell r="U179">
            <v>4</v>
          </cell>
          <cell r="V179">
            <v>0</v>
          </cell>
          <cell r="W179">
            <v>0</v>
          </cell>
          <cell r="X179">
            <v>31</v>
          </cell>
          <cell r="Y179">
            <v>26</v>
          </cell>
          <cell r="Z179">
            <v>0</v>
          </cell>
        </row>
        <row r="180">
          <cell r="A180" t="str">
            <v>EMP061</v>
          </cell>
          <cell r="B180" t="str">
            <v>SUCHETA PATIL</v>
          </cell>
          <cell r="C180" t="str">
            <v>01/05/98</v>
          </cell>
          <cell r="F180" t="str">
            <v>TIME_IN</v>
          </cell>
          <cell r="G180">
            <v>5.3</v>
          </cell>
          <cell r="H180" t="str">
            <v>CASH</v>
          </cell>
          <cell r="N180">
            <v>0</v>
          </cell>
          <cell r="R180" t="str">
            <v>FILM CUTTER</v>
          </cell>
          <cell r="S180">
            <v>39845</v>
          </cell>
          <cell r="T180">
            <v>24</v>
          </cell>
          <cell r="U180">
            <v>4</v>
          </cell>
          <cell r="V180">
            <v>0</v>
          </cell>
          <cell r="W180">
            <v>0</v>
          </cell>
          <cell r="X180">
            <v>28</v>
          </cell>
          <cell r="Y180">
            <v>28</v>
          </cell>
          <cell r="Z180">
            <v>0</v>
          </cell>
        </row>
        <row r="181">
          <cell r="A181" t="str">
            <v>EMP061</v>
          </cell>
          <cell r="B181" t="str">
            <v>SUCHETA PATIL</v>
          </cell>
          <cell r="C181" t="str">
            <v>01/05/98</v>
          </cell>
          <cell r="F181">
            <v>9</v>
          </cell>
          <cell r="G181">
            <v>5.3</v>
          </cell>
          <cell r="H181" t="str">
            <v>CASH</v>
          </cell>
          <cell r="N181">
            <v>0</v>
          </cell>
          <cell r="R181" t="str">
            <v>FILM CUTTER</v>
          </cell>
          <cell r="S181">
            <v>39539</v>
          </cell>
          <cell r="T181">
            <v>21</v>
          </cell>
          <cell r="U181">
            <v>4</v>
          </cell>
          <cell r="V181">
            <v>5</v>
          </cell>
          <cell r="W181">
            <v>0</v>
          </cell>
          <cell r="X181">
            <v>30</v>
          </cell>
          <cell r="Y181">
            <v>30</v>
          </cell>
          <cell r="Z181">
            <v>0</v>
          </cell>
        </row>
        <row r="182">
          <cell r="A182" t="str">
            <v>EMP061</v>
          </cell>
          <cell r="B182" t="str">
            <v>SUCHETA PATIL</v>
          </cell>
          <cell r="C182" t="str">
            <v>01/05/98</v>
          </cell>
          <cell r="F182">
            <v>9</v>
          </cell>
          <cell r="G182">
            <v>5.3</v>
          </cell>
          <cell r="H182" t="str">
            <v>CASH</v>
          </cell>
          <cell r="N182">
            <v>0</v>
          </cell>
          <cell r="R182" t="str">
            <v>FILM CUTTER</v>
          </cell>
          <cell r="S182">
            <v>39722</v>
          </cell>
          <cell r="T182">
            <v>22</v>
          </cell>
          <cell r="U182">
            <v>4</v>
          </cell>
          <cell r="V182">
            <v>0</v>
          </cell>
          <cell r="W182">
            <v>4</v>
          </cell>
          <cell r="X182">
            <v>31</v>
          </cell>
          <cell r="Y182">
            <v>30</v>
          </cell>
          <cell r="Z182">
            <v>2.75</v>
          </cell>
        </row>
        <row r="183">
          <cell r="A183" t="str">
            <v>EMP061</v>
          </cell>
          <cell r="B183" t="str">
            <v>SUCHETA PATIL</v>
          </cell>
          <cell r="C183" t="str">
            <v>01/05/98</v>
          </cell>
          <cell r="F183" t="str">
            <v>TIME_IN</v>
          </cell>
          <cell r="G183">
            <v>5.3</v>
          </cell>
          <cell r="H183" t="str">
            <v>CASH</v>
          </cell>
          <cell r="N183">
            <v>0</v>
          </cell>
          <cell r="R183" t="str">
            <v>FILM CUTTER</v>
          </cell>
          <cell r="S183">
            <v>39814</v>
          </cell>
          <cell r="T183">
            <v>24</v>
          </cell>
          <cell r="U183">
            <v>4</v>
          </cell>
          <cell r="V183">
            <v>0</v>
          </cell>
          <cell r="W183">
            <v>1</v>
          </cell>
          <cell r="X183">
            <v>31</v>
          </cell>
          <cell r="Y183">
            <v>29</v>
          </cell>
          <cell r="Z183">
            <v>0</v>
          </cell>
        </row>
        <row r="184">
          <cell r="A184" t="str">
            <v>EMP062</v>
          </cell>
          <cell r="B184" t="str">
            <v>SAMPADA KERKAR</v>
          </cell>
          <cell r="C184" t="str">
            <v>01/05/98</v>
          </cell>
          <cell r="F184" t="str">
            <v>TIME_IN</v>
          </cell>
          <cell r="G184">
            <v>5.3</v>
          </cell>
          <cell r="H184" t="str">
            <v>CASH</v>
          </cell>
          <cell r="N184">
            <v>0</v>
          </cell>
          <cell r="R184" t="str">
            <v>CUTTEING ASST.</v>
          </cell>
          <cell r="S184">
            <v>39783</v>
          </cell>
          <cell r="T184">
            <v>20.5</v>
          </cell>
          <cell r="U184">
            <v>4</v>
          </cell>
          <cell r="V184">
            <v>0</v>
          </cell>
          <cell r="W184">
            <v>0</v>
          </cell>
          <cell r="X184">
            <v>31</v>
          </cell>
          <cell r="Y184">
            <v>24.5</v>
          </cell>
          <cell r="Z184">
            <v>0</v>
          </cell>
        </row>
        <row r="185">
          <cell r="A185" t="str">
            <v>EMP062</v>
          </cell>
          <cell r="B185" t="str">
            <v>SAMPADA KERKAR</v>
          </cell>
          <cell r="C185" t="str">
            <v>01/05/98</v>
          </cell>
          <cell r="F185" t="str">
            <v>TIME_IN</v>
          </cell>
          <cell r="G185">
            <v>5.3</v>
          </cell>
          <cell r="H185" t="str">
            <v>CASH</v>
          </cell>
          <cell r="N185">
            <v>0</v>
          </cell>
          <cell r="R185" t="str">
            <v>CUTTEING ASST.</v>
          </cell>
          <cell r="S185">
            <v>39845</v>
          </cell>
          <cell r="T185">
            <v>24</v>
          </cell>
          <cell r="U185">
            <v>4</v>
          </cell>
          <cell r="V185">
            <v>0</v>
          </cell>
          <cell r="W185">
            <v>0</v>
          </cell>
          <cell r="X185">
            <v>28</v>
          </cell>
          <cell r="Y185">
            <v>28</v>
          </cell>
          <cell r="Z185">
            <v>0</v>
          </cell>
        </row>
        <row r="186">
          <cell r="A186" t="str">
            <v>EMP062</v>
          </cell>
          <cell r="B186" t="str">
            <v>SAMPADA KERKAR</v>
          </cell>
          <cell r="C186" t="str">
            <v>01/05/98</v>
          </cell>
          <cell r="F186">
            <v>9</v>
          </cell>
          <cell r="G186">
            <v>5.3</v>
          </cell>
          <cell r="H186" t="str">
            <v>CASH</v>
          </cell>
          <cell r="N186">
            <v>0</v>
          </cell>
          <cell r="R186" t="str">
            <v>CUTTEING ASST.</v>
          </cell>
          <cell r="S186">
            <v>39599</v>
          </cell>
          <cell r="T186">
            <v>12</v>
          </cell>
          <cell r="U186">
            <v>2</v>
          </cell>
          <cell r="V186">
            <v>14</v>
          </cell>
          <cell r="W186">
            <v>1</v>
          </cell>
          <cell r="X186">
            <v>31</v>
          </cell>
          <cell r="Y186">
            <v>29</v>
          </cell>
          <cell r="Z186">
            <v>0</v>
          </cell>
        </row>
        <row r="187">
          <cell r="A187" t="str">
            <v>EMP062</v>
          </cell>
          <cell r="B187" t="str">
            <v>SAMPADA KERKAR</v>
          </cell>
          <cell r="C187" t="str">
            <v>01/05/98</v>
          </cell>
          <cell r="F187">
            <v>9</v>
          </cell>
          <cell r="G187">
            <v>5.3</v>
          </cell>
          <cell r="H187" t="str">
            <v>CASH</v>
          </cell>
          <cell r="N187">
            <v>0</v>
          </cell>
          <cell r="R187" t="str">
            <v>CUTTEING ASST.</v>
          </cell>
          <cell r="S187">
            <v>39722</v>
          </cell>
          <cell r="T187">
            <v>23</v>
          </cell>
          <cell r="U187">
            <v>4</v>
          </cell>
          <cell r="V187">
            <v>0</v>
          </cell>
          <cell r="W187">
            <v>4</v>
          </cell>
          <cell r="X187">
            <v>31</v>
          </cell>
          <cell r="Y187">
            <v>31</v>
          </cell>
          <cell r="Z187">
            <v>1.25</v>
          </cell>
        </row>
        <row r="188">
          <cell r="A188" t="str">
            <v>EMP062</v>
          </cell>
          <cell r="B188" t="str">
            <v>SAMPADA KERKAR</v>
          </cell>
          <cell r="C188" t="str">
            <v>01/05/98</v>
          </cell>
          <cell r="F188">
            <v>9</v>
          </cell>
          <cell r="G188">
            <v>5.3</v>
          </cell>
          <cell r="H188" t="str">
            <v>CASH</v>
          </cell>
          <cell r="N188">
            <v>0</v>
          </cell>
          <cell r="R188" t="str">
            <v>CUTTEING ASST.</v>
          </cell>
          <cell r="S188">
            <v>39539</v>
          </cell>
          <cell r="T188">
            <v>25.5</v>
          </cell>
          <cell r="U188">
            <v>4</v>
          </cell>
          <cell r="W188">
            <v>0</v>
          </cell>
          <cell r="X188">
            <v>30</v>
          </cell>
          <cell r="Y188">
            <v>29.5</v>
          </cell>
          <cell r="Z188">
            <v>0</v>
          </cell>
        </row>
        <row r="189">
          <cell r="A189" t="str">
            <v>EMP062</v>
          </cell>
          <cell r="B189" t="str">
            <v>SAMPADA KERKAR</v>
          </cell>
          <cell r="C189" t="str">
            <v>01/05/98</v>
          </cell>
          <cell r="F189">
            <v>9</v>
          </cell>
          <cell r="G189">
            <v>5.3</v>
          </cell>
          <cell r="H189" t="str">
            <v>CASH</v>
          </cell>
          <cell r="N189">
            <v>0</v>
          </cell>
          <cell r="R189" t="str">
            <v>CUTTEING ASST.</v>
          </cell>
          <cell r="S189">
            <v>39691</v>
          </cell>
          <cell r="T189">
            <v>24</v>
          </cell>
          <cell r="U189">
            <v>4</v>
          </cell>
          <cell r="V189">
            <v>0</v>
          </cell>
          <cell r="W189">
            <v>3</v>
          </cell>
          <cell r="X189">
            <v>31</v>
          </cell>
          <cell r="Y189">
            <v>31</v>
          </cell>
          <cell r="Z189">
            <v>0</v>
          </cell>
        </row>
        <row r="190">
          <cell r="A190" t="str">
            <v>EMP062</v>
          </cell>
          <cell r="B190" t="str">
            <v>SAMPADA KERKAR</v>
          </cell>
          <cell r="C190" t="str">
            <v>01/05/98</v>
          </cell>
          <cell r="F190" t="str">
            <v>TIME_IN</v>
          </cell>
          <cell r="G190">
            <v>5.3</v>
          </cell>
          <cell r="H190" t="str">
            <v>CASH</v>
          </cell>
          <cell r="N190">
            <v>0</v>
          </cell>
          <cell r="R190" t="str">
            <v>CUTTEING ASST.</v>
          </cell>
          <cell r="S190">
            <v>39881</v>
          </cell>
          <cell r="T190">
            <v>24</v>
          </cell>
          <cell r="U190">
            <v>5</v>
          </cell>
          <cell r="V190">
            <v>0</v>
          </cell>
          <cell r="W190">
            <v>2</v>
          </cell>
          <cell r="X190">
            <v>31</v>
          </cell>
          <cell r="Y190">
            <v>31</v>
          </cell>
          <cell r="Z190">
            <v>0</v>
          </cell>
        </row>
        <row r="191">
          <cell r="A191" t="str">
            <v>EMP062</v>
          </cell>
          <cell r="B191" t="str">
            <v>SAMPADA KERKAR</v>
          </cell>
          <cell r="C191" t="str">
            <v>01/05/98</v>
          </cell>
          <cell r="F191">
            <v>9</v>
          </cell>
          <cell r="G191">
            <v>5.3</v>
          </cell>
          <cell r="H191" t="str">
            <v>CASH</v>
          </cell>
          <cell r="N191">
            <v>0</v>
          </cell>
          <cell r="R191" t="str">
            <v>CUTTEING ASST.</v>
          </cell>
          <cell r="S191">
            <v>39629</v>
          </cell>
          <cell r="T191">
            <v>25</v>
          </cell>
          <cell r="U191">
            <v>5</v>
          </cell>
          <cell r="V191">
            <v>0</v>
          </cell>
          <cell r="W191">
            <v>0</v>
          </cell>
          <cell r="X191">
            <v>30</v>
          </cell>
          <cell r="Y191">
            <v>30</v>
          </cell>
          <cell r="Z191">
            <v>0.75</v>
          </cell>
        </row>
        <row r="192">
          <cell r="A192" t="str">
            <v>EMP062</v>
          </cell>
          <cell r="B192" t="str">
            <v>SAMPADA KERKAR</v>
          </cell>
          <cell r="C192" t="str">
            <v>01/05/98</v>
          </cell>
          <cell r="F192">
            <v>9</v>
          </cell>
          <cell r="G192">
            <v>5.3</v>
          </cell>
          <cell r="H192" t="str">
            <v>CASH</v>
          </cell>
          <cell r="N192">
            <v>0</v>
          </cell>
          <cell r="R192" t="str">
            <v>CUTTEING ASST.</v>
          </cell>
          <cell r="S192">
            <v>39660</v>
          </cell>
          <cell r="T192">
            <v>27</v>
          </cell>
          <cell r="U192">
            <v>4</v>
          </cell>
          <cell r="V192">
            <v>0</v>
          </cell>
          <cell r="W192">
            <v>0</v>
          </cell>
          <cell r="X192">
            <v>31</v>
          </cell>
          <cell r="Y192">
            <v>31</v>
          </cell>
          <cell r="Z192">
            <v>8</v>
          </cell>
        </row>
        <row r="193">
          <cell r="A193" t="str">
            <v>EMP062</v>
          </cell>
          <cell r="B193" t="str">
            <v>SAMPADA KERKAR</v>
          </cell>
          <cell r="C193" t="str">
            <v>01/05/98</v>
          </cell>
          <cell r="F193">
            <v>9</v>
          </cell>
          <cell r="G193">
            <v>5.3</v>
          </cell>
          <cell r="H193" t="str">
            <v>CASH</v>
          </cell>
          <cell r="N193">
            <v>0</v>
          </cell>
          <cell r="R193" t="str">
            <v>CUTTEING ASST.</v>
          </cell>
          <cell r="S193">
            <v>39753</v>
          </cell>
          <cell r="T193">
            <v>25</v>
          </cell>
          <cell r="U193">
            <v>5</v>
          </cell>
          <cell r="V193">
            <v>0</v>
          </cell>
          <cell r="W193">
            <v>0</v>
          </cell>
          <cell r="X193">
            <v>30</v>
          </cell>
          <cell r="Y193">
            <v>30</v>
          </cell>
          <cell r="Z193">
            <v>1.25</v>
          </cell>
        </row>
        <row r="194">
          <cell r="A194" t="str">
            <v>EMP062</v>
          </cell>
          <cell r="B194" t="str">
            <v>SAMPADA KERKAR</v>
          </cell>
          <cell r="C194" t="str">
            <v>01/05/98</v>
          </cell>
          <cell r="F194">
            <v>9</v>
          </cell>
          <cell r="G194">
            <v>5.3</v>
          </cell>
          <cell r="H194" t="str">
            <v>CASH</v>
          </cell>
          <cell r="N194">
            <v>0</v>
          </cell>
          <cell r="R194" t="str">
            <v>CUTTEING ASST.</v>
          </cell>
          <cell r="S194">
            <v>39692</v>
          </cell>
          <cell r="T194">
            <v>23</v>
          </cell>
          <cell r="U194">
            <v>4</v>
          </cell>
          <cell r="V194">
            <v>0</v>
          </cell>
          <cell r="W194">
            <v>1</v>
          </cell>
          <cell r="X194">
            <v>30</v>
          </cell>
          <cell r="Y194">
            <v>28</v>
          </cell>
          <cell r="Z194">
            <v>0</v>
          </cell>
        </row>
        <row r="195">
          <cell r="A195" t="str">
            <v>EMP062</v>
          </cell>
          <cell r="B195" t="str">
            <v>SAMPADA KERKAR</v>
          </cell>
          <cell r="C195" t="str">
            <v>01/05/98</v>
          </cell>
          <cell r="F195" t="str">
            <v>TIME_IN</v>
          </cell>
          <cell r="G195">
            <v>5.3</v>
          </cell>
          <cell r="H195" t="str">
            <v>CASH</v>
          </cell>
          <cell r="N195">
            <v>0</v>
          </cell>
          <cell r="R195" t="str">
            <v>CUTTEING ASST.</v>
          </cell>
          <cell r="S195">
            <v>39814</v>
          </cell>
          <cell r="T195">
            <v>25</v>
          </cell>
          <cell r="U195">
            <v>4</v>
          </cell>
          <cell r="V195">
            <v>0</v>
          </cell>
          <cell r="W195">
            <v>1</v>
          </cell>
          <cell r="X195">
            <v>31</v>
          </cell>
          <cell r="Y195">
            <v>30</v>
          </cell>
          <cell r="Z195">
            <v>0</v>
          </cell>
        </row>
        <row r="196">
          <cell r="A196" t="str">
            <v>EMP069</v>
          </cell>
          <cell r="B196" t="str">
            <v>BHASKAR KADAM</v>
          </cell>
          <cell r="C196" t="str">
            <v>01/04/99</v>
          </cell>
          <cell r="D196">
            <v>23143</v>
          </cell>
          <cell r="F196" t="str">
            <v>TIME_IN</v>
          </cell>
          <cell r="G196">
            <v>5.3</v>
          </cell>
          <cell r="H196" t="str">
            <v>CASH</v>
          </cell>
          <cell r="J196" t="str">
            <v>HANUMAN NAGAR CHAWL,</v>
          </cell>
          <cell r="K196" t="str">
            <v>MAHAPE VILLAGE,NAVI MUMBAI.</v>
          </cell>
          <cell r="N196">
            <v>0</v>
          </cell>
          <cell r="R196" t="str">
            <v>SWEEPER</v>
          </cell>
          <cell r="S196">
            <v>39845</v>
          </cell>
          <cell r="T196">
            <v>24</v>
          </cell>
          <cell r="U196">
            <v>4</v>
          </cell>
          <cell r="V196">
            <v>0</v>
          </cell>
          <cell r="W196">
            <v>0</v>
          </cell>
          <cell r="X196">
            <v>28</v>
          </cell>
          <cell r="Y196">
            <v>28</v>
          </cell>
          <cell r="Z196">
            <v>38.5</v>
          </cell>
        </row>
        <row r="197">
          <cell r="A197" t="str">
            <v>EMP069</v>
          </cell>
          <cell r="B197" t="str">
            <v>BHASKAR KADAM</v>
          </cell>
          <cell r="C197" t="str">
            <v>01/04/99</v>
          </cell>
          <cell r="D197">
            <v>23143</v>
          </cell>
          <cell r="F197">
            <v>9</v>
          </cell>
          <cell r="G197">
            <v>5.3</v>
          </cell>
          <cell r="H197" t="str">
            <v>CASH</v>
          </cell>
          <cell r="J197" t="str">
            <v>HANUMAN NAGAR CHAWL,</v>
          </cell>
          <cell r="K197" t="str">
            <v>MAHAPE VILLAGE,NAVI MUMBAI.</v>
          </cell>
          <cell r="N197">
            <v>0</v>
          </cell>
          <cell r="R197" t="str">
            <v>SWEEPER</v>
          </cell>
          <cell r="S197">
            <v>39722</v>
          </cell>
          <cell r="T197">
            <v>22</v>
          </cell>
          <cell r="U197">
            <v>4</v>
          </cell>
          <cell r="V197">
            <v>0</v>
          </cell>
          <cell r="W197">
            <v>4</v>
          </cell>
          <cell r="X197">
            <v>31</v>
          </cell>
          <cell r="Y197">
            <v>30</v>
          </cell>
          <cell r="Z197">
            <v>30.25</v>
          </cell>
        </row>
        <row r="198">
          <cell r="A198" t="str">
            <v>EMP069</v>
          </cell>
          <cell r="B198" t="str">
            <v>BHASKAR KADAM</v>
          </cell>
          <cell r="C198" t="str">
            <v>01/04/99</v>
          </cell>
          <cell r="D198">
            <v>23143</v>
          </cell>
          <cell r="F198">
            <v>9</v>
          </cell>
          <cell r="G198">
            <v>5.3</v>
          </cell>
          <cell r="H198" t="str">
            <v>CASH</v>
          </cell>
          <cell r="J198" t="str">
            <v>HANUMAN NAGAR CHAWL,</v>
          </cell>
          <cell r="K198" t="str">
            <v>MAHAPE VILLAGE,NAVI MUMBAI.</v>
          </cell>
          <cell r="N198">
            <v>0</v>
          </cell>
          <cell r="R198" t="str">
            <v>SWEEPER</v>
          </cell>
          <cell r="S198">
            <v>39753</v>
          </cell>
          <cell r="T198">
            <v>24</v>
          </cell>
          <cell r="U198">
            <v>5</v>
          </cell>
          <cell r="V198">
            <v>0</v>
          </cell>
          <cell r="W198">
            <v>0</v>
          </cell>
          <cell r="X198">
            <v>30</v>
          </cell>
          <cell r="Y198">
            <v>29</v>
          </cell>
          <cell r="Z198">
            <v>18</v>
          </cell>
        </row>
        <row r="199">
          <cell r="A199" t="str">
            <v>EMP069</v>
          </cell>
          <cell r="B199" t="str">
            <v>BHASKAR KADAM</v>
          </cell>
          <cell r="C199" t="str">
            <v>01/04/99</v>
          </cell>
          <cell r="D199">
            <v>23143</v>
          </cell>
          <cell r="F199">
            <v>9</v>
          </cell>
          <cell r="G199">
            <v>5.3</v>
          </cell>
          <cell r="H199" t="str">
            <v>CASH</v>
          </cell>
          <cell r="J199" t="str">
            <v>HANUMAN NAGAR CHAWL,</v>
          </cell>
          <cell r="K199" t="str">
            <v>MAHAPE VILLAGE,NAVI MUMBAI.</v>
          </cell>
          <cell r="N199">
            <v>0</v>
          </cell>
          <cell r="R199" t="str">
            <v>SWEEPER</v>
          </cell>
          <cell r="S199">
            <v>39629</v>
          </cell>
          <cell r="T199">
            <v>25</v>
          </cell>
          <cell r="U199">
            <v>5</v>
          </cell>
          <cell r="V199">
            <v>0</v>
          </cell>
          <cell r="W199">
            <v>0</v>
          </cell>
          <cell r="X199">
            <v>30</v>
          </cell>
          <cell r="Y199">
            <v>30</v>
          </cell>
          <cell r="Z199">
            <v>102.5</v>
          </cell>
        </row>
        <row r="200">
          <cell r="A200" t="str">
            <v>EMP069</v>
          </cell>
          <cell r="B200" t="str">
            <v>BHASKAR KADAM</v>
          </cell>
          <cell r="C200" t="str">
            <v>01/04/99</v>
          </cell>
          <cell r="D200">
            <v>23143</v>
          </cell>
          <cell r="F200">
            <v>9</v>
          </cell>
          <cell r="G200">
            <v>5.3</v>
          </cell>
          <cell r="H200" t="str">
            <v>CASH</v>
          </cell>
          <cell r="J200" t="str">
            <v>HANUMAN NAGAR CHAWL,</v>
          </cell>
          <cell r="K200" t="str">
            <v>MAHAPE VILLAGE,NAVI MUMBAI.</v>
          </cell>
          <cell r="N200">
            <v>0</v>
          </cell>
          <cell r="R200" t="str">
            <v>SWEEPER</v>
          </cell>
          <cell r="S200">
            <v>39539</v>
          </cell>
          <cell r="T200">
            <v>26</v>
          </cell>
          <cell r="U200">
            <v>4</v>
          </cell>
          <cell r="W200">
            <v>0</v>
          </cell>
          <cell r="X200">
            <v>30</v>
          </cell>
          <cell r="Y200">
            <v>30</v>
          </cell>
          <cell r="Z200">
            <v>36</v>
          </cell>
        </row>
        <row r="201">
          <cell r="A201" t="str">
            <v>EMP069</v>
          </cell>
          <cell r="B201" t="str">
            <v>BHASKAR KADAM</v>
          </cell>
          <cell r="C201" t="str">
            <v>01/04/99</v>
          </cell>
          <cell r="D201">
            <v>23143</v>
          </cell>
          <cell r="F201">
            <v>9</v>
          </cell>
          <cell r="G201">
            <v>5.3</v>
          </cell>
          <cell r="H201" t="str">
            <v>CASH</v>
          </cell>
          <cell r="J201" t="str">
            <v>HANUMAN NAGAR CHAWL,</v>
          </cell>
          <cell r="K201" t="str">
            <v>MAHAPE VILLAGE,NAVI MUMBAI.</v>
          </cell>
          <cell r="N201">
            <v>0</v>
          </cell>
          <cell r="R201" t="str">
            <v>SWEEPER</v>
          </cell>
          <cell r="S201">
            <v>39660</v>
          </cell>
          <cell r="T201">
            <v>27</v>
          </cell>
          <cell r="U201">
            <v>4</v>
          </cell>
          <cell r="V201">
            <v>0</v>
          </cell>
          <cell r="W201">
            <v>0</v>
          </cell>
          <cell r="X201">
            <v>31</v>
          </cell>
          <cell r="Y201">
            <v>31</v>
          </cell>
          <cell r="Z201">
            <v>43.5</v>
          </cell>
        </row>
        <row r="202">
          <cell r="A202" t="str">
            <v>EMP069</v>
          </cell>
          <cell r="B202" t="str">
            <v>BHASKAR KADAM</v>
          </cell>
          <cell r="C202" t="str">
            <v>01/04/99</v>
          </cell>
          <cell r="D202">
            <v>23143</v>
          </cell>
          <cell r="F202" t="str">
            <v>TIME_IN</v>
          </cell>
          <cell r="G202">
            <v>5.3</v>
          </cell>
          <cell r="H202" t="str">
            <v>CASH</v>
          </cell>
          <cell r="J202" t="str">
            <v>HANUMAN NAGAR CHAWL,</v>
          </cell>
          <cell r="K202" t="str">
            <v>MAHAPE VILLAGE,NAVI MUMBAI.</v>
          </cell>
          <cell r="N202">
            <v>0</v>
          </cell>
          <cell r="R202" t="str">
            <v>SWEEPER</v>
          </cell>
          <cell r="S202">
            <v>39783</v>
          </cell>
          <cell r="T202">
            <v>27</v>
          </cell>
          <cell r="U202">
            <v>4</v>
          </cell>
          <cell r="V202">
            <v>0</v>
          </cell>
          <cell r="W202">
            <v>0</v>
          </cell>
          <cell r="X202">
            <v>31</v>
          </cell>
          <cell r="Y202">
            <v>31</v>
          </cell>
          <cell r="Z202">
            <v>30.25</v>
          </cell>
        </row>
        <row r="203">
          <cell r="A203" t="str">
            <v>EMP069</v>
          </cell>
          <cell r="B203" t="str">
            <v>BHASKAR KADAM</v>
          </cell>
          <cell r="C203" t="str">
            <v>01/04/99</v>
          </cell>
          <cell r="D203">
            <v>23143</v>
          </cell>
          <cell r="F203" t="str">
            <v>TIME_IN</v>
          </cell>
          <cell r="G203">
            <v>5.3</v>
          </cell>
          <cell r="H203" t="str">
            <v>CASH</v>
          </cell>
          <cell r="J203" t="str">
            <v>HANUMAN NAGAR CHAWL,</v>
          </cell>
          <cell r="K203" t="str">
            <v>MAHAPE VILLAGE,NAVI MUMBAI.</v>
          </cell>
          <cell r="N203">
            <v>0</v>
          </cell>
          <cell r="R203" t="str">
            <v>SWEEPER</v>
          </cell>
          <cell r="S203">
            <v>39881</v>
          </cell>
          <cell r="T203">
            <v>24</v>
          </cell>
          <cell r="U203">
            <v>5</v>
          </cell>
          <cell r="V203">
            <v>0</v>
          </cell>
          <cell r="W203">
            <v>2</v>
          </cell>
          <cell r="X203">
            <v>31</v>
          </cell>
          <cell r="Y203">
            <v>31</v>
          </cell>
          <cell r="Z203">
            <v>37.5</v>
          </cell>
        </row>
        <row r="204">
          <cell r="A204" t="str">
            <v>EMP069</v>
          </cell>
          <cell r="B204" t="str">
            <v>BHASKAR KADAM</v>
          </cell>
          <cell r="C204" t="str">
            <v>01/04/99</v>
          </cell>
          <cell r="D204">
            <v>23143</v>
          </cell>
          <cell r="F204">
            <v>9</v>
          </cell>
          <cell r="G204">
            <v>5.3</v>
          </cell>
          <cell r="H204" t="str">
            <v>CASH</v>
          </cell>
          <cell r="J204" t="str">
            <v>HANUMAN NAGAR CHAWL,</v>
          </cell>
          <cell r="K204" t="str">
            <v>MAHAPE VILLAGE,NAVI MUMBAI.</v>
          </cell>
          <cell r="N204">
            <v>0</v>
          </cell>
          <cell r="R204" t="str">
            <v>SWEEPER</v>
          </cell>
          <cell r="S204">
            <v>39692</v>
          </cell>
          <cell r="T204">
            <v>24</v>
          </cell>
          <cell r="U204">
            <v>4</v>
          </cell>
          <cell r="V204">
            <v>0</v>
          </cell>
          <cell r="W204">
            <v>1</v>
          </cell>
          <cell r="X204">
            <v>30</v>
          </cell>
          <cell r="Y204">
            <v>29</v>
          </cell>
          <cell r="Z204">
            <v>55</v>
          </cell>
        </row>
        <row r="205">
          <cell r="A205" t="str">
            <v>EMP069</v>
          </cell>
          <cell r="B205" t="str">
            <v>BHASKAR KADAM</v>
          </cell>
          <cell r="C205" t="str">
            <v>01/04/99</v>
          </cell>
          <cell r="D205">
            <v>23143</v>
          </cell>
          <cell r="F205" t="str">
            <v>TIME_IN</v>
          </cell>
          <cell r="G205">
            <v>5.3</v>
          </cell>
          <cell r="H205" t="str">
            <v>CASH</v>
          </cell>
          <cell r="J205" t="str">
            <v>HANUMAN NAGAR CHAWL,</v>
          </cell>
          <cell r="K205" t="str">
            <v>MAHAPE VILLAGE,NAVI MUMBAI.</v>
          </cell>
          <cell r="N205">
            <v>0</v>
          </cell>
          <cell r="R205" t="str">
            <v>SWEEPER</v>
          </cell>
          <cell r="S205">
            <v>39814</v>
          </cell>
          <cell r="T205">
            <v>25</v>
          </cell>
          <cell r="U205">
            <v>4</v>
          </cell>
          <cell r="V205">
            <v>0</v>
          </cell>
          <cell r="W205">
            <v>1</v>
          </cell>
          <cell r="X205">
            <v>31</v>
          </cell>
          <cell r="Y205">
            <v>30</v>
          </cell>
          <cell r="Z205">
            <v>23.5</v>
          </cell>
        </row>
        <row r="206">
          <cell r="A206" t="str">
            <v>EMP069</v>
          </cell>
          <cell r="B206" t="str">
            <v>BHASKAR KADAM</v>
          </cell>
          <cell r="C206" t="str">
            <v>01/04/99</v>
          </cell>
          <cell r="D206">
            <v>23143</v>
          </cell>
          <cell r="F206">
            <v>9</v>
          </cell>
          <cell r="G206">
            <v>5.3</v>
          </cell>
          <cell r="H206" t="str">
            <v>CASH</v>
          </cell>
          <cell r="J206" t="str">
            <v>HANUMAN NAGAR CHAWL,</v>
          </cell>
          <cell r="K206" t="str">
            <v>MAHAPE VILLAGE,NAVI MUMBAI.</v>
          </cell>
          <cell r="N206">
            <v>0</v>
          </cell>
          <cell r="R206" t="str">
            <v>SWEEPER</v>
          </cell>
          <cell r="S206">
            <v>39599</v>
          </cell>
          <cell r="T206">
            <v>24</v>
          </cell>
          <cell r="U206">
            <v>4</v>
          </cell>
          <cell r="V206">
            <v>0</v>
          </cell>
          <cell r="W206">
            <v>1</v>
          </cell>
          <cell r="X206">
            <v>31</v>
          </cell>
          <cell r="Y206">
            <v>29</v>
          </cell>
          <cell r="Z206">
            <v>101.5</v>
          </cell>
        </row>
        <row r="207">
          <cell r="A207" t="str">
            <v>EMP069</v>
          </cell>
          <cell r="B207" t="str">
            <v>BHASKAR KADAM</v>
          </cell>
          <cell r="C207" t="str">
            <v>01/04/99</v>
          </cell>
          <cell r="D207">
            <v>23143</v>
          </cell>
          <cell r="F207">
            <v>9</v>
          </cell>
          <cell r="G207">
            <v>5.3</v>
          </cell>
          <cell r="H207" t="str">
            <v>CASH</v>
          </cell>
          <cell r="J207" t="str">
            <v>HANUMAN NAGAR CHAWL,</v>
          </cell>
          <cell r="K207" t="str">
            <v>MAHAPE VILLAGE,NAVI MUMBAI.</v>
          </cell>
          <cell r="N207">
            <v>0</v>
          </cell>
          <cell r="R207" t="str">
            <v>SWEEPER</v>
          </cell>
          <cell r="S207">
            <v>39691</v>
          </cell>
          <cell r="T207">
            <v>23</v>
          </cell>
          <cell r="U207">
            <v>4</v>
          </cell>
          <cell r="V207">
            <v>0</v>
          </cell>
          <cell r="W207">
            <v>3</v>
          </cell>
          <cell r="X207">
            <v>31</v>
          </cell>
          <cell r="Y207">
            <v>30</v>
          </cell>
          <cell r="Z207">
            <v>67.5</v>
          </cell>
        </row>
        <row r="208">
          <cell r="A208" t="str">
            <v>EMP070</v>
          </cell>
          <cell r="B208" t="str">
            <v>DAMODAR PATIL</v>
          </cell>
          <cell r="C208" t="str">
            <v>01/04/99</v>
          </cell>
          <cell r="F208" t="str">
            <v>TIME_IN</v>
          </cell>
          <cell r="G208">
            <v>0</v>
          </cell>
          <cell r="H208" t="str">
            <v>CASH</v>
          </cell>
          <cell r="J208" t="str">
            <v>SHANKAR BURAR WADI. AT POST.GHANSOLI,</v>
          </cell>
          <cell r="K208" t="str">
            <v>THANE BELAPUR ROAD,</v>
          </cell>
          <cell r="M208" t="str">
            <v>THANE.</v>
          </cell>
          <cell r="N208">
            <v>0</v>
          </cell>
          <cell r="R208" t="str">
            <v>WATCHMAN</v>
          </cell>
          <cell r="S208">
            <v>39814</v>
          </cell>
          <cell r="T208">
            <v>27.5</v>
          </cell>
          <cell r="U208">
            <v>2</v>
          </cell>
          <cell r="V208">
            <v>0</v>
          </cell>
          <cell r="W208">
            <v>1</v>
          </cell>
          <cell r="X208">
            <v>31</v>
          </cell>
          <cell r="Y208">
            <v>30.5</v>
          </cell>
          <cell r="Z208">
            <v>77</v>
          </cell>
        </row>
        <row r="209">
          <cell r="A209" t="str">
            <v>EMP070</v>
          </cell>
          <cell r="B209" t="str">
            <v>DAMODAR PATIL</v>
          </cell>
          <cell r="C209" t="str">
            <v>01/04/99</v>
          </cell>
          <cell r="F209">
            <v>0</v>
          </cell>
          <cell r="G209">
            <v>0</v>
          </cell>
          <cell r="H209" t="str">
            <v>CASH</v>
          </cell>
          <cell r="J209" t="str">
            <v>SHANKAR BURAR WADI. AT POST.GHANSOLI,</v>
          </cell>
          <cell r="K209" t="str">
            <v>THANE BELAPUR ROAD,</v>
          </cell>
          <cell r="M209" t="str">
            <v>THANE.</v>
          </cell>
          <cell r="N209">
            <v>0</v>
          </cell>
          <cell r="R209" t="str">
            <v>WATCHMAN</v>
          </cell>
          <cell r="S209">
            <v>39691</v>
          </cell>
          <cell r="T209">
            <v>24</v>
          </cell>
          <cell r="U209">
            <v>4</v>
          </cell>
          <cell r="V209">
            <v>0</v>
          </cell>
          <cell r="W209">
            <v>3</v>
          </cell>
          <cell r="X209">
            <v>31</v>
          </cell>
          <cell r="Y209">
            <v>31</v>
          </cell>
          <cell r="Z209">
            <v>112</v>
          </cell>
        </row>
        <row r="210">
          <cell r="A210" t="str">
            <v>EMP070</v>
          </cell>
          <cell r="B210" t="str">
            <v>DAMODAR PATIL</v>
          </cell>
          <cell r="C210" t="str">
            <v>01/04/99</v>
          </cell>
          <cell r="F210">
            <v>0</v>
          </cell>
          <cell r="G210">
            <v>0</v>
          </cell>
          <cell r="H210" t="str">
            <v>CASH</v>
          </cell>
          <cell r="J210" t="str">
            <v>SHANKAR BURAR WADI. AT POST.GHANSOLI,</v>
          </cell>
          <cell r="K210" t="str">
            <v>THANE BELAPUR ROAD,</v>
          </cell>
          <cell r="M210" t="str">
            <v>THANE.</v>
          </cell>
          <cell r="N210">
            <v>0</v>
          </cell>
          <cell r="R210" t="str">
            <v>WATCHMAN</v>
          </cell>
          <cell r="S210">
            <v>39692</v>
          </cell>
          <cell r="T210">
            <v>18</v>
          </cell>
          <cell r="U210">
            <v>4</v>
          </cell>
          <cell r="V210">
            <v>7</v>
          </cell>
          <cell r="W210">
            <v>1</v>
          </cell>
          <cell r="X210">
            <v>30</v>
          </cell>
          <cell r="Y210">
            <v>30</v>
          </cell>
          <cell r="Z210">
            <v>76</v>
          </cell>
        </row>
        <row r="211">
          <cell r="A211" t="str">
            <v>EMP070</v>
          </cell>
          <cell r="B211" t="str">
            <v>DAMODAR PATIL</v>
          </cell>
          <cell r="C211" t="str">
            <v>01/04/99</v>
          </cell>
          <cell r="F211">
            <v>0</v>
          </cell>
          <cell r="G211">
            <v>0</v>
          </cell>
          <cell r="H211" t="str">
            <v>CASH</v>
          </cell>
          <cell r="J211" t="str">
            <v>SHANKAR BURAR WADI. AT POST.GHANSOLI,</v>
          </cell>
          <cell r="K211" t="str">
            <v>THANE BELAPUR ROAD,</v>
          </cell>
          <cell r="M211" t="str">
            <v>THANE.</v>
          </cell>
          <cell r="N211">
            <v>0</v>
          </cell>
          <cell r="R211" t="str">
            <v>WATCHMAN</v>
          </cell>
          <cell r="S211">
            <v>39599</v>
          </cell>
          <cell r="T211">
            <v>13</v>
          </cell>
          <cell r="U211">
            <v>2</v>
          </cell>
          <cell r="V211">
            <v>15</v>
          </cell>
          <cell r="W211">
            <v>1</v>
          </cell>
          <cell r="X211">
            <v>31</v>
          </cell>
          <cell r="Y211">
            <v>31</v>
          </cell>
          <cell r="Z211">
            <v>36</v>
          </cell>
        </row>
        <row r="212">
          <cell r="A212" t="str">
            <v>EMP070</v>
          </cell>
          <cell r="B212" t="str">
            <v>DAMODAR PATIL</v>
          </cell>
          <cell r="C212" t="str">
            <v>01/04/99</v>
          </cell>
          <cell r="F212">
            <v>0</v>
          </cell>
          <cell r="G212">
            <v>0</v>
          </cell>
          <cell r="H212" t="str">
            <v>CASH</v>
          </cell>
          <cell r="J212" t="str">
            <v>SHANKAR BURAR WADI. AT POST.GHANSOLI,</v>
          </cell>
          <cell r="K212" t="str">
            <v>THANE BELAPUR ROAD,</v>
          </cell>
          <cell r="M212" t="str">
            <v>THANE.</v>
          </cell>
          <cell r="N212">
            <v>0</v>
          </cell>
          <cell r="R212" t="str">
            <v>WATCHMAN</v>
          </cell>
          <cell r="S212">
            <v>39753</v>
          </cell>
          <cell r="T212">
            <v>25</v>
          </cell>
          <cell r="U212">
            <v>5</v>
          </cell>
          <cell r="V212">
            <v>0</v>
          </cell>
          <cell r="W212">
            <v>0</v>
          </cell>
          <cell r="X212">
            <v>30</v>
          </cell>
          <cell r="Y212">
            <v>30</v>
          </cell>
          <cell r="Z212">
            <v>55</v>
          </cell>
        </row>
        <row r="213">
          <cell r="A213" t="str">
            <v>EMP070</v>
          </cell>
          <cell r="B213" t="str">
            <v>DAMODAR PATIL</v>
          </cell>
          <cell r="C213" t="str">
            <v>01/04/99</v>
          </cell>
          <cell r="F213">
            <v>0</v>
          </cell>
          <cell r="G213">
            <v>0</v>
          </cell>
          <cell r="H213" t="str">
            <v>CASH</v>
          </cell>
          <cell r="J213" t="str">
            <v>SHANKAR BURAR WADI. AT POST.GHANSOLI,</v>
          </cell>
          <cell r="K213" t="str">
            <v>THANE BELAPUR ROAD,</v>
          </cell>
          <cell r="M213" t="str">
            <v>THANE.</v>
          </cell>
          <cell r="N213">
            <v>0</v>
          </cell>
          <cell r="R213" t="str">
            <v>WATCHMAN</v>
          </cell>
          <cell r="S213">
            <v>39722</v>
          </cell>
          <cell r="T213">
            <v>29</v>
          </cell>
          <cell r="U213">
            <v>2</v>
          </cell>
          <cell r="V213">
            <v>0</v>
          </cell>
          <cell r="W213">
            <v>0</v>
          </cell>
          <cell r="X213">
            <v>31</v>
          </cell>
          <cell r="Y213">
            <v>31</v>
          </cell>
          <cell r="Z213">
            <v>56</v>
          </cell>
        </row>
        <row r="214">
          <cell r="A214" t="str">
            <v>EMP070</v>
          </cell>
          <cell r="B214" t="str">
            <v>DAMODAR PATIL</v>
          </cell>
          <cell r="C214" t="str">
            <v>01/04/99</v>
          </cell>
          <cell r="F214">
            <v>0</v>
          </cell>
          <cell r="G214">
            <v>0</v>
          </cell>
          <cell r="H214" t="str">
            <v>CASH</v>
          </cell>
          <cell r="J214" t="str">
            <v>SHANKAR BURAR WADI. AT POST.GHANSOLI,</v>
          </cell>
          <cell r="K214" t="str">
            <v>THANE BELAPUR ROAD,</v>
          </cell>
          <cell r="M214" t="str">
            <v>THANE.</v>
          </cell>
          <cell r="N214">
            <v>0</v>
          </cell>
          <cell r="R214" t="str">
            <v>WATCHMAN</v>
          </cell>
          <cell r="S214">
            <v>39539</v>
          </cell>
          <cell r="T214">
            <v>26</v>
          </cell>
          <cell r="U214">
            <v>4</v>
          </cell>
          <cell r="W214">
            <v>0</v>
          </cell>
          <cell r="X214">
            <v>30</v>
          </cell>
          <cell r="Y214">
            <v>30</v>
          </cell>
          <cell r="Z214">
            <v>32</v>
          </cell>
        </row>
        <row r="215">
          <cell r="A215" t="str">
            <v>EMP070</v>
          </cell>
          <cell r="B215" t="str">
            <v>DAMODAR PATIL</v>
          </cell>
          <cell r="C215" t="str">
            <v>01/04/99</v>
          </cell>
          <cell r="F215">
            <v>0</v>
          </cell>
          <cell r="G215">
            <v>0</v>
          </cell>
          <cell r="H215" t="str">
            <v>CASH</v>
          </cell>
          <cell r="J215" t="str">
            <v>SHANKAR BURAR WADI. AT POST.GHANSOLI,</v>
          </cell>
          <cell r="K215" t="str">
            <v>THANE BELAPUR ROAD,</v>
          </cell>
          <cell r="M215" t="str">
            <v>THANE.</v>
          </cell>
          <cell r="N215">
            <v>0</v>
          </cell>
          <cell r="R215" t="str">
            <v>WATCHMAN</v>
          </cell>
          <cell r="S215">
            <v>39660</v>
          </cell>
          <cell r="T215">
            <v>27</v>
          </cell>
          <cell r="U215">
            <v>4</v>
          </cell>
          <cell r="V215">
            <v>0</v>
          </cell>
          <cell r="W215">
            <v>0</v>
          </cell>
          <cell r="X215">
            <v>31</v>
          </cell>
          <cell r="Y215">
            <v>31</v>
          </cell>
          <cell r="Z215">
            <v>116</v>
          </cell>
        </row>
        <row r="216">
          <cell r="A216" t="str">
            <v>EMP070</v>
          </cell>
          <cell r="B216" t="str">
            <v>DAMODAR PATIL</v>
          </cell>
          <cell r="C216" t="str">
            <v>01/04/99</v>
          </cell>
          <cell r="F216" t="str">
            <v>TIME_IN</v>
          </cell>
          <cell r="G216">
            <v>0</v>
          </cell>
          <cell r="H216" t="str">
            <v>CASH</v>
          </cell>
          <cell r="J216" t="str">
            <v>SHANKAR BURAR WADI. AT POST.GHANSOLI,</v>
          </cell>
          <cell r="K216" t="str">
            <v>THANE BELAPUR ROAD,</v>
          </cell>
          <cell r="M216" t="str">
            <v>THANE.</v>
          </cell>
          <cell r="N216">
            <v>0</v>
          </cell>
          <cell r="R216" t="str">
            <v>WATCHMAN</v>
          </cell>
          <cell r="S216">
            <v>39845</v>
          </cell>
          <cell r="T216">
            <v>24</v>
          </cell>
          <cell r="U216">
            <v>4</v>
          </cell>
          <cell r="V216">
            <v>0</v>
          </cell>
          <cell r="W216">
            <v>0</v>
          </cell>
          <cell r="X216">
            <v>28</v>
          </cell>
          <cell r="Y216">
            <v>28</v>
          </cell>
          <cell r="Z216">
            <v>78</v>
          </cell>
        </row>
        <row r="217">
          <cell r="A217" t="str">
            <v>EMP070</v>
          </cell>
          <cell r="B217" t="str">
            <v>DAMODAR PATIL</v>
          </cell>
          <cell r="C217" t="str">
            <v>01/04/99</v>
          </cell>
          <cell r="F217" t="str">
            <v>TIME_IN</v>
          </cell>
          <cell r="G217">
            <v>0</v>
          </cell>
          <cell r="H217" t="str">
            <v>CASH</v>
          </cell>
          <cell r="J217" t="str">
            <v>SHANKAR BURAR WADI. AT POST.GHANSOLI,</v>
          </cell>
          <cell r="K217" t="str">
            <v>THANE BELAPUR ROAD,</v>
          </cell>
          <cell r="M217" t="str">
            <v>THANE.</v>
          </cell>
          <cell r="N217">
            <v>0</v>
          </cell>
          <cell r="R217" t="str">
            <v>WATCHMAN</v>
          </cell>
          <cell r="S217">
            <v>39881</v>
          </cell>
          <cell r="T217">
            <v>23</v>
          </cell>
          <cell r="U217">
            <v>5</v>
          </cell>
          <cell r="V217">
            <v>0</v>
          </cell>
          <cell r="W217">
            <v>2</v>
          </cell>
          <cell r="X217">
            <v>31</v>
          </cell>
          <cell r="Y217">
            <v>30</v>
          </cell>
          <cell r="Z217">
            <v>68.25</v>
          </cell>
        </row>
        <row r="218">
          <cell r="A218" t="str">
            <v>EMP070</v>
          </cell>
          <cell r="B218" t="str">
            <v>DAMODAR PATIL</v>
          </cell>
          <cell r="C218" t="str">
            <v>01/04/99</v>
          </cell>
          <cell r="F218">
            <v>0</v>
          </cell>
          <cell r="G218">
            <v>0</v>
          </cell>
          <cell r="H218" t="str">
            <v>CASH</v>
          </cell>
          <cell r="J218" t="str">
            <v>SHANKAR BURAR WADI. AT POST.GHANSOLI,</v>
          </cell>
          <cell r="K218" t="str">
            <v>THANE BELAPUR ROAD,</v>
          </cell>
          <cell r="M218" t="str">
            <v>THANE.</v>
          </cell>
          <cell r="N218">
            <v>0</v>
          </cell>
          <cell r="R218" t="str">
            <v>WATCHMAN</v>
          </cell>
          <cell r="S218">
            <v>39629</v>
          </cell>
          <cell r="T218">
            <v>25</v>
          </cell>
          <cell r="U218">
            <v>5</v>
          </cell>
          <cell r="V218">
            <v>0</v>
          </cell>
          <cell r="W218">
            <v>0</v>
          </cell>
          <cell r="X218">
            <v>30</v>
          </cell>
          <cell r="Y218">
            <v>30</v>
          </cell>
          <cell r="Z218">
            <v>64</v>
          </cell>
        </row>
        <row r="219">
          <cell r="A219" t="str">
            <v>EMP070</v>
          </cell>
          <cell r="B219" t="str">
            <v>DAMODAR PATIL</v>
          </cell>
          <cell r="C219" t="str">
            <v>01/04/99</v>
          </cell>
          <cell r="F219" t="str">
            <v>TIME_IN</v>
          </cell>
          <cell r="G219">
            <v>0</v>
          </cell>
          <cell r="H219" t="str">
            <v>CASH</v>
          </cell>
          <cell r="J219" t="str">
            <v>SHANKAR BURAR WADI. AT POST.GHANSOLI,</v>
          </cell>
          <cell r="K219" t="str">
            <v>THANE BELAPUR ROAD,</v>
          </cell>
          <cell r="M219" t="str">
            <v>THANE.</v>
          </cell>
          <cell r="N219">
            <v>0</v>
          </cell>
          <cell r="R219" t="str">
            <v>WATCHMAN</v>
          </cell>
          <cell r="S219">
            <v>39783</v>
          </cell>
          <cell r="T219">
            <v>29</v>
          </cell>
          <cell r="U219">
            <v>2</v>
          </cell>
          <cell r="V219">
            <v>0</v>
          </cell>
          <cell r="W219">
            <v>0</v>
          </cell>
          <cell r="X219">
            <v>31</v>
          </cell>
          <cell r="Y219">
            <v>31</v>
          </cell>
          <cell r="Z219">
            <v>110</v>
          </cell>
        </row>
        <row r="220">
          <cell r="A220" t="str">
            <v>EMP071</v>
          </cell>
          <cell r="B220" t="str">
            <v>NAMRATA A. KHARKAR</v>
          </cell>
          <cell r="C220" t="str">
            <v>01/10/99</v>
          </cell>
          <cell r="D220">
            <v>26551</v>
          </cell>
          <cell r="F220">
            <v>9</v>
          </cell>
          <cell r="G220">
            <v>17.3</v>
          </cell>
          <cell r="H220" t="str">
            <v>CHEQUE</v>
          </cell>
          <cell r="I220" t="str">
            <v>ASHISH RAJANIKANT KHARKAR</v>
          </cell>
          <cell r="J220" t="str">
            <v>11, NARAYAN KRUPA, NAMDEV PATH</v>
          </cell>
          <cell r="K220" t="str">
            <v>GOPAL NAGAR</v>
          </cell>
          <cell r="M220" t="str">
            <v>DOMBIVILI-(E)</v>
          </cell>
          <cell r="N220">
            <v>0</v>
          </cell>
          <cell r="O220" t="str">
            <v>911-442245</v>
          </cell>
          <cell r="R220" t="str">
            <v>CUSTOMER SUPPORT</v>
          </cell>
          <cell r="S220">
            <v>39599</v>
          </cell>
          <cell r="T220">
            <v>25</v>
          </cell>
          <cell r="U220">
            <v>4</v>
          </cell>
          <cell r="V220">
            <v>1</v>
          </cell>
          <cell r="W220">
            <v>1</v>
          </cell>
          <cell r="X220">
            <v>31</v>
          </cell>
          <cell r="Y220">
            <v>31</v>
          </cell>
          <cell r="Z220">
            <v>0</v>
          </cell>
        </row>
        <row r="221">
          <cell r="A221" t="str">
            <v>EMP071</v>
          </cell>
          <cell r="B221" t="str">
            <v>NAMRATA A. KHARKAR</v>
          </cell>
          <cell r="C221" t="str">
            <v>01/10/99</v>
          </cell>
          <cell r="D221">
            <v>26551</v>
          </cell>
          <cell r="F221">
            <v>9</v>
          </cell>
          <cell r="G221">
            <v>17.3</v>
          </cell>
          <cell r="H221" t="str">
            <v>CHEQUE</v>
          </cell>
          <cell r="I221" t="str">
            <v>ASHISH RAJANIKANT KHARKAR</v>
          </cell>
          <cell r="J221" t="str">
            <v>11, NARAYAN KRUPA, NAMDEV PATH</v>
          </cell>
          <cell r="K221" t="str">
            <v>GOPAL NAGAR</v>
          </cell>
          <cell r="M221" t="str">
            <v>DOMBIVILI-(E)</v>
          </cell>
          <cell r="N221">
            <v>0</v>
          </cell>
          <cell r="O221" t="str">
            <v>911-442245</v>
          </cell>
          <cell r="R221" t="str">
            <v>CUSTOMER SUPPORT</v>
          </cell>
          <cell r="S221">
            <v>39660</v>
          </cell>
          <cell r="T221">
            <v>25</v>
          </cell>
          <cell r="U221">
            <v>4</v>
          </cell>
          <cell r="V221">
            <v>2</v>
          </cell>
          <cell r="W221">
            <v>0</v>
          </cell>
          <cell r="X221">
            <v>31</v>
          </cell>
          <cell r="Y221">
            <v>31</v>
          </cell>
          <cell r="Z221">
            <v>0</v>
          </cell>
        </row>
        <row r="222">
          <cell r="A222" t="str">
            <v>EMP071</v>
          </cell>
          <cell r="B222" t="str">
            <v>NAMRATA A. KHARKAR</v>
          </cell>
          <cell r="C222" t="str">
            <v>01/10/99</v>
          </cell>
          <cell r="D222">
            <v>26551</v>
          </cell>
          <cell r="F222">
            <v>9</v>
          </cell>
          <cell r="G222">
            <v>17.3</v>
          </cell>
          <cell r="H222" t="str">
            <v>CHEQUE</v>
          </cell>
          <cell r="I222" t="str">
            <v>ASHISH RAJANIKANT KHARKAR</v>
          </cell>
          <cell r="J222" t="str">
            <v>11, NARAYAN KRUPA, NAMDEV PATH</v>
          </cell>
          <cell r="K222" t="str">
            <v>GOPAL NAGAR</v>
          </cell>
          <cell r="M222" t="str">
            <v>DOMBIVILI-(E)</v>
          </cell>
          <cell r="N222">
            <v>0</v>
          </cell>
          <cell r="O222" t="str">
            <v>911-442245</v>
          </cell>
          <cell r="R222" t="str">
            <v>CUSTOMER SUPPORT</v>
          </cell>
          <cell r="S222">
            <v>39692</v>
          </cell>
          <cell r="T222">
            <v>25</v>
          </cell>
          <cell r="U222">
            <v>4</v>
          </cell>
          <cell r="V222">
            <v>0</v>
          </cell>
          <cell r="W222">
            <v>1</v>
          </cell>
          <cell r="X222">
            <v>30</v>
          </cell>
          <cell r="Y222">
            <v>30</v>
          </cell>
          <cell r="Z222">
            <v>0</v>
          </cell>
        </row>
        <row r="223">
          <cell r="A223" t="str">
            <v>EMP071</v>
          </cell>
          <cell r="B223" t="str">
            <v>NAMRATA A. KHARKAR</v>
          </cell>
          <cell r="C223" t="str">
            <v>01/10/99</v>
          </cell>
          <cell r="D223">
            <v>26551</v>
          </cell>
          <cell r="F223">
            <v>9</v>
          </cell>
          <cell r="G223">
            <v>17.3</v>
          </cell>
          <cell r="H223" t="str">
            <v>CHEQUE</v>
          </cell>
          <cell r="I223" t="str">
            <v>ASHISH RAJANIKANT KHARKAR</v>
          </cell>
          <cell r="J223" t="str">
            <v>11, NARAYAN KRUPA, NAMDEV PATH</v>
          </cell>
          <cell r="K223" t="str">
            <v>GOPAL NAGAR</v>
          </cell>
          <cell r="M223" t="str">
            <v>DOMBIVILI-(E)</v>
          </cell>
          <cell r="N223">
            <v>0</v>
          </cell>
          <cell r="O223" t="str">
            <v>911-442245</v>
          </cell>
          <cell r="R223" t="str">
            <v>CUSTOMER SUPPORT</v>
          </cell>
          <cell r="S223">
            <v>39691</v>
          </cell>
          <cell r="T223">
            <v>24</v>
          </cell>
          <cell r="U223">
            <v>4</v>
          </cell>
          <cell r="V223">
            <v>0</v>
          </cell>
          <cell r="W223">
            <v>3</v>
          </cell>
          <cell r="X223">
            <v>31</v>
          </cell>
          <cell r="Y223">
            <v>31</v>
          </cell>
          <cell r="Z223">
            <v>0</v>
          </cell>
        </row>
        <row r="224">
          <cell r="A224" t="str">
            <v>EMP071</v>
          </cell>
          <cell r="B224" t="str">
            <v>NAMRATA A. KHARKAR</v>
          </cell>
          <cell r="C224" t="str">
            <v>01/10/99</v>
          </cell>
          <cell r="D224">
            <v>26551</v>
          </cell>
          <cell r="F224" t="str">
            <v>TIME_IN</v>
          </cell>
          <cell r="G224">
            <v>17.3</v>
          </cell>
          <cell r="H224" t="str">
            <v>CHEQUE</v>
          </cell>
          <cell r="I224" t="str">
            <v>ASHISH RAJANIKANT KHARKAR</v>
          </cell>
          <cell r="J224" t="str">
            <v>11, NARAYAN KRUPA, NAMDEV PATH</v>
          </cell>
          <cell r="K224" t="str">
            <v>GOPAL NAGAR</v>
          </cell>
          <cell r="M224" t="str">
            <v>DOMBIVILI-(E)</v>
          </cell>
          <cell r="N224">
            <v>0</v>
          </cell>
          <cell r="O224" t="str">
            <v>911-442245</v>
          </cell>
          <cell r="R224" t="str">
            <v>CUSTOMER SUPPORT</v>
          </cell>
          <cell r="S224">
            <v>39814</v>
          </cell>
          <cell r="T224">
            <v>23</v>
          </cell>
          <cell r="U224">
            <v>4</v>
          </cell>
          <cell r="V224">
            <v>0</v>
          </cell>
          <cell r="W224">
            <v>1</v>
          </cell>
          <cell r="X224">
            <v>31</v>
          </cell>
          <cell r="Y224">
            <v>28</v>
          </cell>
          <cell r="Z224">
            <v>0</v>
          </cell>
        </row>
        <row r="225">
          <cell r="A225" t="str">
            <v>EMP071</v>
          </cell>
          <cell r="B225" t="str">
            <v>NAMRATA A. KHARKAR</v>
          </cell>
          <cell r="C225" t="str">
            <v>01/10/99</v>
          </cell>
          <cell r="D225">
            <v>26551</v>
          </cell>
          <cell r="F225">
            <v>9</v>
          </cell>
          <cell r="G225">
            <v>17.3</v>
          </cell>
          <cell r="H225" t="str">
            <v>CHEQUE</v>
          </cell>
          <cell r="I225" t="str">
            <v>ASHISH RAJANIKANT KHARKAR</v>
          </cell>
          <cell r="J225" t="str">
            <v>11, NARAYAN KRUPA, NAMDEV PATH</v>
          </cell>
          <cell r="K225" t="str">
            <v>GOPAL NAGAR</v>
          </cell>
          <cell r="M225" t="str">
            <v>DOMBIVILI-(E)</v>
          </cell>
          <cell r="N225">
            <v>0</v>
          </cell>
          <cell r="O225" t="str">
            <v>911-442245</v>
          </cell>
          <cell r="R225" t="str">
            <v>CUSTOMER SUPPORT</v>
          </cell>
          <cell r="S225">
            <v>39753</v>
          </cell>
          <cell r="T225">
            <v>24</v>
          </cell>
          <cell r="U225">
            <v>5</v>
          </cell>
          <cell r="V225">
            <v>0</v>
          </cell>
          <cell r="W225">
            <v>0</v>
          </cell>
          <cell r="X225">
            <v>30</v>
          </cell>
          <cell r="Y225">
            <v>29</v>
          </cell>
          <cell r="Z225">
            <v>0</v>
          </cell>
        </row>
        <row r="226">
          <cell r="A226" t="str">
            <v>EMP071</v>
          </cell>
          <cell r="B226" t="str">
            <v>NAMRATA A. KHARKAR</v>
          </cell>
          <cell r="C226" t="str">
            <v>01/10/99</v>
          </cell>
          <cell r="D226">
            <v>26551</v>
          </cell>
          <cell r="F226">
            <v>9</v>
          </cell>
          <cell r="G226">
            <v>17.3</v>
          </cell>
          <cell r="H226" t="str">
            <v>CHEQUE</v>
          </cell>
          <cell r="I226" t="str">
            <v>ASHISH RAJANIKANT KHARKAR</v>
          </cell>
          <cell r="J226" t="str">
            <v>11, NARAYAN KRUPA, NAMDEV PATH</v>
          </cell>
          <cell r="K226" t="str">
            <v>GOPAL NAGAR</v>
          </cell>
          <cell r="M226" t="str">
            <v>DOMBIVILI-(E)</v>
          </cell>
          <cell r="N226">
            <v>0</v>
          </cell>
          <cell r="O226" t="str">
            <v>911-442245</v>
          </cell>
          <cell r="R226" t="str">
            <v>CUSTOMER SUPPORT</v>
          </cell>
          <cell r="S226">
            <v>39539</v>
          </cell>
          <cell r="T226">
            <v>23</v>
          </cell>
          <cell r="U226">
            <v>4</v>
          </cell>
          <cell r="V226">
            <v>3</v>
          </cell>
          <cell r="W226">
            <v>0</v>
          </cell>
          <cell r="X226">
            <v>30</v>
          </cell>
          <cell r="Y226">
            <v>30</v>
          </cell>
          <cell r="Z226">
            <v>0</v>
          </cell>
        </row>
        <row r="227">
          <cell r="A227" t="str">
            <v>EMP071</v>
          </cell>
          <cell r="B227" t="str">
            <v>NAMRATA A. KHARKAR</v>
          </cell>
          <cell r="C227" t="str">
            <v>01/10/99</v>
          </cell>
          <cell r="D227">
            <v>26551</v>
          </cell>
          <cell r="F227">
            <v>9</v>
          </cell>
          <cell r="G227">
            <v>17.3</v>
          </cell>
          <cell r="H227" t="str">
            <v>CHEQUE</v>
          </cell>
          <cell r="I227" t="str">
            <v>ASHISH RAJANIKANT KHARKAR</v>
          </cell>
          <cell r="J227" t="str">
            <v>11, NARAYAN KRUPA, NAMDEV PATH</v>
          </cell>
          <cell r="K227" t="str">
            <v>GOPAL NAGAR</v>
          </cell>
          <cell r="M227" t="str">
            <v>DOMBIVILI-(E)</v>
          </cell>
          <cell r="N227">
            <v>0</v>
          </cell>
          <cell r="O227" t="str">
            <v>911-442245</v>
          </cell>
          <cell r="R227" t="str">
            <v>CUSTOMER SUPPORT</v>
          </cell>
          <cell r="S227">
            <v>39629</v>
          </cell>
          <cell r="T227">
            <v>21</v>
          </cell>
          <cell r="U227">
            <v>5</v>
          </cell>
          <cell r="V227">
            <v>4</v>
          </cell>
          <cell r="W227">
            <v>0</v>
          </cell>
          <cell r="X227">
            <v>30</v>
          </cell>
          <cell r="Y227">
            <v>30</v>
          </cell>
          <cell r="Z227">
            <v>0</v>
          </cell>
        </row>
        <row r="228">
          <cell r="A228" t="str">
            <v>EMP071</v>
          </cell>
          <cell r="B228" t="str">
            <v>NAMRATA A. KHARKAR</v>
          </cell>
          <cell r="C228" t="str">
            <v>01/10/99</v>
          </cell>
          <cell r="D228">
            <v>26551</v>
          </cell>
          <cell r="F228" t="str">
            <v>TIME_IN</v>
          </cell>
          <cell r="G228">
            <v>17.3</v>
          </cell>
          <cell r="H228" t="str">
            <v>CHEQUE</v>
          </cell>
          <cell r="I228" t="str">
            <v>ASHISH RAJANIKANT KHARKAR</v>
          </cell>
          <cell r="J228" t="str">
            <v>11, NARAYAN KRUPA, NAMDEV PATH</v>
          </cell>
          <cell r="K228" t="str">
            <v>GOPAL NAGAR</v>
          </cell>
          <cell r="M228" t="str">
            <v>DOMBIVILI-(E)</v>
          </cell>
          <cell r="N228">
            <v>0</v>
          </cell>
          <cell r="O228" t="str">
            <v>911-442245</v>
          </cell>
          <cell r="R228" t="str">
            <v>CUSTOMER SUPPORT</v>
          </cell>
          <cell r="S228">
            <v>39845</v>
          </cell>
          <cell r="T228">
            <v>20.5</v>
          </cell>
          <cell r="U228">
            <v>4</v>
          </cell>
          <cell r="V228">
            <v>3</v>
          </cell>
          <cell r="W228">
            <v>0</v>
          </cell>
          <cell r="X228">
            <v>28</v>
          </cell>
          <cell r="Y228">
            <v>27.5</v>
          </cell>
          <cell r="Z228">
            <v>0</v>
          </cell>
        </row>
        <row r="229">
          <cell r="A229" t="str">
            <v>EMP071</v>
          </cell>
          <cell r="B229" t="str">
            <v>NAMRATA A. KHARKAR</v>
          </cell>
          <cell r="C229" t="str">
            <v>01/10/99</v>
          </cell>
          <cell r="D229">
            <v>26551</v>
          </cell>
          <cell r="F229" t="str">
            <v>TIME_IN</v>
          </cell>
          <cell r="G229">
            <v>17.3</v>
          </cell>
          <cell r="H229" t="str">
            <v>CHEQUE</v>
          </cell>
          <cell r="I229" t="str">
            <v>ASHISH RAJANIKANT KHARKAR</v>
          </cell>
          <cell r="J229" t="str">
            <v>11, NARAYAN KRUPA, NAMDEV PATH</v>
          </cell>
          <cell r="K229" t="str">
            <v>GOPAL NAGAR</v>
          </cell>
          <cell r="M229" t="str">
            <v>DOMBIVILI-(E)</v>
          </cell>
          <cell r="N229">
            <v>0</v>
          </cell>
          <cell r="O229" t="str">
            <v>911-442245</v>
          </cell>
          <cell r="R229" t="str">
            <v>CUSTOMER SUPPORT</v>
          </cell>
          <cell r="S229">
            <v>39783</v>
          </cell>
          <cell r="T229">
            <v>23</v>
          </cell>
          <cell r="U229">
            <v>4</v>
          </cell>
          <cell r="V229">
            <v>3</v>
          </cell>
          <cell r="W229">
            <v>0</v>
          </cell>
          <cell r="X229">
            <v>31</v>
          </cell>
          <cell r="Y229">
            <v>30</v>
          </cell>
          <cell r="Z229">
            <v>0</v>
          </cell>
        </row>
        <row r="230">
          <cell r="A230" t="str">
            <v>EMP071</v>
          </cell>
          <cell r="B230" t="str">
            <v>NAMRATA A. KHARKAR</v>
          </cell>
          <cell r="C230" t="str">
            <v>01/10/99</v>
          </cell>
          <cell r="D230">
            <v>26551</v>
          </cell>
          <cell r="F230" t="str">
            <v>TIME_IN</v>
          </cell>
          <cell r="G230">
            <v>17.3</v>
          </cell>
          <cell r="H230" t="str">
            <v>CHEQUE</v>
          </cell>
          <cell r="I230" t="str">
            <v>ASHISH RAJANIKANT KHARKAR</v>
          </cell>
          <cell r="J230" t="str">
            <v>11, NARAYAN KRUPA, NAMDEV PATH</v>
          </cell>
          <cell r="K230" t="str">
            <v>GOPAL NAGAR</v>
          </cell>
          <cell r="M230" t="str">
            <v>DOMBIVILI-(E)</v>
          </cell>
          <cell r="N230">
            <v>0</v>
          </cell>
          <cell r="O230" t="str">
            <v>911-442245</v>
          </cell>
          <cell r="R230" t="str">
            <v>CUSTOMER SUPPORT</v>
          </cell>
          <cell r="S230">
            <v>39881</v>
          </cell>
          <cell r="T230">
            <v>24</v>
          </cell>
          <cell r="U230">
            <v>5</v>
          </cell>
          <cell r="V230">
            <v>0</v>
          </cell>
          <cell r="W230">
            <v>2</v>
          </cell>
          <cell r="X230">
            <v>31</v>
          </cell>
          <cell r="Y230">
            <v>31</v>
          </cell>
          <cell r="Z230">
            <v>0</v>
          </cell>
        </row>
        <row r="231">
          <cell r="A231" t="str">
            <v>EMP071</v>
          </cell>
          <cell r="B231" t="str">
            <v>NAMRATA A. KHARKAR</v>
          </cell>
          <cell r="C231" t="str">
            <v>01/10/99</v>
          </cell>
          <cell r="D231">
            <v>26551</v>
          </cell>
          <cell r="F231">
            <v>9</v>
          </cell>
          <cell r="G231">
            <v>17.3</v>
          </cell>
          <cell r="H231" t="str">
            <v>CHEQUE</v>
          </cell>
          <cell r="I231" t="str">
            <v>ASHISH RAJANIKANT KHARKAR</v>
          </cell>
          <cell r="J231" t="str">
            <v>11, NARAYAN KRUPA, NAMDEV PATH</v>
          </cell>
          <cell r="K231" t="str">
            <v>GOPAL NAGAR</v>
          </cell>
          <cell r="M231" t="str">
            <v>DOMBIVILI-(E)</v>
          </cell>
          <cell r="N231">
            <v>0</v>
          </cell>
          <cell r="O231" t="str">
            <v>911-442245</v>
          </cell>
          <cell r="R231" t="str">
            <v>CUSTOMER SUPPORT</v>
          </cell>
          <cell r="S231">
            <v>39722</v>
          </cell>
          <cell r="T231">
            <v>21</v>
          </cell>
          <cell r="U231">
            <v>4</v>
          </cell>
          <cell r="V231">
            <v>0</v>
          </cell>
          <cell r="W231">
            <v>4</v>
          </cell>
          <cell r="X231">
            <v>31</v>
          </cell>
          <cell r="Y231">
            <v>29</v>
          </cell>
          <cell r="Z231">
            <v>0</v>
          </cell>
        </row>
        <row r="232">
          <cell r="A232" t="str">
            <v>EMP077</v>
          </cell>
          <cell r="B232" t="str">
            <v>MEENA RAGMAHALE</v>
          </cell>
          <cell r="C232" t="str">
            <v>01/05/2000</v>
          </cell>
          <cell r="F232">
            <v>0</v>
          </cell>
          <cell r="G232">
            <v>0</v>
          </cell>
          <cell r="H232" t="str">
            <v>CASH</v>
          </cell>
          <cell r="N232">
            <v>0</v>
          </cell>
          <cell r="S232">
            <v>39629</v>
          </cell>
          <cell r="T232">
            <v>23</v>
          </cell>
          <cell r="U232">
            <v>5</v>
          </cell>
          <cell r="V232">
            <v>0</v>
          </cell>
          <cell r="W232">
            <v>0</v>
          </cell>
          <cell r="X232">
            <v>30</v>
          </cell>
          <cell r="Y232">
            <v>28</v>
          </cell>
          <cell r="Z232">
            <v>0</v>
          </cell>
        </row>
        <row r="233">
          <cell r="A233" t="str">
            <v>EMP077</v>
          </cell>
          <cell r="B233" t="str">
            <v>MEENA RAGMAHALE</v>
          </cell>
          <cell r="C233" t="str">
            <v>01/05/2000</v>
          </cell>
          <cell r="F233">
            <v>0</v>
          </cell>
          <cell r="G233">
            <v>0</v>
          </cell>
          <cell r="H233" t="str">
            <v>CASH</v>
          </cell>
          <cell r="N233">
            <v>0</v>
          </cell>
          <cell r="S233">
            <v>39599</v>
          </cell>
          <cell r="T233">
            <v>25</v>
          </cell>
          <cell r="U233">
            <v>4</v>
          </cell>
          <cell r="V233">
            <v>0</v>
          </cell>
          <cell r="W233">
            <v>1</v>
          </cell>
          <cell r="X233">
            <v>31</v>
          </cell>
          <cell r="Y233">
            <v>30</v>
          </cell>
          <cell r="Z233">
            <v>0</v>
          </cell>
        </row>
        <row r="234">
          <cell r="A234" t="str">
            <v>EMP077</v>
          </cell>
          <cell r="B234" t="str">
            <v>MEENA RAGMAHALE</v>
          </cell>
          <cell r="C234" t="str">
            <v>01/05/2000</v>
          </cell>
          <cell r="F234">
            <v>0</v>
          </cell>
          <cell r="G234">
            <v>0</v>
          </cell>
          <cell r="H234" t="str">
            <v>CASH</v>
          </cell>
          <cell r="N234">
            <v>0</v>
          </cell>
          <cell r="S234">
            <v>39753</v>
          </cell>
          <cell r="T234">
            <v>24.5</v>
          </cell>
          <cell r="U234">
            <v>5</v>
          </cell>
          <cell r="V234">
            <v>0</v>
          </cell>
          <cell r="W234">
            <v>0</v>
          </cell>
          <cell r="X234">
            <v>30</v>
          </cell>
          <cell r="Y234">
            <v>29.5</v>
          </cell>
          <cell r="Z234">
            <v>9.25</v>
          </cell>
        </row>
        <row r="235">
          <cell r="A235" t="str">
            <v>EMP077</v>
          </cell>
          <cell r="B235" t="str">
            <v>MEENA RAGMAHALE</v>
          </cell>
          <cell r="C235" t="str">
            <v>01/05/2000</v>
          </cell>
          <cell r="F235">
            <v>0</v>
          </cell>
          <cell r="G235">
            <v>0</v>
          </cell>
          <cell r="H235" t="str">
            <v>CASH</v>
          </cell>
          <cell r="N235">
            <v>0</v>
          </cell>
          <cell r="S235">
            <v>39722</v>
          </cell>
          <cell r="T235">
            <v>22.5</v>
          </cell>
          <cell r="U235">
            <v>4</v>
          </cell>
          <cell r="V235">
            <v>0</v>
          </cell>
          <cell r="W235">
            <v>4</v>
          </cell>
          <cell r="X235">
            <v>31</v>
          </cell>
          <cell r="Y235">
            <v>30.5</v>
          </cell>
          <cell r="Z235">
            <v>3</v>
          </cell>
        </row>
        <row r="236">
          <cell r="A236" t="str">
            <v>EMP077</v>
          </cell>
          <cell r="B236" t="str">
            <v>MEENA RAGMAHALE</v>
          </cell>
          <cell r="C236" t="str">
            <v>01/05/2000</v>
          </cell>
          <cell r="F236">
            <v>0</v>
          </cell>
          <cell r="G236">
            <v>0</v>
          </cell>
          <cell r="H236" t="str">
            <v>CASH</v>
          </cell>
          <cell r="N236">
            <v>0</v>
          </cell>
          <cell r="S236">
            <v>39539</v>
          </cell>
          <cell r="T236">
            <v>26</v>
          </cell>
          <cell r="U236">
            <v>4</v>
          </cell>
          <cell r="W236">
            <v>0</v>
          </cell>
          <cell r="X236">
            <v>30</v>
          </cell>
          <cell r="Y236">
            <v>30</v>
          </cell>
          <cell r="Z236">
            <v>4</v>
          </cell>
        </row>
        <row r="237">
          <cell r="A237" t="str">
            <v>EMP077</v>
          </cell>
          <cell r="B237" t="str">
            <v>MEENA RAGMAHALE</v>
          </cell>
          <cell r="C237" t="str">
            <v>01/05/2000</v>
          </cell>
          <cell r="F237">
            <v>0</v>
          </cell>
          <cell r="G237">
            <v>0</v>
          </cell>
          <cell r="H237" t="str">
            <v>CASH</v>
          </cell>
          <cell r="N237">
            <v>0</v>
          </cell>
          <cell r="S237">
            <v>39692</v>
          </cell>
          <cell r="T237">
            <v>24.5</v>
          </cell>
          <cell r="U237">
            <v>4</v>
          </cell>
          <cell r="V237">
            <v>0</v>
          </cell>
          <cell r="W237">
            <v>1</v>
          </cell>
          <cell r="X237">
            <v>30</v>
          </cell>
          <cell r="Y237">
            <v>29.5</v>
          </cell>
          <cell r="Z237">
            <v>15.5</v>
          </cell>
        </row>
        <row r="238">
          <cell r="A238" t="str">
            <v>EMP077</v>
          </cell>
          <cell r="B238" t="str">
            <v>MEENA RAGMAHALE</v>
          </cell>
          <cell r="C238" t="str">
            <v>01/05/2000</v>
          </cell>
          <cell r="F238" t="str">
            <v>TIME_IN</v>
          </cell>
          <cell r="G238">
            <v>0</v>
          </cell>
          <cell r="H238" t="str">
            <v>CASH</v>
          </cell>
          <cell r="N238">
            <v>0</v>
          </cell>
          <cell r="S238">
            <v>39814</v>
          </cell>
          <cell r="T238">
            <v>24</v>
          </cell>
          <cell r="U238">
            <v>4</v>
          </cell>
          <cell r="V238">
            <v>0</v>
          </cell>
          <cell r="W238">
            <v>1</v>
          </cell>
          <cell r="X238">
            <v>31</v>
          </cell>
          <cell r="Y238">
            <v>29</v>
          </cell>
          <cell r="Z238">
            <v>2.25</v>
          </cell>
        </row>
        <row r="239">
          <cell r="A239" t="str">
            <v>EMP077</v>
          </cell>
          <cell r="B239" t="str">
            <v>MEENA RAGMAHALE</v>
          </cell>
          <cell r="C239" t="str">
            <v>01/05/2000</v>
          </cell>
          <cell r="F239">
            <v>0</v>
          </cell>
          <cell r="G239">
            <v>0</v>
          </cell>
          <cell r="H239" t="str">
            <v>CASH</v>
          </cell>
          <cell r="N239">
            <v>0</v>
          </cell>
          <cell r="S239">
            <v>39660</v>
          </cell>
          <cell r="T239">
            <v>25</v>
          </cell>
          <cell r="U239">
            <v>4</v>
          </cell>
          <cell r="V239">
            <v>0</v>
          </cell>
          <cell r="W239">
            <v>0</v>
          </cell>
          <cell r="X239">
            <v>31</v>
          </cell>
          <cell r="Y239">
            <v>29</v>
          </cell>
          <cell r="Z239">
            <v>34.25</v>
          </cell>
        </row>
        <row r="240">
          <cell r="A240" t="str">
            <v>EMP077</v>
          </cell>
          <cell r="B240" t="str">
            <v>MEENA RAGMAHALE</v>
          </cell>
          <cell r="C240" t="str">
            <v>01/05/2000</v>
          </cell>
          <cell r="F240" t="str">
            <v>TIME_IN</v>
          </cell>
          <cell r="G240">
            <v>0</v>
          </cell>
          <cell r="H240" t="str">
            <v>CASH</v>
          </cell>
          <cell r="N240">
            <v>0</v>
          </cell>
          <cell r="S240">
            <v>39845</v>
          </cell>
          <cell r="T240">
            <v>23</v>
          </cell>
          <cell r="U240">
            <v>4</v>
          </cell>
          <cell r="V240">
            <v>0</v>
          </cell>
          <cell r="W240">
            <v>0</v>
          </cell>
          <cell r="X240">
            <v>28</v>
          </cell>
          <cell r="Y240">
            <v>27</v>
          </cell>
          <cell r="Z240">
            <v>0</v>
          </cell>
        </row>
        <row r="241">
          <cell r="A241" t="str">
            <v>EMP077</v>
          </cell>
          <cell r="B241" t="str">
            <v>MEENA RAGMAHALE</v>
          </cell>
          <cell r="C241" t="str">
            <v>01/05/2000</v>
          </cell>
          <cell r="F241">
            <v>0</v>
          </cell>
          <cell r="G241">
            <v>0</v>
          </cell>
          <cell r="H241" t="str">
            <v>CASH</v>
          </cell>
          <cell r="N241">
            <v>0</v>
          </cell>
          <cell r="S241">
            <v>39691</v>
          </cell>
          <cell r="T241">
            <v>23</v>
          </cell>
          <cell r="U241">
            <v>4</v>
          </cell>
          <cell r="V241">
            <v>0</v>
          </cell>
          <cell r="W241">
            <v>3</v>
          </cell>
          <cell r="X241">
            <v>31</v>
          </cell>
          <cell r="Y241">
            <v>30</v>
          </cell>
          <cell r="Z241">
            <v>0</v>
          </cell>
        </row>
        <row r="242">
          <cell r="A242" t="str">
            <v>EMP077</v>
          </cell>
          <cell r="B242" t="str">
            <v>MEENA RAGMAHALE</v>
          </cell>
          <cell r="C242" t="str">
            <v>01/05/2000</v>
          </cell>
          <cell r="F242" t="str">
            <v>TIME_IN</v>
          </cell>
          <cell r="G242">
            <v>0</v>
          </cell>
          <cell r="H242" t="str">
            <v>CASH</v>
          </cell>
          <cell r="N242">
            <v>0</v>
          </cell>
          <cell r="S242">
            <v>39783</v>
          </cell>
          <cell r="T242">
            <v>24</v>
          </cell>
          <cell r="U242">
            <v>4</v>
          </cell>
          <cell r="V242">
            <v>0</v>
          </cell>
          <cell r="W242">
            <v>0</v>
          </cell>
          <cell r="X242">
            <v>31</v>
          </cell>
          <cell r="Y242">
            <v>28</v>
          </cell>
          <cell r="Z242">
            <v>5</v>
          </cell>
        </row>
        <row r="243">
          <cell r="A243" t="str">
            <v>EMP077</v>
          </cell>
          <cell r="B243" t="str">
            <v>MEENA RAGMAHALE</v>
          </cell>
          <cell r="C243" t="str">
            <v>01/05/2000</v>
          </cell>
          <cell r="F243" t="str">
            <v>TIME_IN</v>
          </cell>
          <cell r="G243">
            <v>0</v>
          </cell>
          <cell r="H243" t="str">
            <v>CASH</v>
          </cell>
          <cell r="N243">
            <v>0</v>
          </cell>
          <cell r="S243">
            <v>39881</v>
          </cell>
          <cell r="T243">
            <v>24</v>
          </cell>
          <cell r="U243">
            <v>5</v>
          </cell>
          <cell r="V243">
            <v>0</v>
          </cell>
          <cell r="W243">
            <v>2</v>
          </cell>
          <cell r="X243">
            <v>31</v>
          </cell>
          <cell r="Y243">
            <v>31</v>
          </cell>
          <cell r="Z243">
            <v>12.25</v>
          </cell>
        </row>
        <row r="244">
          <cell r="A244" t="str">
            <v>EMP080</v>
          </cell>
          <cell r="B244" t="str">
            <v>SUNAYANA WALKE</v>
          </cell>
          <cell r="C244" t="str">
            <v>01/05/2000</v>
          </cell>
          <cell r="F244">
            <v>0</v>
          </cell>
          <cell r="G244">
            <v>0</v>
          </cell>
          <cell r="H244" t="str">
            <v>CASH</v>
          </cell>
          <cell r="N244">
            <v>0</v>
          </cell>
          <cell r="S244">
            <v>39691</v>
          </cell>
          <cell r="T244">
            <v>24</v>
          </cell>
          <cell r="U244">
            <v>4</v>
          </cell>
          <cell r="V244">
            <v>0</v>
          </cell>
          <cell r="W244">
            <v>3</v>
          </cell>
          <cell r="X244">
            <v>31</v>
          </cell>
          <cell r="Y244">
            <v>31</v>
          </cell>
          <cell r="Z244">
            <v>0</v>
          </cell>
        </row>
        <row r="245">
          <cell r="A245" t="str">
            <v>EMP080</v>
          </cell>
          <cell r="B245" t="str">
            <v>SUNAYANA WALKE</v>
          </cell>
          <cell r="C245" t="str">
            <v>01/05/2000</v>
          </cell>
          <cell r="G245">
            <v>0</v>
          </cell>
          <cell r="H245" t="str">
            <v>CASH</v>
          </cell>
          <cell r="N245">
            <v>0</v>
          </cell>
          <cell r="S245">
            <v>39845</v>
          </cell>
          <cell r="T245">
            <v>23.5</v>
          </cell>
          <cell r="U245">
            <v>4</v>
          </cell>
          <cell r="V245">
            <v>0</v>
          </cell>
          <cell r="W245">
            <v>0</v>
          </cell>
          <cell r="X245">
            <v>28</v>
          </cell>
          <cell r="Y245">
            <v>27.5</v>
          </cell>
          <cell r="Z245">
            <v>0</v>
          </cell>
        </row>
        <row r="246">
          <cell r="A246" t="str">
            <v>EMP080</v>
          </cell>
          <cell r="B246" t="str">
            <v>SUNAYANA WALKE</v>
          </cell>
          <cell r="C246" t="str">
            <v>01/05/2000</v>
          </cell>
          <cell r="G246">
            <v>0</v>
          </cell>
          <cell r="H246" t="str">
            <v>CASH</v>
          </cell>
          <cell r="N246">
            <v>0</v>
          </cell>
          <cell r="S246">
            <v>39783</v>
          </cell>
          <cell r="T246">
            <v>21</v>
          </cell>
          <cell r="U246">
            <v>3</v>
          </cell>
          <cell r="V246">
            <v>0</v>
          </cell>
          <cell r="W246">
            <v>0</v>
          </cell>
          <cell r="X246">
            <v>31</v>
          </cell>
          <cell r="Y246">
            <v>24</v>
          </cell>
          <cell r="Z246">
            <v>0</v>
          </cell>
        </row>
        <row r="247">
          <cell r="A247" t="str">
            <v>EMP080</v>
          </cell>
          <cell r="B247" t="str">
            <v>SUNAYANA WALKE</v>
          </cell>
          <cell r="C247" t="str">
            <v>01/05/2000</v>
          </cell>
          <cell r="F247">
            <v>0</v>
          </cell>
          <cell r="G247">
            <v>0</v>
          </cell>
          <cell r="H247" t="str">
            <v>CASH</v>
          </cell>
          <cell r="N247">
            <v>0</v>
          </cell>
          <cell r="S247">
            <v>39539</v>
          </cell>
          <cell r="T247">
            <v>26</v>
          </cell>
          <cell r="U247">
            <v>4</v>
          </cell>
          <cell r="W247">
            <v>0</v>
          </cell>
          <cell r="X247">
            <v>30</v>
          </cell>
          <cell r="Y247">
            <v>30</v>
          </cell>
          <cell r="Z247">
            <v>0</v>
          </cell>
        </row>
        <row r="248">
          <cell r="A248" t="str">
            <v>EMP080</v>
          </cell>
          <cell r="B248" t="str">
            <v>SUNAYANA WALKE</v>
          </cell>
          <cell r="C248" t="str">
            <v>01/05/2000</v>
          </cell>
          <cell r="G248">
            <v>0</v>
          </cell>
          <cell r="H248" t="str">
            <v>CASH</v>
          </cell>
          <cell r="N248">
            <v>0</v>
          </cell>
          <cell r="S248">
            <v>39814</v>
          </cell>
          <cell r="T248">
            <v>25</v>
          </cell>
          <cell r="U248">
            <v>4</v>
          </cell>
          <cell r="V248">
            <v>0</v>
          </cell>
          <cell r="W248">
            <v>1</v>
          </cell>
          <cell r="X248">
            <v>31</v>
          </cell>
          <cell r="Y248">
            <v>30</v>
          </cell>
          <cell r="Z248">
            <v>0</v>
          </cell>
        </row>
        <row r="249">
          <cell r="A249" t="str">
            <v>EMP080</v>
          </cell>
          <cell r="B249" t="str">
            <v>SUNAYANA WALKE</v>
          </cell>
          <cell r="C249" t="str">
            <v>01/05/2000</v>
          </cell>
          <cell r="E249" t="str">
            <v>Clean</v>
          </cell>
          <cell r="F249">
            <v>0</v>
          </cell>
          <cell r="G249">
            <v>0</v>
          </cell>
          <cell r="H249" t="str">
            <v>CASH</v>
          </cell>
          <cell r="N249">
            <v>0</v>
          </cell>
          <cell r="S249">
            <v>39629</v>
          </cell>
          <cell r="T249">
            <v>25</v>
          </cell>
          <cell r="U249">
            <v>5</v>
          </cell>
          <cell r="V249">
            <v>0</v>
          </cell>
          <cell r="W249">
            <v>0</v>
          </cell>
          <cell r="X249">
            <v>30</v>
          </cell>
          <cell r="Y249">
            <v>30</v>
          </cell>
          <cell r="Z249">
            <v>0</v>
          </cell>
        </row>
        <row r="250">
          <cell r="A250" t="str">
            <v>EMP080</v>
          </cell>
          <cell r="B250" t="str">
            <v>SUNAYANA WALKE</v>
          </cell>
          <cell r="C250" t="str">
            <v>01/05/2000</v>
          </cell>
          <cell r="F250">
            <v>0</v>
          </cell>
          <cell r="G250">
            <v>0</v>
          </cell>
          <cell r="H250" t="str">
            <v>CASH</v>
          </cell>
          <cell r="N250">
            <v>0</v>
          </cell>
          <cell r="S250">
            <v>39599</v>
          </cell>
          <cell r="T250">
            <v>26</v>
          </cell>
          <cell r="U250">
            <v>4</v>
          </cell>
          <cell r="V250">
            <v>0</v>
          </cell>
          <cell r="W250">
            <v>1</v>
          </cell>
          <cell r="X250">
            <v>31</v>
          </cell>
          <cell r="Y250">
            <v>31</v>
          </cell>
          <cell r="Z250">
            <v>0.75</v>
          </cell>
        </row>
        <row r="251">
          <cell r="A251" t="str">
            <v>EMP080</v>
          </cell>
          <cell r="B251" t="str">
            <v>SUNAYANA WALKE</v>
          </cell>
          <cell r="C251" t="str">
            <v>01/05/2000</v>
          </cell>
          <cell r="F251">
            <v>0</v>
          </cell>
          <cell r="G251">
            <v>0</v>
          </cell>
          <cell r="H251" t="str">
            <v>CASH</v>
          </cell>
          <cell r="N251">
            <v>0</v>
          </cell>
          <cell r="S251">
            <v>39660</v>
          </cell>
          <cell r="T251">
            <v>25</v>
          </cell>
          <cell r="U251">
            <v>4</v>
          </cell>
          <cell r="V251">
            <v>0</v>
          </cell>
          <cell r="W251">
            <v>0</v>
          </cell>
          <cell r="X251">
            <v>31</v>
          </cell>
          <cell r="Y251">
            <v>29</v>
          </cell>
          <cell r="Z251">
            <v>8</v>
          </cell>
        </row>
        <row r="252">
          <cell r="A252" t="str">
            <v>EMP080</v>
          </cell>
          <cell r="B252" t="str">
            <v>SUNAYANA WALKE</v>
          </cell>
          <cell r="C252" t="str">
            <v>01/05/2000</v>
          </cell>
          <cell r="F252">
            <v>0</v>
          </cell>
          <cell r="G252">
            <v>0</v>
          </cell>
          <cell r="H252" t="str">
            <v>CASH</v>
          </cell>
          <cell r="N252">
            <v>0</v>
          </cell>
          <cell r="S252">
            <v>39753</v>
          </cell>
          <cell r="T252">
            <v>25</v>
          </cell>
          <cell r="U252">
            <v>5</v>
          </cell>
          <cell r="V252">
            <v>0</v>
          </cell>
          <cell r="W252">
            <v>0</v>
          </cell>
          <cell r="X252">
            <v>30</v>
          </cell>
          <cell r="Y252">
            <v>30</v>
          </cell>
          <cell r="Z252">
            <v>0</v>
          </cell>
        </row>
        <row r="253">
          <cell r="A253" t="str">
            <v>EMP080</v>
          </cell>
          <cell r="B253" t="str">
            <v>SUNAYANA WALKE</v>
          </cell>
          <cell r="C253" t="str">
            <v>01/05/2000</v>
          </cell>
          <cell r="F253">
            <v>0</v>
          </cell>
          <cell r="G253">
            <v>0</v>
          </cell>
          <cell r="H253" t="str">
            <v>CASH</v>
          </cell>
          <cell r="N253">
            <v>0</v>
          </cell>
          <cell r="S253">
            <v>39692</v>
          </cell>
          <cell r="T253">
            <v>21</v>
          </cell>
          <cell r="U253">
            <v>4</v>
          </cell>
          <cell r="V253">
            <v>3</v>
          </cell>
          <cell r="W253">
            <v>1</v>
          </cell>
          <cell r="X253">
            <v>30</v>
          </cell>
          <cell r="Y253">
            <v>29</v>
          </cell>
          <cell r="Z253">
            <v>0</v>
          </cell>
        </row>
        <row r="254">
          <cell r="A254" t="str">
            <v>EMP080</v>
          </cell>
          <cell r="B254" t="str">
            <v>SUNAYANA WALKE</v>
          </cell>
          <cell r="C254" t="str">
            <v>01/05/2000</v>
          </cell>
          <cell r="F254">
            <v>0</v>
          </cell>
          <cell r="G254">
            <v>0</v>
          </cell>
          <cell r="H254" t="str">
            <v>CASH</v>
          </cell>
          <cell r="N254">
            <v>0</v>
          </cell>
          <cell r="S254">
            <v>39722</v>
          </cell>
          <cell r="T254">
            <v>20</v>
          </cell>
          <cell r="U254">
            <v>4</v>
          </cell>
          <cell r="V254">
            <v>3</v>
          </cell>
          <cell r="W254">
            <v>4</v>
          </cell>
          <cell r="X254">
            <v>31</v>
          </cell>
          <cell r="Y254">
            <v>31</v>
          </cell>
          <cell r="Z254">
            <v>0</v>
          </cell>
        </row>
        <row r="255">
          <cell r="A255" t="str">
            <v>EMP080</v>
          </cell>
          <cell r="B255" t="str">
            <v>SUNAYANA WALKE</v>
          </cell>
          <cell r="C255" t="str">
            <v>01/05/2000</v>
          </cell>
          <cell r="G255">
            <v>0</v>
          </cell>
          <cell r="H255" t="str">
            <v>CASH</v>
          </cell>
          <cell r="N255">
            <v>0</v>
          </cell>
          <cell r="S255">
            <v>39881</v>
          </cell>
          <cell r="T255">
            <v>24</v>
          </cell>
          <cell r="U255">
            <v>5</v>
          </cell>
          <cell r="V255">
            <v>0</v>
          </cell>
          <cell r="W255">
            <v>2</v>
          </cell>
          <cell r="X255">
            <v>31</v>
          </cell>
          <cell r="Y255">
            <v>31</v>
          </cell>
          <cell r="Z255">
            <v>7.5</v>
          </cell>
        </row>
        <row r="256">
          <cell r="A256" t="str">
            <v>EMP105</v>
          </cell>
          <cell r="B256" t="str">
            <v>SANJANA BHAGAT</v>
          </cell>
          <cell r="C256" t="str">
            <v>01/05/02</v>
          </cell>
          <cell r="F256">
            <v>0</v>
          </cell>
          <cell r="G256">
            <v>0</v>
          </cell>
          <cell r="H256" t="str">
            <v>CASH</v>
          </cell>
          <cell r="N256">
            <v>0</v>
          </cell>
          <cell r="S256">
            <v>39722</v>
          </cell>
          <cell r="T256">
            <v>22</v>
          </cell>
          <cell r="U256">
            <v>4</v>
          </cell>
          <cell r="V256">
            <v>0</v>
          </cell>
          <cell r="W256">
            <v>4</v>
          </cell>
          <cell r="X256">
            <v>31</v>
          </cell>
          <cell r="Y256">
            <v>30</v>
          </cell>
          <cell r="Z256">
            <v>0</v>
          </cell>
        </row>
        <row r="257">
          <cell r="A257" t="str">
            <v>EMP105</v>
          </cell>
          <cell r="B257" t="str">
            <v>SANJANA BHAGAT</v>
          </cell>
          <cell r="C257" t="str">
            <v>01/05/02</v>
          </cell>
          <cell r="F257" t="str">
            <v>TIME_IN</v>
          </cell>
          <cell r="G257">
            <v>0</v>
          </cell>
          <cell r="H257" t="str">
            <v>CASH</v>
          </cell>
          <cell r="N257">
            <v>0</v>
          </cell>
          <cell r="S257">
            <v>39814</v>
          </cell>
          <cell r="T257">
            <v>25</v>
          </cell>
          <cell r="U257">
            <v>4</v>
          </cell>
          <cell r="V257">
            <v>0</v>
          </cell>
          <cell r="W257">
            <v>1</v>
          </cell>
          <cell r="X257">
            <v>31</v>
          </cell>
          <cell r="Y257">
            <v>30</v>
          </cell>
          <cell r="Z257">
            <v>2.25</v>
          </cell>
        </row>
        <row r="258">
          <cell r="A258" t="str">
            <v>EMP105</v>
          </cell>
          <cell r="B258" t="str">
            <v>SANJANA BHAGAT</v>
          </cell>
          <cell r="C258" t="str">
            <v>01/05/02</v>
          </cell>
          <cell r="F258">
            <v>0</v>
          </cell>
          <cell r="G258">
            <v>0</v>
          </cell>
          <cell r="H258" t="str">
            <v>CASH</v>
          </cell>
          <cell r="N258">
            <v>0</v>
          </cell>
          <cell r="S258">
            <v>39692</v>
          </cell>
          <cell r="T258">
            <v>18</v>
          </cell>
          <cell r="U258">
            <v>3</v>
          </cell>
          <cell r="V258">
            <v>8</v>
          </cell>
          <cell r="W258">
            <v>1</v>
          </cell>
          <cell r="X258">
            <v>30</v>
          </cell>
          <cell r="Y258">
            <v>30</v>
          </cell>
          <cell r="Z258">
            <v>8.75</v>
          </cell>
        </row>
        <row r="259">
          <cell r="A259" t="str">
            <v>EMP105</v>
          </cell>
          <cell r="B259" t="str">
            <v>SANJANA BHAGAT</v>
          </cell>
          <cell r="C259" t="str">
            <v>01/05/02</v>
          </cell>
          <cell r="F259">
            <v>0</v>
          </cell>
          <cell r="G259">
            <v>0</v>
          </cell>
          <cell r="H259" t="str">
            <v>CASH</v>
          </cell>
          <cell r="N259">
            <v>0</v>
          </cell>
          <cell r="S259">
            <v>39599</v>
          </cell>
          <cell r="T259">
            <v>22</v>
          </cell>
          <cell r="U259">
            <v>4</v>
          </cell>
          <cell r="V259">
            <v>3</v>
          </cell>
          <cell r="W259">
            <v>1</v>
          </cell>
          <cell r="X259">
            <v>31</v>
          </cell>
          <cell r="Y259">
            <v>30</v>
          </cell>
          <cell r="Z259">
            <v>0</v>
          </cell>
        </row>
        <row r="260">
          <cell r="A260" t="str">
            <v>EMP105</v>
          </cell>
          <cell r="B260" t="str">
            <v>SANJANA BHAGAT</v>
          </cell>
          <cell r="C260" t="str">
            <v>01/05/02</v>
          </cell>
          <cell r="F260">
            <v>0</v>
          </cell>
          <cell r="G260">
            <v>0</v>
          </cell>
          <cell r="H260" t="str">
            <v>CASH</v>
          </cell>
          <cell r="N260">
            <v>0</v>
          </cell>
          <cell r="S260">
            <v>39753</v>
          </cell>
          <cell r="T260">
            <v>23</v>
          </cell>
          <cell r="U260">
            <v>5</v>
          </cell>
          <cell r="V260">
            <v>0</v>
          </cell>
          <cell r="W260">
            <v>0</v>
          </cell>
          <cell r="X260">
            <v>30</v>
          </cell>
          <cell r="Y260">
            <v>28</v>
          </cell>
          <cell r="Z260">
            <v>6.5</v>
          </cell>
        </row>
        <row r="261">
          <cell r="A261" t="str">
            <v>EMP105</v>
          </cell>
          <cell r="B261" t="str">
            <v>SANJANA BHAGAT</v>
          </cell>
          <cell r="C261" t="str">
            <v>01/05/02</v>
          </cell>
          <cell r="F261">
            <v>0</v>
          </cell>
          <cell r="G261">
            <v>0</v>
          </cell>
          <cell r="H261" t="str">
            <v>CASH</v>
          </cell>
          <cell r="N261">
            <v>0</v>
          </cell>
          <cell r="S261">
            <v>39691</v>
          </cell>
          <cell r="T261">
            <v>23</v>
          </cell>
          <cell r="U261">
            <v>4</v>
          </cell>
          <cell r="V261">
            <v>0</v>
          </cell>
          <cell r="W261">
            <v>3</v>
          </cell>
          <cell r="X261">
            <v>31</v>
          </cell>
          <cell r="Y261">
            <v>30</v>
          </cell>
          <cell r="Z261">
            <v>0</v>
          </cell>
        </row>
        <row r="262">
          <cell r="A262" t="str">
            <v>EMP105</v>
          </cell>
          <cell r="B262" t="str">
            <v>SANJANA BHAGAT</v>
          </cell>
          <cell r="C262" t="str">
            <v>01/05/02</v>
          </cell>
          <cell r="F262" t="str">
            <v>TIME_IN</v>
          </cell>
          <cell r="G262">
            <v>0</v>
          </cell>
          <cell r="H262" t="str">
            <v>CASH</v>
          </cell>
          <cell r="N262">
            <v>0</v>
          </cell>
          <cell r="S262">
            <v>39783</v>
          </cell>
          <cell r="T262">
            <v>25</v>
          </cell>
          <cell r="U262">
            <v>4</v>
          </cell>
          <cell r="V262">
            <v>0</v>
          </cell>
          <cell r="W262">
            <v>0</v>
          </cell>
          <cell r="X262">
            <v>31</v>
          </cell>
          <cell r="Y262">
            <v>29</v>
          </cell>
          <cell r="Z262">
            <v>3.5</v>
          </cell>
        </row>
        <row r="263">
          <cell r="A263" t="str">
            <v>EMP105</v>
          </cell>
          <cell r="B263" t="str">
            <v>SANJANA BHAGAT</v>
          </cell>
          <cell r="C263" t="str">
            <v>01/05/02</v>
          </cell>
          <cell r="F263">
            <v>0</v>
          </cell>
          <cell r="G263">
            <v>0</v>
          </cell>
          <cell r="H263" t="str">
            <v>CASH</v>
          </cell>
          <cell r="N263">
            <v>0</v>
          </cell>
          <cell r="S263">
            <v>39539</v>
          </cell>
          <cell r="T263">
            <v>26</v>
          </cell>
          <cell r="U263">
            <v>4</v>
          </cell>
          <cell r="W263">
            <v>0</v>
          </cell>
          <cell r="X263">
            <v>30</v>
          </cell>
          <cell r="Y263">
            <v>30</v>
          </cell>
          <cell r="Z263">
            <v>0</v>
          </cell>
        </row>
        <row r="264">
          <cell r="A264" t="str">
            <v>EMP105</v>
          </cell>
          <cell r="B264" t="str">
            <v>SANJANA BHAGAT</v>
          </cell>
          <cell r="C264" t="str">
            <v>01/05/02</v>
          </cell>
          <cell r="F264">
            <v>0</v>
          </cell>
          <cell r="G264">
            <v>0</v>
          </cell>
          <cell r="H264" t="str">
            <v>CASH</v>
          </cell>
          <cell r="N264">
            <v>0</v>
          </cell>
          <cell r="S264">
            <v>39660</v>
          </cell>
          <cell r="T264">
            <v>26</v>
          </cell>
          <cell r="U264">
            <v>4</v>
          </cell>
          <cell r="V264">
            <v>0</v>
          </cell>
          <cell r="W264">
            <v>0</v>
          </cell>
          <cell r="X264">
            <v>31</v>
          </cell>
          <cell r="Y264">
            <v>30</v>
          </cell>
          <cell r="Z264">
            <v>25</v>
          </cell>
        </row>
        <row r="265">
          <cell r="A265" t="str">
            <v>EMP105</v>
          </cell>
          <cell r="B265" t="str">
            <v>SANJANA BHAGAT</v>
          </cell>
          <cell r="C265" t="str">
            <v>01/05/02</v>
          </cell>
          <cell r="F265" t="str">
            <v>TIME_IN</v>
          </cell>
          <cell r="G265">
            <v>0</v>
          </cell>
          <cell r="H265" t="str">
            <v>CASH</v>
          </cell>
          <cell r="N265">
            <v>0</v>
          </cell>
          <cell r="S265">
            <v>39845</v>
          </cell>
          <cell r="T265">
            <v>21</v>
          </cell>
          <cell r="U265">
            <v>4</v>
          </cell>
          <cell r="V265">
            <v>3</v>
          </cell>
          <cell r="W265">
            <v>0</v>
          </cell>
          <cell r="X265">
            <v>28</v>
          </cell>
          <cell r="Y265">
            <v>28</v>
          </cell>
          <cell r="Z265">
            <v>0</v>
          </cell>
        </row>
        <row r="266">
          <cell r="A266" t="str">
            <v>EMP105</v>
          </cell>
          <cell r="B266" t="str">
            <v>SANJANA BHAGAT</v>
          </cell>
          <cell r="C266" t="str">
            <v>01/05/02</v>
          </cell>
          <cell r="F266">
            <v>0</v>
          </cell>
          <cell r="G266">
            <v>0</v>
          </cell>
          <cell r="H266" t="str">
            <v>CASH</v>
          </cell>
          <cell r="N266">
            <v>0</v>
          </cell>
          <cell r="S266">
            <v>39629</v>
          </cell>
          <cell r="T266">
            <v>25</v>
          </cell>
          <cell r="U266">
            <v>5</v>
          </cell>
          <cell r="V266">
            <v>0</v>
          </cell>
          <cell r="W266">
            <v>0</v>
          </cell>
          <cell r="X266">
            <v>30</v>
          </cell>
          <cell r="Y266">
            <v>30</v>
          </cell>
          <cell r="Z266">
            <v>8</v>
          </cell>
        </row>
        <row r="267">
          <cell r="A267" t="str">
            <v>EMP105</v>
          </cell>
          <cell r="B267" t="str">
            <v>SANJANA BHAGAT</v>
          </cell>
          <cell r="C267" t="str">
            <v>01/05/02</v>
          </cell>
          <cell r="F267" t="str">
            <v>TIME_IN</v>
          </cell>
          <cell r="G267">
            <v>0</v>
          </cell>
          <cell r="H267" t="str">
            <v>CASH</v>
          </cell>
          <cell r="N267">
            <v>0</v>
          </cell>
          <cell r="S267">
            <v>39881</v>
          </cell>
          <cell r="T267">
            <v>24</v>
          </cell>
          <cell r="U267">
            <v>5</v>
          </cell>
          <cell r="V267">
            <v>0</v>
          </cell>
          <cell r="W267">
            <v>2</v>
          </cell>
          <cell r="X267">
            <v>31</v>
          </cell>
          <cell r="Y267">
            <v>31</v>
          </cell>
          <cell r="Z267">
            <v>12</v>
          </cell>
        </row>
        <row r="268">
          <cell r="A268" t="str">
            <v>EMP106</v>
          </cell>
          <cell r="B268" t="str">
            <v>MOHAN MANI</v>
          </cell>
          <cell r="C268" t="str">
            <v>01/05/2002</v>
          </cell>
          <cell r="F268">
            <v>0</v>
          </cell>
          <cell r="G268">
            <v>0</v>
          </cell>
          <cell r="H268" t="str">
            <v>CASH</v>
          </cell>
          <cell r="N268">
            <v>0</v>
          </cell>
          <cell r="S268">
            <v>39692</v>
          </cell>
          <cell r="T268">
            <v>24</v>
          </cell>
          <cell r="U268">
            <v>4</v>
          </cell>
          <cell r="V268">
            <v>0</v>
          </cell>
          <cell r="W268">
            <v>1</v>
          </cell>
          <cell r="X268">
            <v>30</v>
          </cell>
          <cell r="Y268">
            <v>29</v>
          </cell>
          <cell r="Z268">
            <v>0</v>
          </cell>
        </row>
        <row r="269">
          <cell r="A269" t="str">
            <v>EMP106</v>
          </cell>
          <cell r="B269" t="str">
            <v>MOHAN MANI</v>
          </cell>
          <cell r="C269" t="str">
            <v>01/05/2002</v>
          </cell>
          <cell r="F269">
            <v>0</v>
          </cell>
          <cell r="G269">
            <v>0</v>
          </cell>
          <cell r="H269" t="str">
            <v>CASH</v>
          </cell>
          <cell r="N269">
            <v>0</v>
          </cell>
          <cell r="S269">
            <v>39539</v>
          </cell>
          <cell r="T269">
            <v>24.5</v>
          </cell>
          <cell r="U269">
            <v>4</v>
          </cell>
          <cell r="W269">
            <v>0</v>
          </cell>
          <cell r="X269">
            <v>30</v>
          </cell>
          <cell r="Y269">
            <v>28.5</v>
          </cell>
          <cell r="Z269">
            <v>4.75</v>
          </cell>
        </row>
        <row r="270">
          <cell r="A270" t="str">
            <v>EMP106</v>
          </cell>
          <cell r="B270" t="str">
            <v>MOHAN MANI</v>
          </cell>
          <cell r="C270" t="str">
            <v>01/05/2002</v>
          </cell>
          <cell r="F270">
            <v>0</v>
          </cell>
          <cell r="G270">
            <v>0</v>
          </cell>
          <cell r="H270" t="str">
            <v>CASH</v>
          </cell>
          <cell r="N270">
            <v>0</v>
          </cell>
          <cell r="S270">
            <v>39629</v>
          </cell>
          <cell r="T270">
            <v>25</v>
          </cell>
          <cell r="U270">
            <v>5</v>
          </cell>
          <cell r="V270">
            <v>0</v>
          </cell>
          <cell r="W270">
            <v>0</v>
          </cell>
          <cell r="X270">
            <v>30</v>
          </cell>
          <cell r="Y270">
            <v>30</v>
          </cell>
          <cell r="Z270">
            <v>20.75</v>
          </cell>
        </row>
        <row r="271">
          <cell r="A271" t="str">
            <v>EMP106</v>
          </cell>
          <cell r="B271" t="str">
            <v>MOHAN MANI</v>
          </cell>
          <cell r="C271" t="str">
            <v>01/05/2002</v>
          </cell>
          <cell r="F271">
            <v>0</v>
          </cell>
          <cell r="G271">
            <v>0</v>
          </cell>
          <cell r="H271" t="str">
            <v>CASH</v>
          </cell>
          <cell r="N271">
            <v>0</v>
          </cell>
          <cell r="S271">
            <v>39691</v>
          </cell>
          <cell r="T271">
            <v>24</v>
          </cell>
          <cell r="U271">
            <v>4</v>
          </cell>
          <cell r="V271">
            <v>0</v>
          </cell>
          <cell r="W271">
            <v>3</v>
          </cell>
          <cell r="X271">
            <v>31</v>
          </cell>
          <cell r="Y271">
            <v>31</v>
          </cell>
          <cell r="Z271">
            <v>8.75</v>
          </cell>
        </row>
        <row r="272">
          <cell r="A272" t="str">
            <v>EMP106</v>
          </cell>
          <cell r="B272" t="str">
            <v>MOHAN MANI</v>
          </cell>
          <cell r="C272" t="str">
            <v>01/05/2002</v>
          </cell>
          <cell r="F272" t="str">
            <v>TIME_IN</v>
          </cell>
          <cell r="G272">
            <v>0</v>
          </cell>
          <cell r="H272" t="str">
            <v>CASH</v>
          </cell>
          <cell r="N272">
            <v>0</v>
          </cell>
          <cell r="S272">
            <v>39814</v>
          </cell>
          <cell r="T272">
            <v>13</v>
          </cell>
          <cell r="U272">
            <v>2</v>
          </cell>
          <cell r="V272">
            <v>14</v>
          </cell>
          <cell r="W272">
            <v>0</v>
          </cell>
          <cell r="X272">
            <v>31</v>
          </cell>
          <cell r="Y272">
            <v>29</v>
          </cell>
          <cell r="Z272">
            <v>0</v>
          </cell>
        </row>
        <row r="273">
          <cell r="A273" t="str">
            <v>EMP106</v>
          </cell>
          <cell r="B273" t="str">
            <v>MOHAN MANI</v>
          </cell>
          <cell r="C273" t="str">
            <v>01/05/2002</v>
          </cell>
          <cell r="F273" t="str">
            <v>TIME_IN</v>
          </cell>
          <cell r="G273">
            <v>0</v>
          </cell>
          <cell r="H273" t="str">
            <v>CASH</v>
          </cell>
          <cell r="N273">
            <v>0</v>
          </cell>
          <cell r="S273">
            <v>39783</v>
          </cell>
          <cell r="T273">
            <v>27</v>
          </cell>
          <cell r="U273">
            <v>4</v>
          </cell>
          <cell r="V273">
            <v>0</v>
          </cell>
          <cell r="W273">
            <v>0</v>
          </cell>
          <cell r="X273">
            <v>31</v>
          </cell>
          <cell r="Y273">
            <v>31</v>
          </cell>
          <cell r="Z273">
            <v>0</v>
          </cell>
        </row>
        <row r="274">
          <cell r="A274" t="str">
            <v>EMP106</v>
          </cell>
          <cell r="B274" t="str">
            <v>MOHAN MANI</v>
          </cell>
          <cell r="C274" t="str">
            <v>01/05/2002</v>
          </cell>
          <cell r="F274">
            <v>0</v>
          </cell>
          <cell r="G274">
            <v>0</v>
          </cell>
          <cell r="H274" t="str">
            <v>CASH</v>
          </cell>
          <cell r="N274">
            <v>0</v>
          </cell>
          <cell r="S274">
            <v>39599</v>
          </cell>
          <cell r="T274">
            <v>26</v>
          </cell>
          <cell r="U274">
            <v>4</v>
          </cell>
          <cell r="V274">
            <v>0</v>
          </cell>
          <cell r="W274">
            <v>1</v>
          </cell>
          <cell r="X274">
            <v>31</v>
          </cell>
          <cell r="Y274">
            <v>31</v>
          </cell>
          <cell r="Z274">
            <v>20.75</v>
          </cell>
        </row>
        <row r="275">
          <cell r="A275" t="str">
            <v>EMP106</v>
          </cell>
          <cell r="B275" t="str">
            <v>MOHAN MANI</v>
          </cell>
          <cell r="C275" t="str">
            <v>01/05/2002</v>
          </cell>
          <cell r="F275" t="str">
            <v>TIME_IN</v>
          </cell>
          <cell r="G275">
            <v>0</v>
          </cell>
          <cell r="H275" t="str">
            <v>CASH</v>
          </cell>
          <cell r="N275">
            <v>0</v>
          </cell>
          <cell r="S275">
            <v>39881</v>
          </cell>
          <cell r="T275">
            <v>24</v>
          </cell>
          <cell r="U275">
            <v>5</v>
          </cell>
          <cell r="V275">
            <v>0</v>
          </cell>
          <cell r="W275">
            <v>2</v>
          </cell>
          <cell r="X275">
            <v>31</v>
          </cell>
          <cell r="Y275">
            <v>31</v>
          </cell>
          <cell r="Z275">
            <v>16</v>
          </cell>
        </row>
        <row r="276">
          <cell r="A276" t="str">
            <v>EMP106</v>
          </cell>
          <cell r="B276" t="str">
            <v>MOHAN MANI</v>
          </cell>
          <cell r="C276" t="str">
            <v>01/05/2002</v>
          </cell>
          <cell r="F276">
            <v>0</v>
          </cell>
          <cell r="G276">
            <v>0</v>
          </cell>
          <cell r="H276" t="str">
            <v>CASH</v>
          </cell>
          <cell r="N276">
            <v>0</v>
          </cell>
          <cell r="S276">
            <v>39722</v>
          </cell>
          <cell r="T276">
            <v>20</v>
          </cell>
          <cell r="U276">
            <v>4</v>
          </cell>
          <cell r="V276">
            <v>0</v>
          </cell>
          <cell r="W276">
            <v>4</v>
          </cell>
          <cell r="X276">
            <v>31</v>
          </cell>
          <cell r="Y276">
            <v>28</v>
          </cell>
          <cell r="Z276">
            <v>12</v>
          </cell>
        </row>
        <row r="277">
          <cell r="A277" t="str">
            <v>EMP106</v>
          </cell>
          <cell r="B277" t="str">
            <v>MOHAN MANI</v>
          </cell>
          <cell r="C277" t="str">
            <v>01/05/2002</v>
          </cell>
          <cell r="F277">
            <v>0</v>
          </cell>
          <cell r="G277">
            <v>0</v>
          </cell>
          <cell r="H277" t="str">
            <v>CASH</v>
          </cell>
          <cell r="N277">
            <v>0</v>
          </cell>
          <cell r="S277">
            <v>39753</v>
          </cell>
          <cell r="T277">
            <v>24</v>
          </cell>
          <cell r="U277">
            <v>5</v>
          </cell>
          <cell r="V277">
            <v>0</v>
          </cell>
          <cell r="W277">
            <v>0</v>
          </cell>
          <cell r="X277">
            <v>30</v>
          </cell>
          <cell r="Y277">
            <v>29</v>
          </cell>
          <cell r="Z277">
            <v>3.5</v>
          </cell>
        </row>
        <row r="278">
          <cell r="A278" t="str">
            <v>EMP106</v>
          </cell>
          <cell r="B278" t="str">
            <v>MOHAN MANI</v>
          </cell>
          <cell r="C278" t="str">
            <v>01/05/2002</v>
          </cell>
          <cell r="F278" t="str">
            <v>TIME_IN</v>
          </cell>
          <cell r="G278">
            <v>0</v>
          </cell>
          <cell r="H278" t="str">
            <v>CASH</v>
          </cell>
          <cell r="N278">
            <v>0</v>
          </cell>
          <cell r="S278">
            <v>39845</v>
          </cell>
          <cell r="T278">
            <v>22</v>
          </cell>
          <cell r="U278">
            <v>4</v>
          </cell>
          <cell r="V278">
            <v>0</v>
          </cell>
          <cell r="W278">
            <v>0</v>
          </cell>
          <cell r="X278">
            <v>28</v>
          </cell>
          <cell r="Y278">
            <v>26</v>
          </cell>
          <cell r="Z278">
            <v>0</v>
          </cell>
        </row>
        <row r="279">
          <cell r="A279" t="str">
            <v>EMP106</v>
          </cell>
          <cell r="B279" t="str">
            <v>MOHAN MANI</v>
          </cell>
          <cell r="C279" t="str">
            <v>01/05/2002</v>
          </cell>
          <cell r="F279">
            <v>0</v>
          </cell>
          <cell r="G279">
            <v>0</v>
          </cell>
          <cell r="H279" t="str">
            <v>CASH</v>
          </cell>
          <cell r="N279">
            <v>0</v>
          </cell>
          <cell r="S279">
            <v>39660</v>
          </cell>
          <cell r="T279">
            <v>22</v>
          </cell>
          <cell r="U279">
            <v>4</v>
          </cell>
          <cell r="V279">
            <v>4</v>
          </cell>
          <cell r="W279">
            <v>0</v>
          </cell>
          <cell r="X279">
            <v>31</v>
          </cell>
          <cell r="Y279">
            <v>30</v>
          </cell>
          <cell r="Z279">
            <v>27.25</v>
          </cell>
        </row>
        <row r="280">
          <cell r="A280" t="str">
            <v>EMP108</v>
          </cell>
          <cell r="B280" t="str">
            <v>LEELA BAI BHOSALE</v>
          </cell>
          <cell r="C280" t="str">
            <v>01/11/99</v>
          </cell>
          <cell r="F280">
            <v>0</v>
          </cell>
          <cell r="G280">
            <v>0</v>
          </cell>
          <cell r="H280" t="str">
            <v>CASH</v>
          </cell>
          <cell r="N280">
            <v>0</v>
          </cell>
          <cell r="S280">
            <v>39660</v>
          </cell>
          <cell r="T280">
            <v>27</v>
          </cell>
          <cell r="U280">
            <v>4</v>
          </cell>
          <cell r="V280">
            <v>0</v>
          </cell>
          <cell r="W280">
            <v>0</v>
          </cell>
          <cell r="X280">
            <v>31</v>
          </cell>
          <cell r="Y280">
            <v>31</v>
          </cell>
          <cell r="Z280">
            <v>51.5</v>
          </cell>
        </row>
        <row r="281">
          <cell r="A281" t="str">
            <v>EMP108</v>
          </cell>
          <cell r="B281" t="str">
            <v>LEELA BAI BHOSALE</v>
          </cell>
          <cell r="C281" t="str">
            <v>01/11/99</v>
          </cell>
          <cell r="F281">
            <v>0</v>
          </cell>
          <cell r="G281">
            <v>0</v>
          </cell>
          <cell r="H281" t="str">
            <v>CASH</v>
          </cell>
          <cell r="N281">
            <v>0</v>
          </cell>
          <cell r="S281">
            <v>39599</v>
          </cell>
          <cell r="T281">
            <v>26</v>
          </cell>
          <cell r="U281">
            <v>4</v>
          </cell>
          <cell r="V281">
            <v>0</v>
          </cell>
          <cell r="W281">
            <v>1</v>
          </cell>
          <cell r="X281">
            <v>31</v>
          </cell>
          <cell r="Y281">
            <v>31</v>
          </cell>
          <cell r="Z281">
            <v>44.5</v>
          </cell>
        </row>
        <row r="282">
          <cell r="A282" t="str">
            <v>EMP108</v>
          </cell>
          <cell r="B282" t="str">
            <v>LEELA BAI BHOSALE</v>
          </cell>
          <cell r="C282" t="str">
            <v>01/11/99</v>
          </cell>
          <cell r="F282">
            <v>0</v>
          </cell>
          <cell r="G282">
            <v>0</v>
          </cell>
          <cell r="H282" t="str">
            <v>CASH</v>
          </cell>
          <cell r="N282">
            <v>0</v>
          </cell>
          <cell r="S282">
            <v>39539</v>
          </cell>
          <cell r="T282">
            <v>26</v>
          </cell>
          <cell r="U282">
            <v>4</v>
          </cell>
          <cell r="W282">
            <v>0</v>
          </cell>
          <cell r="X282">
            <v>30</v>
          </cell>
          <cell r="Y282">
            <v>30</v>
          </cell>
          <cell r="Z282">
            <v>46.5</v>
          </cell>
        </row>
        <row r="283">
          <cell r="A283" t="str">
            <v>EMP108</v>
          </cell>
          <cell r="B283" t="str">
            <v>LEELA BAI BHOSALE</v>
          </cell>
          <cell r="C283" t="str">
            <v>01/11/99</v>
          </cell>
          <cell r="F283">
            <v>0</v>
          </cell>
          <cell r="G283">
            <v>0</v>
          </cell>
          <cell r="H283" t="str">
            <v>CASH</v>
          </cell>
          <cell r="N283">
            <v>0</v>
          </cell>
          <cell r="S283">
            <v>39629</v>
          </cell>
          <cell r="T283">
            <v>25</v>
          </cell>
          <cell r="U283">
            <v>5</v>
          </cell>
          <cell r="V283">
            <v>0</v>
          </cell>
          <cell r="W283">
            <v>0</v>
          </cell>
          <cell r="X283">
            <v>30</v>
          </cell>
          <cell r="Y283">
            <v>30</v>
          </cell>
          <cell r="Z283">
            <v>46</v>
          </cell>
        </row>
        <row r="284">
          <cell r="A284" t="str">
            <v>EMP108</v>
          </cell>
          <cell r="B284" t="str">
            <v>LEELA BAI BHOSALE</v>
          </cell>
          <cell r="C284" t="str">
            <v>01/11/99</v>
          </cell>
          <cell r="F284" t="str">
            <v>TIME_IN</v>
          </cell>
          <cell r="G284">
            <v>0</v>
          </cell>
          <cell r="H284" t="str">
            <v>CASH</v>
          </cell>
          <cell r="N284">
            <v>0</v>
          </cell>
          <cell r="S284">
            <v>39814</v>
          </cell>
          <cell r="T284">
            <v>20.5</v>
          </cell>
          <cell r="U284">
            <v>4</v>
          </cell>
          <cell r="V284">
            <v>0</v>
          </cell>
          <cell r="W284">
            <v>1</v>
          </cell>
          <cell r="X284">
            <v>31</v>
          </cell>
          <cell r="Y284">
            <v>25.5</v>
          </cell>
          <cell r="Z284">
            <v>21.5</v>
          </cell>
        </row>
        <row r="285">
          <cell r="A285" t="str">
            <v>EMP108</v>
          </cell>
          <cell r="B285" t="str">
            <v>LEELA BAI BHOSALE</v>
          </cell>
          <cell r="C285" t="str">
            <v>01/11/99</v>
          </cell>
          <cell r="F285">
            <v>0</v>
          </cell>
          <cell r="G285">
            <v>0</v>
          </cell>
          <cell r="H285" t="str">
            <v>CASH</v>
          </cell>
          <cell r="N285">
            <v>0</v>
          </cell>
          <cell r="S285">
            <v>39722</v>
          </cell>
          <cell r="T285">
            <v>23</v>
          </cell>
          <cell r="U285">
            <v>4</v>
          </cell>
          <cell r="V285">
            <v>0</v>
          </cell>
          <cell r="W285">
            <v>4</v>
          </cell>
          <cell r="X285">
            <v>31</v>
          </cell>
          <cell r="Y285">
            <v>31</v>
          </cell>
          <cell r="Z285">
            <v>48.25</v>
          </cell>
        </row>
        <row r="286">
          <cell r="A286" t="str">
            <v>EMP108</v>
          </cell>
          <cell r="B286" t="str">
            <v>LEELA BAI BHOSALE</v>
          </cell>
          <cell r="C286" t="str">
            <v>01/11/99</v>
          </cell>
          <cell r="F286">
            <v>0</v>
          </cell>
          <cell r="G286">
            <v>0</v>
          </cell>
          <cell r="H286" t="str">
            <v>CASH</v>
          </cell>
          <cell r="N286">
            <v>0</v>
          </cell>
          <cell r="S286">
            <v>39692</v>
          </cell>
          <cell r="T286">
            <v>18</v>
          </cell>
          <cell r="U286">
            <v>4</v>
          </cell>
          <cell r="V286">
            <v>6</v>
          </cell>
          <cell r="W286">
            <v>1</v>
          </cell>
          <cell r="X286">
            <v>30</v>
          </cell>
          <cell r="Y286">
            <v>29</v>
          </cell>
          <cell r="Z286">
            <v>21</v>
          </cell>
        </row>
        <row r="287">
          <cell r="A287" t="str">
            <v>EMP108</v>
          </cell>
          <cell r="B287" t="str">
            <v>LEELA BAI BHOSALE</v>
          </cell>
          <cell r="C287" t="str">
            <v>01/11/99</v>
          </cell>
          <cell r="F287" t="str">
            <v>TIME_IN</v>
          </cell>
          <cell r="G287">
            <v>0</v>
          </cell>
          <cell r="H287" t="str">
            <v>CASH</v>
          </cell>
          <cell r="N287">
            <v>0</v>
          </cell>
          <cell r="S287">
            <v>39881</v>
          </cell>
          <cell r="T287">
            <v>21</v>
          </cell>
          <cell r="U287">
            <v>5</v>
          </cell>
          <cell r="V287">
            <v>3</v>
          </cell>
          <cell r="W287">
            <v>2</v>
          </cell>
          <cell r="X287">
            <v>31</v>
          </cell>
          <cell r="Y287">
            <v>31</v>
          </cell>
          <cell r="Z287">
            <v>25.5</v>
          </cell>
        </row>
        <row r="288">
          <cell r="A288" t="str">
            <v>EMP108</v>
          </cell>
          <cell r="B288" t="str">
            <v>LEELA BAI BHOSALE</v>
          </cell>
          <cell r="C288" t="str">
            <v>01/11/99</v>
          </cell>
          <cell r="F288">
            <v>0</v>
          </cell>
          <cell r="G288">
            <v>0</v>
          </cell>
          <cell r="H288" t="str">
            <v>CASH</v>
          </cell>
          <cell r="N288">
            <v>0</v>
          </cell>
          <cell r="S288">
            <v>39753</v>
          </cell>
          <cell r="T288">
            <v>24</v>
          </cell>
          <cell r="U288">
            <v>5</v>
          </cell>
          <cell r="V288">
            <v>0</v>
          </cell>
          <cell r="W288">
            <v>0</v>
          </cell>
          <cell r="X288">
            <v>30</v>
          </cell>
          <cell r="Y288">
            <v>29</v>
          </cell>
          <cell r="Z288">
            <v>26.5</v>
          </cell>
        </row>
        <row r="289">
          <cell r="A289" t="str">
            <v>EMP108</v>
          </cell>
          <cell r="B289" t="str">
            <v>LEELA BAI BHOSALE</v>
          </cell>
          <cell r="C289" t="str">
            <v>01/11/99</v>
          </cell>
          <cell r="F289" t="str">
            <v>TIME_IN</v>
          </cell>
          <cell r="G289">
            <v>0</v>
          </cell>
          <cell r="H289" t="str">
            <v>CASH</v>
          </cell>
          <cell r="N289">
            <v>0</v>
          </cell>
          <cell r="S289">
            <v>39783</v>
          </cell>
          <cell r="T289">
            <v>27</v>
          </cell>
          <cell r="U289">
            <v>4</v>
          </cell>
          <cell r="V289">
            <v>0</v>
          </cell>
          <cell r="W289">
            <v>0</v>
          </cell>
          <cell r="X289">
            <v>31</v>
          </cell>
          <cell r="Y289">
            <v>31</v>
          </cell>
          <cell r="Z289">
            <v>35.5</v>
          </cell>
        </row>
        <row r="290">
          <cell r="A290" t="str">
            <v>EMP108</v>
          </cell>
          <cell r="B290" t="str">
            <v>LEELA BAI BHOSALE</v>
          </cell>
          <cell r="C290" t="str">
            <v>01/11/99</v>
          </cell>
          <cell r="F290">
            <v>0</v>
          </cell>
          <cell r="G290">
            <v>0</v>
          </cell>
          <cell r="H290" t="str">
            <v>CASH</v>
          </cell>
          <cell r="N290">
            <v>0</v>
          </cell>
          <cell r="S290">
            <v>39691</v>
          </cell>
          <cell r="T290">
            <v>22.5</v>
          </cell>
          <cell r="U290">
            <v>4</v>
          </cell>
          <cell r="V290">
            <v>0</v>
          </cell>
          <cell r="W290">
            <v>3</v>
          </cell>
          <cell r="X290">
            <v>31</v>
          </cell>
          <cell r="Y290">
            <v>29.5</v>
          </cell>
          <cell r="Z290">
            <v>37</v>
          </cell>
        </row>
        <row r="291">
          <cell r="A291" t="str">
            <v>EMP108</v>
          </cell>
          <cell r="B291" t="str">
            <v>LEELA BAI BHOSALE</v>
          </cell>
          <cell r="C291" t="str">
            <v>01/11/99</v>
          </cell>
          <cell r="F291" t="str">
            <v>TIME_IN</v>
          </cell>
          <cell r="G291">
            <v>0</v>
          </cell>
          <cell r="H291" t="str">
            <v>CASH</v>
          </cell>
          <cell r="N291">
            <v>0</v>
          </cell>
          <cell r="S291">
            <v>39845</v>
          </cell>
          <cell r="T291">
            <v>23</v>
          </cell>
          <cell r="U291">
            <v>4</v>
          </cell>
          <cell r="V291">
            <v>0</v>
          </cell>
          <cell r="W291">
            <v>0</v>
          </cell>
          <cell r="X291">
            <v>28</v>
          </cell>
          <cell r="Y291">
            <v>27</v>
          </cell>
          <cell r="Z291">
            <v>33.5</v>
          </cell>
        </row>
        <row r="292">
          <cell r="A292" t="str">
            <v>EMP117</v>
          </cell>
          <cell r="B292" t="str">
            <v>SRIDEVI DANGETI</v>
          </cell>
          <cell r="F292" t="str">
            <v>TIME_IN</v>
          </cell>
          <cell r="G292">
            <v>0</v>
          </cell>
          <cell r="H292" t="str">
            <v>CHEQUE</v>
          </cell>
          <cell r="N292">
            <v>0</v>
          </cell>
          <cell r="S292">
            <v>39845</v>
          </cell>
          <cell r="T292">
            <v>24</v>
          </cell>
          <cell r="U292">
            <v>4</v>
          </cell>
          <cell r="V292">
            <v>0</v>
          </cell>
          <cell r="W292">
            <v>0</v>
          </cell>
          <cell r="X292">
            <v>28</v>
          </cell>
          <cell r="Y292">
            <v>28</v>
          </cell>
          <cell r="Z292">
            <v>0</v>
          </cell>
        </row>
        <row r="293">
          <cell r="A293" t="str">
            <v>EMP117</v>
          </cell>
          <cell r="B293" t="str">
            <v>SRIDEVI DANGETI</v>
          </cell>
          <cell r="F293">
            <v>0</v>
          </cell>
          <cell r="G293">
            <v>0</v>
          </cell>
          <cell r="H293" t="str">
            <v>CHEQUE</v>
          </cell>
          <cell r="N293">
            <v>0</v>
          </cell>
          <cell r="S293">
            <v>39539</v>
          </cell>
          <cell r="T293">
            <v>23</v>
          </cell>
          <cell r="U293">
            <v>4</v>
          </cell>
          <cell r="V293">
            <v>3</v>
          </cell>
          <cell r="W293">
            <v>0</v>
          </cell>
          <cell r="X293">
            <v>30</v>
          </cell>
          <cell r="Y293">
            <v>30</v>
          </cell>
          <cell r="Z293">
            <v>0</v>
          </cell>
        </row>
        <row r="294">
          <cell r="A294" t="str">
            <v>EMP117</v>
          </cell>
          <cell r="B294" t="str">
            <v>SRIDEVI DANGETI</v>
          </cell>
          <cell r="F294">
            <v>0</v>
          </cell>
          <cell r="G294">
            <v>0</v>
          </cell>
          <cell r="H294" t="str">
            <v>CHEQUE</v>
          </cell>
          <cell r="N294">
            <v>0</v>
          </cell>
          <cell r="S294">
            <v>39599</v>
          </cell>
          <cell r="T294">
            <v>26</v>
          </cell>
          <cell r="U294">
            <v>4</v>
          </cell>
          <cell r="V294">
            <v>0</v>
          </cell>
          <cell r="W294">
            <v>1</v>
          </cell>
          <cell r="X294">
            <v>31</v>
          </cell>
          <cell r="Y294">
            <v>31</v>
          </cell>
          <cell r="Z294">
            <v>0</v>
          </cell>
        </row>
        <row r="295">
          <cell r="A295" t="str">
            <v>EMP117</v>
          </cell>
          <cell r="B295" t="str">
            <v>SRIDEVI DANGETI</v>
          </cell>
          <cell r="F295">
            <v>0</v>
          </cell>
          <cell r="G295">
            <v>0</v>
          </cell>
          <cell r="H295" t="str">
            <v>CHEQUE</v>
          </cell>
          <cell r="N295">
            <v>0</v>
          </cell>
          <cell r="S295">
            <v>39629</v>
          </cell>
          <cell r="T295">
            <v>25</v>
          </cell>
          <cell r="U295">
            <v>5</v>
          </cell>
          <cell r="V295">
            <v>0</v>
          </cell>
          <cell r="W295">
            <v>0</v>
          </cell>
          <cell r="X295">
            <v>30</v>
          </cell>
          <cell r="Y295">
            <v>30</v>
          </cell>
          <cell r="Z295">
            <v>0</v>
          </cell>
        </row>
        <row r="296">
          <cell r="A296" t="str">
            <v>EMP117</v>
          </cell>
          <cell r="B296" t="str">
            <v>SRIDEVI DANGETI</v>
          </cell>
          <cell r="F296">
            <v>0</v>
          </cell>
          <cell r="G296">
            <v>0</v>
          </cell>
          <cell r="H296" t="str">
            <v>CHEQUE</v>
          </cell>
          <cell r="N296">
            <v>0</v>
          </cell>
          <cell r="S296">
            <v>39753</v>
          </cell>
          <cell r="T296">
            <v>21</v>
          </cell>
          <cell r="U296">
            <v>3</v>
          </cell>
          <cell r="V296">
            <v>6</v>
          </cell>
          <cell r="W296">
            <v>0</v>
          </cell>
          <cell r="X296">
            <v>30</v>
          </cell>
          <cell r="Y296">
            <v>30</v>
          </cell>
          <cell r="Z296">
            <v>0</v>
          </cell>
        </row>
        <row r="297">
          <cell r="A297" t="str">
            <v>EMP117</v>
          </cell>
          <cell r="B297" t="str">
            <v>SRIDEVI DANGETI</v>
          </cell>
          <cell r="F297" t="str">
            <v>TIME_IN</v>
          </cell>
          <cell r="G297">
            <v>0</v>
          </cell>
          <cell r="H297" t="str">
            <v>CHEQUE</v>
          </cell>
          <cell r="N297">
            <v>0</v>
          </cell>
          <cell r="S297">
            <v>39814</v>
          </cell>
          <cell r="T297">
            <v>25</v>
          </cell>
          <cell r="U297">
            <v>4</v>
          </cell>
          <cell r="V297">
            <v>0</v>
          </cell>
          <cell r="W297">
            <v>1</v>
          </cell>
          <cell r="X297">
            <v>31</v>
          </cell>
          <cell r="Y297">
            <v>30</v>
          </cell>
          <cell r="Z297">
            <v>0</v>
          </cell>
        </row>
        <row r="298">
          <cell r="A298" t="str">
            <v>EMP117</v>
          </cell>
          <cell r="B298" t="str">
            <v>SRIDEVI DANGETI</v>
          </cell>
          <cell r="F298">
            <v>0</v>
          </cell>
          <cell r="G298">
            <v>0</v>
          </cell>
          <cell r="H298" t="str">
            <v>CHEQUE</v>
          </cell>
          <cell r="N298">
            <v>0</v>
          </cell>
          <cell r="S298">
            <v>39660</v>
          </cell>
          <cell r="T298">
            <v>26</v>
          </cell>
          <cell r="U298">
            <v>4</v>
          </cell>
          <cell r="V298">
            <v>0</v>
          </cell>
          <cell r="W298">
            <v>0</v>
          </cell>
          <cell r="X298">
            <v>31</v>
          </cell>
          <cell r="Y298">
            <v>30</v>
          </cell>
          <cell r="Z298">
            <v>0</v>
          </cell>
        </row>
        <row r="299">
          <cell r="A299" t="str">
            <v>EMP117</v>
          </cell>
          <cell r="B299" t="str">
            <v>SRIDEVI DANGETI</v>
          </cell>
          <cell r="F299" t="str">
            <v>TIME_IN</v>
          </cell>
          <cell r="G299">
            <v>0</v>
          </cell>
          <cell r="H299" t="str">
            <v>CHEQUE</v>
          </cell>
          <cell r="N299">
            <v>0</v>
          </cell>
          <cell r="S299">
            <v>39881</v>
          </cell>
          <cell r="T299">
            <v>23</v>
          </cell>
          <cell r="U299">
            <v>5</v>
          </cell>
          <cell r="V299">
            <v>0</v>
          </cell>
          <cell r="W299">
            <v>2</v>
          </cell>
          <cell r="X299">
            <v>31</v>
          </cell>
          <cell r="Y299">
            <v>30</v>
          </cell>
          <cell r="Z299">
            <v>0</v>
          </cell>
        </row>
        <row r="300">
          <cell r="A300" t="str">
            <v>EMP117</v>
          </cell>
          <cell r="B300" t="str">
            <v>SRIDEVI DANGETI</v>
          </cell>
          <cell r="F300" t="str">
            <v>TIME_IN</v>
          </cell>
          <cell r="G300">
            <v>0</v>
          </cell>
          <cell r="H300" t="str">
            <v>CHEQUE</v>
          </cell>
          <cell r="N300">
            <v>0</v>
          </cell>
          <cell r="S300">
            <v>39783</v>
          </cell>
          <cell r="T300">
            <v>26</v>
          </cell>
          <cell r="U300">
            <v>4</v>
          </cell>
          <cell r="V300">
            <v>0</v>
          </cell>
          <cell r="W300">
            <v>0</v>
          </cell>
          <cell r="X300">
            <v>31</v>
          </cell>
          <cell r="Y300">
            <v>30</v>
          </cell>
          <cell r="Z300">
            <v>0</v>
          </cell>
        </row>
        <row r="301">
          <cell r="A301" t="str">
            <v>EMP117</v>
          </cell>
          <cell r="B301" t="str">
            <v>SRIDEVI DANGETI</v>
          </cell>
          <cell r="F301">
            <v>0</v>
          </cell>
          <cell r="G301">
            <v>0</v>
          </cell>
          <cell r="H301" t="str">
            <v>CHEQUE</v>
          </cell>
          <cell r="N301">
            <v>0</v>
          </cell>
          <cell r="S301">
            <v>39691</v>
          </cell>
          <cell r="T301">
            <v>24</v>
          </cell>
          <cell r="U301">
            <v>4</v>
          </cell>
          <cell r="V301">
            <v>0</v>
          </cell>
          <cell r="W301">
            <v>3</v>
          </cell>
          <cell r="X301">
            <v>31</v>
          </cell>
          <cell r="Y301">
            <v>31</v>
          </cell>
          <cell r="Z301">
            <v>0</v>
          </cell>
        </row>
        <row r="302">
          <cell r="A302" t="str">
            <v>EMP117</v>
          </cell>
          <cell r="B302" t="str">
            <v>SRIDEVI DANGETI</v>
          </cell>
          <cell r="F302">
            <v>0</v>
          </cell>
          <cell r="G302">
            <v>0</v>
          </cell>
          <cell r="H302" t="str">
            <v>CHEQUE</v>
          </cell>
          <cell r="N302">
            <v>0</v>
          </cell>
          <cell r="S302">
            <v>39692</v>
          </cell>
          <cell r="T302">
            <v>23</v>
          </cell>
          <cell r="U302">
            <v>4</v>
          </cell>
          <cell r="V302">
            <v>2</v>
          </cell>
          <cell r="W302">
            <v>1</v>
          </cell>
          <cell r="X302">
            <v>30</v>
          </cell>
          <cell r="Y302">
            <v>30</v>
          </cell>
          <cell r="Z302">
            <v>0</v>
          </cell>
        </row>
        <row r="303">
          <cell r="A303" t="str">
            <v>EMP117</v>
          </cell>
          <cell r="B303" t="str">
            <v>SRIDEVI DANGETI</v>
          </cell>
          <cell r="F303">
            <v>0</v>
          </cell>
          <cell r="G303">
            <v>0</v>
          </cell>
          <cell r="H303" t="str">
            <v>CHEQUE</v>
          </cell>
          <cell r="N303">
            <v>0</v>
          </cell>
          <cell r="S303">
            <v>39722</v>
          </cell>
          <cell r="T303">
            <v>21.5</v>
          </cell>
          <cell r="U303">
            <v>4</v>
          </cell>
          <cell r="V303">
            <v>1</v>
          </cell>
          <cell r="W303">
            <v>4</v>
          </cell>
          <cell r="X303">
            <v>31</v>
          </cell>
          <cell r="Y303">
            <v>30.5</v>
          </cell>
          <cell r="Z303">
            <v>0</v>
          </cell>
        </row>
        <row r="304">
          <cell r="A304" t="str">
            <v>EMP137</v>
          </cell>
          <cell r="B304" t="str">
            <v>RAVINDRA  PATYANE.</v>
          </cell>
          <cell r="C304" t="str">
            <v>1.7.03</v>
          </cell>
          <cell r="F304">
            <v>7.3</v>
          </cell>
          <cell r="G304">
            <v>16</v>
          </cell>
          <cell r="H304" t="str">
            <v>CASH</v>
          </cell>
          <cell r="N304">
            <v>0</v>
          </cell>
          <cell r="R304" t="str">
            <v>PRINTER</v>
          </cell>
          <cell r="S304">
            <v>39722</v>
          </cell>
          <cell r="T304">
            <v>22.5</v>
          </cell>
          <cell r="U304">
            <v>4</v>
          </cell>
          <cell r="V304">
            <v>0</v>
          </cell>
          <cell r="W304">
            <v>4</v>
          </cell>
          <cell r="X304">
            <v>31</v>
          </cell>
          <cell r="Y304">
            <v>30.5</v>
          </cell>
          <cell r="Z304">
            <v>0</v>
          </cell>
        </row>
        <row r="305">
          <cell r="A305" t="str">
            <v>EMP137</v>
          </cell>
          <cell r="B305" t="str">
            <v>RAVINDRA  PATYANE.</v>
          </cell>
          <cell r="C305" t="str">
            <v>1.7.03</v>
          </cell>
          <cell r="F305">
            <v>7.3</v>
          </cell>
          <cell r="G305">
            <v>16</v>
          </cell>
          <cell r="H305" t="str">
            <v>CASH</v>
          </cell>
          <cell r="N305">
            <v>0</v>
          </cell>
          <cell r="R305" t="str">
            <v>PRINTER</v>
          </cell>
          <cell r="S305">
            <v>39692</v>
          </cell>
          <cell r="T305">
            <v>24</v>
          </cell>
          <cell r="U305">
            <v>4</v>
          </cell>
          <cell r="V305">
            <v>0</v>
          </cell>
          <cell r="W305">
            <v>1</v>
          </cell>
          <cell r="X305">
            <v>30</v>
          </cell>
          <cell r="Y305">
            <v>29</v>
          </cell>
          <cell r="Z305">
            <v>13.5</v>
          </cell>
        </row>
        <row r="306">
          <cell r="A306" t="str">
            <v>EMP137</v>
          </cell>
          <cell r="B306" t="str">
            <v>RAVINDRA  PATYANE.</v>
          </cell>
          <cell r="C306" t="str">
            <v>1.7.03</v>
          </cell>
          <cell r="F306">
            <v>7.3</v>
          </cell>
          <cell r="G306">
            <v>16</v>
          </cell>
          <cell r="H306" t="str">
            <v>CASH</v>
          </cell>
          <cell r="N306">
            <v>0</v>
          </cell>
          <cell r="R306" t="str">
            <v>PRINTER</v>
          </cell>
          <cell r="S306">
            <v>39753</v>
          </cell>
          <cell r="T306">
            <v>25</v>
          </cell>
          <cell r="U306">
            <v>5</v>
          </cell>
          <cell r="V306">
            <v>0</v>
          </cell>
          <cell r="W306">
            <v>0</v>
          </cell>
          <cell r="X306">
            <v>30</v>
          </cell>
          <cell r="Y306">
            <v>30</v>
          </cell>
          <cell r="Z306">
            <v>0</v>
          </cell>
        </row>
        <row r="307">
          <cell r="A307" t="str">
            <v>EMP137</v>
          </cell>
          <cell r="B307" t="str">
            <v>RAVINDRA  PATYANE.</v>
          </cell>
          <cell r="C307" t="str">
            <v>1.7.03</v>
          </cell>
          <cell r="F307">
            <v>7.3</v>
          </cell>
          <cell r="G307">
            <v>16</v>
          </cell>
          <cell r="H307" t="str">
            <v>CASH</v>
          </cell>
          <cell r="N307">
            <v>0</v>
          </cell>
          <cell r="R307" t="str">
            <v>PRINTER</v>
          </cell>
          <cell r="S307">
            <v>39539</v>
          </cell>
          <cell r="T307">
            <v>22.5</v>
          </cell>
          <cell r="U307">
            <v>4</v>
          </cell>
          <cell r="W307">
            <v>0</v>
          </cell>
          <cell r="X307">
            <v>30</v>
          </cell>
          <cell r="Y307">
            <v>26.5</v>
          </cell>
          <cell r="Z307">
            <v>2.25</v>
          </cell>
        </row>
        <row r="308">
          <cell r="A308" t="str">
            <v>EMP137</v>
          </cell>
          <cell r="B308" t="str">
            <v>RAVINDRA  PATYANE.</v>
          </cell>
          <cell r="C308" t="str">
            <v>1.7.03</v>
          </cell>
          <cell r="F308" t="str">
            <v>TIME_IN</v>
          </cell>
          <cell r="G308">
            <v>16</v>
          </cell>
          <cell r="H308" t="str">
            <v>CHEQUE</v>
          </cell>
          <cell r="N308">
            <v>0</v>
          </cell>
          <cell r="R308" t="str">
            <v>PRINTER</v>
          </cell>
          <cell r="S308">
            <v>39881</v>
          </cell>
          <cell r="T308">
            <v>14</v>
          </cell>
          <cell r="U308">
            <v>4</v>
          </cell>
          <cell r="V308">
            <v>0</v>
          </cell>
          <cell r="W308">
            <v>2</v>
          </cell>
          <cell r="X308">
            <v>31</v>
          </cell>
          <cell r="Y308">
            <v>20</v>
          </cell>
          <cell r="Z308">
            <v>0</v>
          </cell>
        </row>
        <row r="309">
          <cell r="A309" t="str">
            <v>EMP137</v>
          </cell>
          <cell r="B309" t="str">
            <v>RAVINDRA  PATYANE.</v>
          </cell>
          <cell r="C309" t="str">
            <v>1.7.03</v>
          </cell>
          <cell r="F309" t="str">
            <v>TIME_IN</v>
          </cell>
          <cell r="G309">
            <v>16</v>
          </cell>
          <cell r="H309" t="str">
            <v>CASH</v>
          </cell>
          <cell r="N309">
            <v>0</v>
          </cell>
          <cell r="R309" t="str">
            <v>PRINTER</v>
          </cell>
          <cell r="S309">
            <v>39783</v>
          </cell>
          <cell r="T309">
            <v>26</v>
          </cell>
          <cell r="U309">
            <v>4</v>
          </cell>
          <cell r="V309">
            <v>0</v>
          </cell>
          <cell r="W309">
            <v>0</v>
          </cell>
          <cell r="X309">
            <v>31</v>
          </cell>
          <cell r="Y309">
            <v>30</v>
          </cell>
          <cell r="Z309">
            <v>2.5</v>
          </cell>
        </row>
        <row r="310">
          <cell r="A310" t="str">
            <v>EMP137</v>
          </cell>
          <cell r="B310" t="str">
            <v>RAVINDRA  PATYANE.</v>
          </cell>
          <cell r="C310" t="str">
            <v>1.7.03</v>
          </cell>
          <cell r="F310">
            <v>7.3</v>
          </cell>
          <cell r="G310">
            <v>16</v>
          </cell>
          <cell r="H310" t="str">
            <v>CASH</v>
          </cell>
          <cell r="N310">
            <v>0</v>
          </cell>
          <cell r="R310" t="str">
            <v>PRINTER</v>
          </cell>
          <cell r="S310">
            <v>39629</v>
          </cell>
          <cell r="T310">
            <v>25</v>
          </cell>
          <cell r="U310">
            <v>5</v>
          </cell>
          <cell r="V310">
            <v>0</v>
          </cell>
          <cell r="W310">
            <v>0</v>
          </cell>
          <cell r="X310">
            <v>30</v>
          </cell>
          <cell r="Y310">
            <v>30</v>
          </cell>
          <cell r="Z310">
            <v>0</v>
          </cell>
        </row>
        <row r="311">
          <cell r="A311" t="str">
            <v>EMP137</v>
          </cell>
          <cell r="B311" t="str">
            <v>RAVINDRA  PATYANE.</v>
          </cell>
          <cell r="C311" t="str">
            <v>1.7.03</v>
          </cell>
          <cell r="F311">
            <v>7.3</v>
          </cell>
          <cell r="G311">
            <v>16</v>
          </cell>
          <cell r="H311" t="str">
            <v>CASH</v>
          </cell>
          <cell r="N311">
            <v>0</v>
          </cell>
          <cell r="R311" t="str">
            <v>PRINTER</v>
          </cell>
          <cell r="S311">
            <v>39599</v>
          </cell>
          <cell r="T311">
            <v>24</v>
          </cell>
          <cell r="U311">
            <v>4</v>
          </cell>
          <cell r="V311">
            <v>0</v>
          </cell>
          <cell r="W311">
            <v>0</v>
          </cell>
          <cell r="X311">
            <v>31</v>
          </cell>
          <cell r="Y311">
            <v>28</v>
          </cell>
          <cell r="Z311">
            <v>0</v>
          </cell>
        </row>
        <row r="312">
          <cell r="A312" t="str">
            <v>EMP137</v>
          </cell>
          <cell r="B312" t="str">
            <v>RAVINDRA  PATYANE.</v>
          </cell>
          <cell r="C312" t="str">
            <v>1.7.03</v>
          </cell>
          <cell r="F312">
            <v>7.3</v>
          </cell>
          <cell r="G312">
            <v>16</v>
          </cell>
          <cell r="H312" t="str">
            <v>CASH</v>
          </cell>
          <cell r="N312">
            <v>0</v>
          </cell>
          <cell r="R312" t="str">
            <v>PRINTER</v>
          </cell>
          <cell r="S312">
            <v>39660</v>
          </cell>
          <cell r="T312">
            <v>26.5</v>
          </cell>
          <cell r="U312">
            <v>4</v>
          </cell>
          <cell r="V312">
            <v>0</v>
          </cell>
          <cell r="W312">
            <v>0</v>
          </cell>
          <cell r="X312">
            <v>31</v>
          </cell>
          <cell r="Y312">
            <v>30.5</v>
          </cell>
          <cell r="Z312">
            <v>34.75</v>
          </cell>
        </row>
        <row r="313">
          <cell r="A313" t="str">
            <v>EMP137</v>
          </cell>
          <cell r="B313" t="str">
            <v>RAVINDRA  PATYANE.</v>
          </cell>
          <cell r="C313" t="str">
            <v>1.7.03</v>
          </cell>
          <cell r="F313">
            <v>7.3</v>
          </cell>
          <cell r="G313">
            <v>16</v>
          </cell>
          <cell r="H313" t="str">
            <v>CASH</v>
          </cell>
          <cell r="N313">
            <v>0</v>
          </cell>
          <cell r="R313" t="str">
            <v>PRINTER</v>
          </cell>
          <cell r="S313">
            <v>39691</v>
          </cell>
          <cell r="T313">
            <v>24</v>
          </cell>
          <cell r="U313">
            <v>4</v>
          </cell>
          <cell r="V313">
            <v>0</v>
          </cell>
          <cell r="W313">
            <v>3</v>
          </cell>
          <cell r="X313">
            <v>31</v>
          </cell>
          <cell r="Y313">
            <v>31</v>
          </cell>
          <cell r="Z313">
            <v>0.75</v>
          </cell>
        </row>
        <row r="314">
          <cell r="A314" t="str">
            <v>EMP137</v>
          </cell>
          <cell r="B314" t="str">
            <v>RAVINDRA  PATYANE.</v>
          </cell>
          <cell r="C314" t="str">
            <v>1.7.03</v>
          </cell>
          <cell r="F314" t="str">
            <v>TIME_IN</v>
          </cell>
          <cell r="G314">
            <v>16</v>
          </cell>
          <cell r="H314" t="str">
            <v>CHEQUE</v>
          </cell>
          <cell r="N314">
            <v>0</v>
          </cell>
          <cell r="R314" t="str">
            <v>PRINTER</v>
          </cell>
          <cell r="S314">
            <v>39845</v>
          </cell>
          <cell r="T314">
            <v>24</v>
          </cell>
          <cell r="U314">
            <v>4</v>
          </cell>
          <cell r="V314">
            <v>0</v>
          </cell>
          <cell r="W314">
            <v>0</v>
          </cell>
          <cell r="X314">
            <v>28</v>
          </cell>
          <cell r="Y314">
            <v>28</v>
          </cell>
          <cell r="Z314">
            <v>4.5</v>
          </cell>
        </row>
        <row r="315">
          <cell r="A315" t="str">
            <v>EMP137</v>
          </cell>
          <cell r="B315" t="str">
            <v>RAVINDRA  PATYANE.</v>
          </cell>
          <cell r="C315" t="str">
            <v>1.7.03</v>
          </cell>
          <cell r="F315" t="str">
            <v>TIME_IN</v>
          </cell>
          <cell r="G315">
            <v>16</v>
          </cell>
          <cell r="H315" t="str">
            <v>CASH</v>
          </cell>
          <cell r="N315">
            <v>0</v>
          </cell>
          <cell r="R315" t="str">
            <v>PRINTER</v>
          </cell>
          <cell r="S315">
            <v>39814</v>
          </cell>
          <cell r="T315">
            <v>25</v>
          </cell>
          <cell r="U315">
            <v>4</v>
          </cell>
          <cell r="V315">
            <v>0</v>
          </cell>
          <cell r="W315">
            <v>1</v>
          </cell>
          <cell r="X315">
            <v>31</v>
          </cell>
          <cell r="Y315">
            <v>30</v>
          </cell>
          <cell r="Z315">
            <v>0</v>
          </cell>
        </row>
        <row r="316">
          <cell r="A316" t="str">
            <v>EMP144</v>
          </cell>
          <cell r="B316" t="str">
            <v>PRAVIN KAMBLE</v>
          </cell>
          <cell r="C316" t="str">
            <v>01/10/2000</v>
          </cell>
          <cell r="E316" t="str">
            <v>TMP</v>
          </cell>
          <cell r="F316" t="str">
            <v>TIME_IN</v>
          </cell>
          <cell r="G316">
            <v>17.3</v>
          </cell>
          <cell r="H316" t="str">
            <v>CASH</v>
          </cell>
          <cell r="N316">
            <v>0</v>
          </cell>
          <cell r="R316" t="str">
            <v>HELPER</v>
          </cell>
          <cell r="S316">
            <v>39881</v>
          </cell>
          <cell r="T316">
            <v>23</v>
          </cell>
          <cell r="U316">
            <v>5</v>
          </cell>
          <cell r="V316">
            <v>0</v>
          </cell>
          <cell r="W316">
            <v>2</v>
          </cell>
          <cell r="X316">
            <v>31</v>
          </cell>
          <cell r="Y316">
            <v>30</v>
          </cell>
          <cell r="Z316">
            <v>16</v>
          </cell>
        </row>
        <row r="317">
          <cell r="A317" t="str">
            <v>EMP144</v>
          </cell>
          <cell r="B317" t="str">
            <v>PRAVIN KAMBLE</v>
          </cell>
          <cell r="C317" t="str">
            <v>01/10/2000</v>
          </cell>
          <cell r="F317">
            <v>9</v>
          </cell>
          <cell r="G317">
            <v>17.3</v>
          </cell>
          <cell r="H317" t="str">
            <v>CASH</v>
          </cell>
          <cell r="N317">
            <v>0</v>
          </cell>
          <cell r="R317" t="str">
            <v>HELPER</v>
          </cell>
          <cell r="S317">
            <v>39629</v>
          </cell>
          <cell r="T317">
            <v>24.5</v>
          </cell>
          <cell r="U317">
            <v>5</v>
          </cell>
          <cell r="V317">
            <v>0</v>
          </cell>
          <cell r="W317">
            <v>0</v>
          </cell>
          <cell r="X317">
            <v>30</v>
          </cell>
          <cell r="Y317">
            <v>29.5</v>
          </cell>
          <cell r="Z317">
            <v>0</v>
          </cell>
        </row>
        <row r="318">
          <cell r="A318" t="str">
            <v>EMP144</v>
          </cell>
          <cell r="B318" t="str">
            <v>PRAVIN KAMBLE</v>
          </cell>
          <cell r="C318" t="str">
            <v>01/10/2000</v>
          </cell>
          <cell r="E318" t="str">
            <v>TMP</v>
          </cell>
          <cell r="F318">
            <v>9</v>
          </cell>
          <cell r="G318">
            <v>17.3</v>
          </cell>
          <cell r="H318" t="str">
            <v>CASH</v>
          </cell>
          <cell r="N318">
            <v>0</v>
          </cell>
          <cell r="R318" t="str">
            <v>HELPER</v>
          </cell>
          <cell r="S318">
            <v>39660</v>
          </cell>
          <cell r="T318">
            <v>25.5</v>
          </cell>
          <cell r="U318">
            <v>4</v>
          </cell>
          <cell r="V318">
            <v>0</v>
          </cell>
          <cell r="W318">
            <v>0</v>
          </cell>
          <cell r="X318">
            <v>31</v>
          </cell>
          <cell r="Y318">
            <v>29.5</v>
          </cell>
          <cell r="Z318">
            <v>8</v>
          </cell>
        </row>
        <row r="319">
          <cell r="A319" t="str">
            <v>EMP144</v>
          </cell>
          <cell r="B319" t="str">
            <v>PRAVIN KAMBLE</v>
          </cell>
          <cell r="C319" t="str">
            <v>01/10/2000</v>
          </cell>
          <cell r="E319" t="str">
            <v>TMP</v>
          </cell>
          <cell r="F319" t="str">
            <v>TIME_IN</v>
          </cell>
          <cell r="G319">
            <v>17.3</v>
          </cell>
          <cell r="H319" t="str">
            <v>CASH</v>
          </cell>
          <cell r="N319">
            <v>0</v>
          </cell>
          <cell r="R319" t="str">
            <v>HELPER</v>
          </cell>
          <cell r="S319">
            <v>39814</v>
          </cell>
          <cell r="T319">
            <v>23</v>
          </cell>
          <cell r="U319">
            <v>4</v>
          </cell>
          <cell r="V319">
            <v>0</v>
          </cell>
          <cell r="W319">
            <v>1</v>
          </cell>
          <cell r="X319">
            <v>31</v>
          </cell>
          <cell r="Y319">
            <v>28</v>
          </cell>
          <cell r="Z319">
            <v>0</v>
          </cell>
        </row>
        <row r="320">
          <cell r="A320" t="str">
            <v>EMP144</v>
          </cell>
          <cell r="B320" t="str">
            <v>PRAVIN KAMBLE</v>
          </cell>
          <cell r="C320" t="str">
            <v>01/10/2000</v>
          </cell>
          <cell r="E320" t="str">
            <v>TMP</v>
          </cell>
          <cell r="F320">
            <v>9</v>
          </cell>
          <cell r="G320">
            <v>17.3</v>
          </cell>
          <cell r="H320" t="str">
            <v>CASH</v>
          </cell>
          <cell r="N320">
            <v>0</v>
          </cell>
          <cell r="R320" t="str">
            <v>HELPER</v>
          </cell>
          <cell r="S320">
            <v>39722</v>
          </cell>
          <cell r="T320">
            <v>23</v>
          </cell>
          <cell r="U320">
            <v>4</v>
          </cell>
          <cell r="V320">
            <v>0</v>
          </cell>
          <cell r="W320">
            <v>4</v>
          </cell>
          <cell r="X320">
            <v>31</v>
          </cell>
          <cell r="Y320">
            <v>31</v>
          </cell>
          <cell r="Z320">
            <v>1</v>
          </cell>
        </row>
        <row r="321">
          <cell r="A321" t="str">
            <v>EMP144</v>
          </cell>
          <cell r="B321" t="str">
            <v>PRAVIN KAMBLE</v>
          </cell>
          <cell r="C321" t="str">
            <v>01/10/2000</v>
          </cell>
          <cell r="E321" t="str">
            <v>TMP</v>
          </cell>
          <cell r="F321">
            <v>9</v>
          </cell>
          <cell r="G321">
            <v>17.3</v>
          </cell>
          <cell r="H321" t="str">
            <v>CASH</v>
          </cell>
          <cell r="N321">
            <v>0</v>
          </cell>
          <cell r="R321" t="str">
            <v>HELPER</v>
          </cell>
          <cell r="S321">
            <v>39691</v>
          </cell>
          <cell r="T321">
            <v>22</v>
          </cell>
          <cell r="U321">
            <v>4</v>
          </cell>
          <cell r="V321">
            <v>0</v>
          </cell>
          <cell r="W321">
            <v>3</v>
          </cell>
          <cell r="X321">
            <v>31</v>
          </cell>
          <cell r="Y321">
            <v>29</v>
          </cell>
          <cell r="Z321">
            <v>2.25</v>
          </cell>
        </row>
        <row r="322">
          <cell r="A322" t="str">
            <v>EMP144</v>
          </cell>
          <cell r="B322" t="str">
            <v>PRAVIN KAMBLE</v>
          </cell>
          <cell r="C322" t="str">
            <v>01/10/2000</v>
          </cell>
          <cell r="E322" t="str">
            <v>TMP</v>
          </cell>
          <cell r="F322">
            <v>9</v>
          </cell>
          <cell r="G322">
            <v>17.3</v>
          </cell>
          <cell r="H322" t="str">
            <v>CASH</v>
          </cell>
          <cell r="N322">
            <v>0</v>
          </cell>
          <cell r="R322" t="str">
            <v>HELPER</v>
          </cell>
          <cell r="S322">
            <v>39692</v>
          </cell>
          <cell r="T322">
            <v>22</v>
          </cell>
          <cell r="U322">
            <v>4</v>
          </cell>
          <cell r="V322">
            <v>0</v>
          </cell>
          <cell r="W322">
            <v>1</v>
          </cell>
          <cell r="X322">
            <v>30</v>
          </cell>
          <cell r="Y322">
            <v>27</v>
          </cell>
          <cell r="Z322">
            <v>2.25</v>
          </cell>
        </row>
        <row r="323">
          <cell r="A323" t="str">
            <v>EMP144</v>
          </cell>
          <cell r="B323" t="str">
            <v>PRAVIN KAMBLE</v>
          </cell>
          <cell r="C323" t="str">
            <v>01/10/2000</v>
          </cell>
          <cell r="E323" t="str">
            <v>TMP</v>
          </cell>
          <cell r="F323" t="str">
            <v>TIME_IN</v>
          </cell>
          <cell r="G323">
            <v>17.3</v>
          </cell>
          <cell r="H323" t="str">
            <v>CASH</v>
          </cell>
          <cell r="N323">
            <v>0</v>
          </cell>
          <cell r="R323" t="str">
            <v>HELPER</v>
          </cell>
          <cell r="S323">
            <v>39783</v>
          </cell>
          <cell r="T323">
            <v>24.5</v>
          </cell>
          <cell r="U323">
            <v>4</v>
          </cell>
          <cell r="V323">
            <v>0</v>
          </cell>
          <cell r="W323">
            <v>0</v>
          </cell>
          <cell r="X323">
            <v>31</v>
          </cell>
          <cell r="Y323">
            <v>28.5</v>
          </cell>
          <cell r="Z323">
            <v>0</v>
          </cell>
        </row>
        <row r="324">
          <cell r="A324" t="str">
            <v>EMP144</v>
          </cell>
          <cell r="B324" t="str">
            <v>PRAVIN KAMBLE</v>
          </cell>
          <cell r="C324" t="str">
            <v>01/10/2000</v>
          </cell>
          <cell r="E324" t="str">
            <v>TMP</v>
          </cell>
          <cell r="F324">
            <v>9</v>
          </cell>
          <cell r="G324">
            <v>17.3</v>
          </cell>
          <cell r="H324" t="str">
            <v>CASH</v>
          </cell>
          <cell r="N324">
            <v>0</v>
          </cell>
          <cell r="R324" t="str">
            <v>HELPER</v>
          </cell>
          <cell r="S324">
            <v>39539</v>
          </cell>
          <cell r="T324">
            <v>25</v>
          </cell>
          <cell r="U324">
            <v>4</v>
          </cell>
          <cell r="W324">
            <v>0</v>
          </cell>
          <cell r="X324">
            <v>30</v>
          </cell>
          <cell r="Y324">
            <v>29</v>
          </cell>
          <cell r="Z324">
            <v>0</v>
          </cell>
        </row>
        <row r="325">
          <cell r="A325" t="str">
            <v>EMP144</v>
          </cell>
          <cell r="B325" t="str">
            <v>PRAVIN KAMBLE</v>
          </cell>
          <cell r="C325" t="str">
            <v>01/10/2000</v>
          </cell>
          <cell r="E325" t="str">
            <v>TMP</v>
          </cell>
          <cell r="F325">
            <v>9</v>
          </cell>
          <cell r="G325">
            <v>17.3</v>
          </cell>
          <cell r="H325" t="str">
            <v>CASH</v>
          </cell>
          <cell r="N325">
            <v>0</v>
          </cell>
          <cell r="R325" t="str">
            <v>HELPER</v>
          </cell>
          <cell r="S325">
            <v>39753</v>
          </cell>
          <cell r="T325">
            <v>25</v>
          </cell>
          <cell r="U325">
            <v>5</v>
          </cell>
          <cell r="V325">
            <v>0</v>
          </cell>
          <cell r="W325">
            <v>0</v>
          </cell>
          <cell r="X325">
            <v>30</v>
          </cell>
          <cell r="Y325">
            <v>30</v>
          </cell>
          <cell r="Z325">
            <v>2</v>
          </cell>
        </row>
        <row r="326">
          <cell r="A326" t="str">
            <v>EMP144</v>
          </cell>
          <cell r="B326" t="str">
            <v>PRAVIN KAMBLE</v>
          </cell>
          <cell r="C326" t="str">
            <v>01/10/2000</v>
          </cell>
          <cell r="E326" t="str">
            <v>TMP</v>
          </cell>
          <cell r="F326" t="str">
            <v>TIME_IN</v>
          </cell>
          <cell r="G326">
            <v>17.3</v>
          </cell>
          <cell r="H326" t="str">
            <v>CASH</v>
          </cell>
          <cell r="N326">
            <v>0</v>
          </cell>
          <cell r="R326" t="str">
            <v>HELPER</v>
          </cell>
          <cell r="S326">
            <v>39845</v>
          </cell>
          <cell r="T326">
            <v>24</v>
          </cell>
          <cell r="U326">
            <v>4</v>
          </cell>
          <cell r="V326">
            <v>0</v>
          </cell>
          <cell r="W326">
            <v>0</v>
          </cell>
          <cell r="X326">
            <v>28</v>
          </cell>
          <cell r="Y326">
            <v>28</v>
          </cell>
          <cell r="Z326">
            <v>0</v>
          </cell>
        </row>
        <row r="327">
          <cell r="A327" t="str">
            <v>EMP144</v>
          </cell>
          <cell r="B327" t="str">
            <v>PRAVIN KAMBLE</v>
          </cell>
          <cell r="C327" t="str">
            <v>01/10/2000</v>
          </cell>
          <cell r="E327" t="str">
            <v>TMP</v>
          </cell>
          <cell r="F327">
            <v>9</v>
          </cell>
          <cell r="G327">
            <v>17.3</v>
          </cell>
          <cell r="H327" t="str">
            <v>CASH</v>
          </cell>
          <cell r="N327">
            <v>0</v>
          </cell>
          <cell r="R327" t="str">
            <v>HELPER</v>
          </cell>
          <cell r="S327">
            <v>39599</v>
          </cell>
          <cell r="T327">
            <v>12</v>
          </cell>
          <cell r="U327">
            <v>3</v>
          </cell>
          <cell r="V327">
            <v>13</v>
          </cell>
          <cell r="W327">
            <v>1</v>
          </cell>
          <cell r="X327">
            <v>31</v>
          </cell>
          <cell r="Y327">
            <v>29</v>
          </cell>
          <cell r="Z327">
            <v>0</v>
          </cell>
        </row>
        <row r="328">
          <cell r="A328" t="str">
            <v>EMP145</v>
          </cell>
          <cell r="B328" t="str">
            <v>MALTI MOGRE</v>
          </cell>
          <cell r="C328" t="str">
            <v>01/11/99</v>
          </cell>
          <cell r="F328">
            <v>0</v>
          </cell>
          <cell r="G328">
            <v>0</v>
          </cell>
          <cell r="H328" t="str">
            <v>CASH</v>
          </cell>
          <cell r="N328">
            <v>0</v>
          </cell>
          <cell r="S328">
            <v>39629</v>
          </cell>
          <cell r="T328">
            <v>18</v>
          </cell>
          <cell r="U328">
            <v>5</v>
          </cell>
          <cell r="V328">
            <v>0</v>
          </cell>
          <cell r="W328">
            <v>0</v>
          </cell>
          <cell r="X328">
            <v>30</v>
          </cell>
          <cell r="Y328">
            <v>23</v>
          </cell>
          <cell r="Z328">
            <v>0</v>
          </cell>
        </row>
        <row r="329">
          <cell r="A329" t="str">
            <v>EMP145</v>
          </cell>
          <cell r="B329" t="str">
            <v>MALTI MOGRE</v>
          </cell>
          <cell r="C329" t="str">
            <v>01/11/99</v>
          </cell>
          <cell r="F329" t="str">
            <v>TIME_IN</v>
          </cell>
          <cell r="G329">
            <v>0</v>
          </cell>
          <cell r="H329" t="str">
            <v>CASH</v>
          </cell>
          <cell r="N329">
            <v>0</v>
          </cell>
          <cell r="S329">
            <v>39783</v>
          </cell>
          <cell r="T329">
            <v>23.5</v>
          </cell>
          <cell r="U329">
            <v>3</v>
          </cell>
          <cell r="V329">
            <v>4</v>
          </cell>
          <cell r="W329">
            <v>0</v>
          </cell>
          <cell r="X329">
            <v>31</v>
          </cell>
          <cell r="Y329">
            <v>30.5</v>
          </cell>
          <cell r="Z329">
            <v>0</v>
          </cell>
        </row>
        <row r="330">
          <cell r="A330" t="str">
            <v>EMP145</v>
          </cell>
          <cell r="B330" t="str">
            <v>MALTI MOGRE</v>
          </cell>
          <cell r="C330" t="str">
            <v>01/11/99</v>
          </cell>
          <cell r="F330" t="str">
            <v>TIME_IN</v>
          </cell>
          <cell r="G330">
            <v>0</v>
          </cell>
          <cell r="H330" t="str">
            <v>CASH</v>
          </cell>
          <cell r="N330">
            <v>0</v>
          </cell>
          <cell r="S330">
            <v>39845</v>
          </cell>
          <cell r="T330">
            <v>19.5</v>
          </cell>
          <cell r="U330">
            <v>4</v>
          </cell>
          <cell r="V330">
            <v>0</v>
          </cell>
          <cell r="W330">
            <v>0</v>
          </cell>
          <cell r="X330">
            <v>28</v>
          </cell>
          <cell r="Y330">
            <v>23.5</v>
          </cell>
          <cell r="Z330">
            <v>0</v>
          </cell>
        </row>
        <row r="331">
          <cell r="A331" t="str">
            <v>EMP145</v>
          </cell>
          <cell r="B331" t="str">
            <v>MALTI MOGRE</v>
          </cell>
          <cell r="C331" t="str">
            <v>01/11/99</v>
          </cell>
          <cell r="F331">
            <v>0</v>
          </cell>
          <cell r="G331">
            <v>0</v>
          </cell>
          <cell r="H331" t="str">
            <v>CASH</v>
          </cell>
          <cell r="N331">
            <v>0</v>
          </cell>
          <cell r="S331">
            <v>39599</v>
          </cell>
          <cell r="T331">
            <v>22</v>
          </cell>
          <cell r="U331">
            <v>4</v>
          </cell>
          <cell r="V331">
            <v>0</v>
          </cell>
          <cell r="W331">
            <v>1</v>
          </cell>
          <cell r="X331">
            <v>31</v>
          </cell>
          <cell r="Y331">
            <v>27</v>
          </cell>
          <cell r="Z331">
            <v>0</v>
          </cell>
        </row>
        <row r="332">
          <cell r="A332" t="str">
            <v>EMP145</v>
          </cell>
          <cell r="B332" t="str">
            <v>MALTI MOGRE</v>
          </cell>
          <cell r="C332" t="str">
            <v>01/11/99</v>
          </cell>
          <cell r="F332">
            <v>0</v>
          </cell>
          <cell r="G332">
            <v>0</v>
          </cell>
          <cell r="H332" t="str">
            <v>CASH</v>
          </cell>
          <cell r="N332">
            <v>0</v>
          </cell>
          <cell r="S332">
            <v>39722</v>
          </cell>
          <cell r="T332">
            <v>22</v>
          </cell>
          <cell r="U332">
            <v>4</v>
          </cell>
          <cell r="V332">
            <v>0</v>
          </cell>
          <cell r="W332">
            <v>4</v>
          </cell>
          <cell r="X332">
            <v>31</v>
          </cell>
          <cell r="Y332">
            <v>30</v>
          </cell>
          <cell r="Z332">
            <v>6</v>
          </cell>
        </row>
        <row r="333">
          <cell r="A333" t="str">
            <v>EMP145</v>
          </cell>
          <cell r="B333" t="str">
            <v>MALTI MOGRE</v>
          </cell>
          <cell r="C333" t="str">
            <v>01/11/99</v>
          </cell>
          <cell r="F333" t="str">
            <v>TIME_IN</v>
          </cell>
          <cell r="G333">
            <v>0</v>
          </cell>
          <cell r="H333" t="str">
            <v>CASH</v>
          </cell>
          <cell r="N333">
            <v>0</v>
          </cell>
          <cell r="S333">
            <v>39814</v>
          </cell>
          <cell r="T333">
            <v>24.5</v>
          </cell>
          <cell r="U333">
            <v>4</v>
          </cell>
          <cell r="V333">
            <v>0</v>
          </cell>
          <cell r="W333">
            <v>1</v>
          </cell>
          <cell r="X333">
            <v>31</v>
          </cell>
          <cell r="Y333">
            <v>29.5</v>
          </cell>
          <cell r="Z333">
            <v>0</v>
          </cell>
        </row>
        <row r="334">
          <cell r="A334" t="str">
            <v>EMP145</v>
          </cell>
          <cell r="B334" t="str">
            <v>MALTI MOGRE</v>
          </cell>
          <cell r="C334" t="str">
            <v>01/11/99</v>
          </cell>
          <cell r="F334">
            <v>0</v>
          </cell>
          <cell r="G334">
            <v>0</v>
          </cell>
          <cell r="H334" t="str">
            <v>CASH</v>
          </cell>
          <cell r="N334">
            <v>0</v>
          </cell>
          <cell r="S334">
            <v>39753</v>
          </cell>
          <cell r="T334">
            <v>22</v>
          </cell>
          <cell r="U334">
            <v>5</v>
          </cell>
          <cell r="V334">
            <v>0</v>
          </cell>
          <cell r="W334">
            <v>0</v>
          </cell>
          <cell r="X334">
            <v>30</v>
          </cell>
          <cell r="Y334">
            <v>27</v>
          </cell>
          <cell r="Z334">
            <v>4.75</v>
          </cell>
        </row>
        <row r="335">
          <cell r="A335" t="str">
            <v>EMP145</v>
          </cell>
          <cell r="B335" t="str">
            <v>MALTI MOGRE</v>
          </cell>
          <cell r="C335" t="str">
            <v>01/11/99</v>
          </cell>
          <cell r="F335">
            <v>0</v>
          </cell>
          <cell r="G335">
            <v>0</v>
          </cell>
          <cell r="H335" t="str">
            <v>CASH</v>
          </cell>
          <cell r="N335">
            <v>0</v>
          </cell>
          <cell r="S335">
            <v>39691</v>
          </cell>
          <cell r="T335">
            <v>22</v>
          </cell>
          <cell r="U335">
            <v>4</v>
          </cell>
          <cell r="V335">
            <v>0</v>
          </cell>
          <cell r="W335">
            <v>3</v>
          </cell>
          <cell r="X335">
            <v>31</v>
          </cell>
          <cell r="Y335">
            <v>29</v>
          </cell>
          <cell r="Z335">
            <v>0</v>
          </cell>
        </row>
        <row r="336">
          <cell r="A336" t="str">
            <v>EMP145</v>
          </cell>
          <cell r="B336" t="str">
            <v>MALTI MOGRE</v>
          </cell>
          <cell r="C336" t="str">
            <v>01/11/99</v>
          </cell>
          <cell r="F336" t="str">
            <v>TIME_IN</v>
          </cell>
          <cell r="G336">
            <v>0</v>
          </cell>
          <cell r="H336" t="str">
            <v>CASH</v>
          </cell>
          <cell r="N336">
            <v>0</v>
          </cell>
          <cell r="S336">
            <v>39881</v>
          </cell>
          <cell r="T336">
            <v>23</v>
          </cell>
          <cell r="U336">
            <v>5</v>
          </cell>
          <cell r="V336">
            <v>0</v>
          </cell>
          <cell r="W336">
            <v>2</v>
          </cell>
          <cell r="X336">
            <v>31</v>
          </cell>
          <cell r="Y336">
            <v>30</v>
          </cell>
          <cell r="Z336">
            <v>8</v>
          </cell>
        </row>
        <row r="337">
          <cell r="A337" t="str">
            <v>EMP145</v>
          </cell>
          <cell r="B337" t="str">
            <v>MALTI MOGRE</v>
          </cell>
          <cell r="C337" t="str">
            <v>01/11/99</v>
          </cell>
          <cell r="F337">
            <v>0</v>
          </cell>
          <cell r="G337">
            <v>0</v>
          </cell>
          <cell r="H337" t="str">
            <v>CASH</v>
          </cell>
          <cell r="N337">
            <v>0</v>
          </cell>
          <cell r="S337">
            <v>39539</v>
          </cell>
          <cell r="T337">
            <v>21</v>
          </cell>
          <cell r="U337">
            <v>4</v>
          </cell>
          <cell r="W337">
            <v>0</v>
          </cell>
          <cell r="X337">
            <v>30</v>
          </cell>
          <cell r="Y337">
            <v>25</v>
          </cell>
          <cell r="Z337">
            <v>0</v>
          </cell>
        </row>
        <row r="338">
          <cell r="A338" t="str">
            <v>EMP145</v>
          </cell>
          <cell r="B338" t="str">
            <v>MALTI MOGRE</v>
          </cell>
          <cell r="C338" t="str">
            <v>01/11/99</v>
          </cell>
          <cell r="F338">
            <v>0</v>
          </cell>
          <cell r="G338">
            <v>0</v>
          </cell>
          <cell r="H338" t="str">
            <v>CASH</v>
          </cell>
          <cell r="N338">
            <v>0</v>
          </cell>
          <cell r="S338">
            <v>39692</v>
          </cell>
          <cell r="T338">
            <v>20</v>
          </cell>
          <cell r="U338">
            <v>4</v>
          </cell>
          <cell r="V338">
            <v>0</v>
          </cell>
          <cell r="W338">
            <v>1</v>
          </cell>
          <cell r="X338">
            <v>30</v>
          </cell>
          <cell r="Y338">
            <v>25</v>
          </cell>
          <cell r="Z338">
            <v>6.5</v>
          </cell>
        </row>
        <row r="339">
          <cell r="A339" t="str">
            <v>EMP145</v>
          </cell>
          <cell r="B339" t="str">
            <v>MALTI MOGRE</v>
          </cell>
          <cell r="C339" t="str">
            <v>01/11/99</v>
          </cell>
          <cell r="F339">
            <v>0</v>
          </cell>
          <cell r="G339">
            <v>0</v>
          </cell>
          <cell r="H339" t="str">
            <v>CASH</v>
          </cell>
          <cell r="N339">
            <v>0</v>
          </cell>
          <cell r="S339">
            <v>39660</v>
          </cell>
          <cell r="T339">
            <v>23</v>
          </cell>
          <cell r="U339">
            <v>4</v>
          </cell>
          <cell r="V339">
            <v>0</v>
          </cell>
          <cell r="W339">
            <v>0</v>
          </cell>
          <cell r="X339">
            <v>31</v>
          </cell>
          <cell r="Y339">
            <v>27</v>
          </cell>
          <cell r="Z339">
            <v>8</v>
          </cell>
        </row>
        <row r="340">
          <cell r="A340" t="str">
            <v>EMP146</v>
          </cell>
          <cell r="B340" t="str">
            <v>CHANDRAKALA MAYEKAR</v>
          </cell>
          <cell r="C340" t="str">
            <v>1/11/01</v>
          </cell>
          <cell r="F340" t="str">
            <v>TIME_IN</v>
          </cell>
          <cell r="G340">
            <v>5.3</v>
          </cell>
          <cell r="H340" t="str">
            <v>CASH</v>
          </cell>
          <cell r="N340">
            <v>0</v>
          </cell>
          <cell r="R340" t="str">
            <v>HELPER</v>
          </cell>
          <cell r="S340">
            <v>39881</v>
          </cell>
          <cell r="T340">
            <v>23</v>
          </cell>
          <cell r="U340">
            <v>5</v>
          </cell>
          <cell r="V340">
            <v>0</v>
          </cell>
          <cell r="W340">
            <v>2</v>
          </cell>
          <cell r="X340">
            <v>31</v>
          </cell>
          <cell r="Y340">
            <v>30</v>
          </cell>
          <cell r="Z340">
            <v>14</v>
          </cell>
        </row>
        <row r="341">
          <cell r="A341" t="str">
            <v>EMP146</v>
          </cell>
          <cell r="B341" t="str">
            <v>CHANDRAKALA MAYEKAR</v>
          </cell>
          <cell r="C341" t="str">
            <v>1/11/01</v>
          </cell>
          <cell r="F341">
            <v>9</v>
          </cell>
          <cell r="G341">
            <v>5.3</v>
          </cell>
          <cell r="H341" t="str">
            <v>CASH</v>
          </cell>
          <cell r="N341">
            <v>0</v>
          </cell>
          <cell r="R341" t="str">
            <v>HELPER</v>
          </cell>
          <cell r="S341">
            <v>39722</v>
          </cell>
          <cell r="T341">
            <v>22</v>
          </cell>
          <cell r="U341">
            <v>4</v>
          </cell>
          <cell r="V341">
            <v>0</v>
          </cell>
          <cell r="W341">
            <v>4</v>
          </cell>
          <cell r="X341">
            <v>31</v>
          </cell>
          <cell r="Y341">
            <v>30</v>
          </cell>
          <cell r="Z341">
            <v>0</v>
          </cell>
        </row>
        <row r="342">
          <cell r="A342" t="str">
            <v>EMP146</v>
          </cell>
          <cell r="B342" t="str">
            <v>CHANDRAKALA MAYEKAR</v>
          </cell>
          <cell r="C342" t="str">
            <v>1/11/01</v>
          </cell>
          <cell r="F342">
            <v>9</v>
          </cell>
          <cell r="G342">
            <v>5.3</v>
          </cell>
          <cell r="H342" t="str">
            <v>CASH</v>
          </cell>
          <cell r="N342">
            <v>0</v>
          </cell>
          <cell r="R342" t="str">
            <v>HELPER</v>
          </cell>
          <cell r="S342">
            <v>39753</v>
          </cell>
          <cell r="T342">
            <v>25</v>
          </cell>
          <cell r="U342">
            <v>5</v>
          </cell>
          <cell r="V342">
            <v>0</v>
          </cell>
          <cell r="W342">
            <v>0</v>
          </cell>
          <cell r="X342">
            <v>30</v>
          </cell>
          <cell r="Y342">
            <v>30</v>
          </cell>
          <cell r="Z342">
            <v>2</v>
          </cell>
        </row>
        <row r="343">
          <cell r="A343" t="str">
            <v>EMP146</v>
          </cell>
          <cell r="B343" t="str">
            <v>CHANDRAKALA MAYEKAR</v>
          </cell>
          <cell r="C343" t="str">
            <v>1/11/01</v>
          </cell>
          <cell r="F343">
            <v>9</v>
          </cell>
          <cell r="G343">
            <v>5.3</v>
          </cell>
          <cell r="H343" t="str">
            <v>CASH</v>
          </cell>
          <cell r="N343">
            <v>0</v>
          </cell>
          <cell r="R343" t="str">
            <v>HELPER</v>
          </cell>
          <cell r="S343">
            <v>39692</v>
          </cell>
          <cell r="T343">
            <v>25</v>
          </cell>
          <cell r="U343">
            <v>4</v>
          </cell>
          <cell r="V343">
            <v>0</v>
          </cell>
          <cell r="W343">
            <v>1</v>
          </cell>
          <cell r="X343">
            <v>30</v>
          </cell>
          <cell r="Y343">
            <v>30</v>
          </cell>
          <cell r="Z343">
            <v>8</v>
          </cell>
        </row>
        <row r="344">
          <cell r="A344" t="str">
            <v>EMP146</v>
          </cell>
          <cell r="B344" t="str">
            <v>CHANDRAKALA MAYEKAR</v>
          </cell>
          <cell r="C344" t="str">
            <v>1/11/01</v>
          </cell>
          <cell r="F344">
            <v>9</v>
          </cell>
          <cell r="G344">
            <v>5.3</v>
          </cell>
          <cell r="H344" t="str">
            <v>CASH</v>
          </cell>
          <cell r="N344">
            <v>0</v>
          </cell>
          <cell r="R344" t="str">
            <v>HELPER</v>
          </cell>
          <cell r="S344">
            <v>39539</v>
          </cell>
          <cell r="T344">
            <v>17</v>
          </cell>
          <cell r="U344">
            <v>3</v>
          </cell>
          <cell r="V344">
            <v>10</v>
          </cell>
          <cell r="W344">
            <v>0</v>
          </cell>
          <cell r="X344">
            <v>30</v>
          </cell>
          <cell r="Y344">
            <v>30</v>
          </cell>
          <cell r="Z344">
            <v>0</v>
          </cell>
        </row>
        <row r="345">
          <cell r="A345" t="str">
            <v>EMP146</v>
          </cell>
          <cell r="B345" t="str">
            <v>CHANDRAKALA MAYEKAR</v>
          </cell>
          <cell r="C345" t="str">
            <v>1/11/01</v>
          </cell>
          <cell r="F345">
            <v>9</v>
          </cell>
          <cell r="G345">
            <v>5.3</v>
          </cell>
          <cell r="H345" t="str">
            <v>CASH</v>
          </cell>
          <cell r="N345">
            <v>0</v>
          </cell>
          <cell r="R345" t="str">
            <v>HELPER</v>
          </cell>
          <cell r="S345">
            <v>39660</v>
          </cell>
          <cell r="T345">
            <v>27</v>
          </cell>
          <cell r="U345">
            <v>4</v>
          </cell>
          <cell r="V345">
            <v>0</v>
          </cell>
          <cell r="W345">
            <v>0</v>
          </cell>
          <cell r="X345">
            <v>31</v>
          </cell>
          <cell r="Y345">
            <v>31</v>
          </cell>
          <cell r="Z345">
            <v>22.75</v>
          </cell>
        </row>
        <row r="346">
          <cell r="A346" t="str">
            <v>EMP146</v>
          </cell>
          <cell r="B346" t="str">
            <v>CHANDRAKALA MAYEKAR</v>
          </cell>
          <cell r="C346" t="str">
            <v>1/11/01</v>
          </cell>
          <cell r="F346" t="str">
            <v>TIME_IN</v>
          </cell>
          <cell r="G346">
            <v>5.3</v>
          </cell>
          <cell r="H346" t="str">
            <v>CASH</v>
          </cell>
          <cell r="N346">
            <v>0</v>
          </cell>
          <cell r="R346" t="str">
            <v>HELPER</v>
          </cell>
          <cell r="S346">
            <v>39814</v>
          </cell>
          <cell r="T346">
            <v>25</v>
          </cell>
          <cell r="U346">
            <v>4</v>
          </cell>
          <cell r="V346">
            <v>0</v>
          </cell>
          <cell r="W346">
            <v>1</v>
          </cell>
          <cell r="X346">
            <v>31</v>
          </cell>
          <cell r="Y346">
            <v>30</v>
          </cell>
          <cell r="Z346">
            <v>0</v>
          </cell>
        </row>
        <row r="347">
          <cell r="A347" t="str">
            <v>EMP146</v>
          </cell>
          <cell r="B347" t="str">
            <v>CHANDRAKALA MAYEKAR</v>
          </cell>
          <cell r="C347" t="str">
            <v>1/11/01</v>
          </cell>
          <cell r="F347">
            <v>9</v>
          </cell>
          <cell r="G347">
            <v>5.3</v>
          </cell>
          <cell r="H347" t="str">
            <v>CASH</v>
          </cell>
          <cell r="N347">
            <v>0</v>
          </cell>
          <cell r="R347" t="str">
            <v>HELPER</v>
          </cell>
          <cell r="S347">
            <v>39599</v>
          </cell>
          <cell r="T347">
            <v>25</v>
          </cell>
          <cell r="U347">
            <v>4</v>
          </cell>
          <cell r="V347">
            <v>0</v>
          </cell>
          <cell r="W347">
            <v>1</v>
          </cell>
          <cell r="X347">
            <v>31</v>
          </cell>
          <cell r="Y347">
            <v>30</v>
          </cell>
          <cell r="Z347">
            <v>0</v>
          </cell>
        </row>
        <row r="348">
          <cell r="A348" t="str">
            <v>EMP146</v>
          </cell>
          <cell r="B348" t="str">
            <v>CHANDRAKALA MAYEKAR</v>
          </cell>
          <cell r="C348" t="str">
            <v>1/11/01</v>
          </cell>
          <cell r="F348" t="str">
            <v>TIME_IN</v>
          </cell>
          <cell r="G348">
            <v>5.3</v>
          </cell>
          <cell r="H348" t="str">
            <v>CASH</v>
          </cell>
          <cell r="N348">
            <v>0</v>
          </cell>
          <cell r="R348" t="str">
            <v>HELPER</v>
          </cell>
          <cell r="S348">
            <v>39783</v>
          </cell>
          <cell r="T348">
            <v>27</v>
          </cell>
          <cell r="U348">
            <v>4</v>
          </cell>
          <cell r="V348">
            <v>0</v>
          </cell>
          <cell r="W348">
            <v>0</v>
          </cell>
          <cell r="X348">
            <v>31</v>
          </cell>
          <cell r="Y348">
            <v>31</v>
          </cell>
          <cell r="Z348">
            <v>0</v>
          </cell>
        </row>
        <row r="349">
          <cell r="A349" t="str">
            <v>EMP146</v>
          </cell>
          <cell r="B349" t="str">
            <v>CHANDRAKALA MAYEKAR</v>
          </cell>
          <cell r="C349" t="str">
            <v>1/11/01</v>
          </cell>
          <cell r="F349">
            <v>9</v>
          </cell>
          <cell r="G349">
            <v>5.3</v>
          </cell>
          <cell r="H349" t="str">
            <v>CASH</v>
          </cell>
          <cell r="N349">
            <v>0</v>
          </cell>
          <cell r="R349" t="str">
            <v>HELPER</v>
          </cell>
          <cell r="S349">
            <v>39691</v>
          </cell>
          <cell r="T349">
            <v>23</v>
          </cell>
          <cell r="U349">
            <v>4</v>
          </cell>
          <cell r="V349">
            <v>0</v>
          </cell>
          <cell r="W349">
            <v>3</v>
          </cell>
          <cell r="X349">
            <v>31</v>
          </cell>
          <cell r="Y349">
            <v>30</v>
          </cell>
          <cell r="Z349">
            <v>0</v>
          </cell>
        </row>
        <row r="350">
          <cell r="A350" t="str">
            <v>EMP146</v>
          </cell>
          <cell r="B350" t="str">
            <v>CHANDRAKALA MAYEKAR</v>
          </cell>
          <cell r="C350" t="str">
            <v>1/11/01</v>
          </cell>
          <cell r="F350" t="str">
            <v>TIME_IN</v>
          </cell>
          <cell r="G350">
            <v>5.3</v>
          </cell>
          <cell r="H350" t="str">
            <v>CASH</v>
          </cell>
          <cell r="N350">
            <v>0</v>
          </cell>
          <cell r="R350" t="str">
            <v>HELPER</v>
          </cell>
          <cell r="S350">
            <v>39845</v>
          </cell>
          <cell r="T350">
            <v>24</v>
          </cell>
          <cell r="U350">
            <v>4</v>
          </cell>
          <cell r="V350">
            <v>0</v>
          </cell>
          <cell r="W350">
            <v>0</v>
          </cell>
          <cell r="X350">
            <v>28</v>
          </cell>
          <cell r="Y350">
            <v>28</v>
          </cell>
          <cell r="Z350">
            <v>0</v>
          </cell>
        </row>
        <row r="351">
          <cell r="A351" t="str">
            <v>EMP146</v>
          </cell>
          <cell r="B351" t="str">
            <v>CHANDRAKALA MAYEKAR</v>
          </cell>
          <cell r="C351" t="str">
            <v>1/11/01</v>
          </cell>
          <cell r="F351">
            <v>9</v>
          </cell>
          <cell r="G351">
            <v>5.3</v>
          </cell>
          <cell r="H351" t="str">
            <v>CASH</v>
          </cell>
          <cell r="N351">
            <v>0</v>
          </cell>
          <cell r="R351" t="str">
            <v>HELPER</v>
          </cell>
          <cell r="S351">
            <v>39629</v>
          </cell>
          <cell r="T351">
            <v>25</v>
          </cell>
          <cell r="U351">
            <v>5</v>
          </cell>
          <cell r="V351">
            <v>0</v>
          </cell>
          <cell r="W351">
            <v>0</v>
          </cell>
          <cell r="X351">
            <v>30</v>
          </cell>
          <cell r="Y351">
            <v>30</v>
          </cell>
          <cell r="Z351">
            <v>0</v>
          </cell>
        </row>
        <row r="352">
          <cell r="A352" t="str">
            <v>EMP147</v>
          </cell>
          <cell r="B352" t="str">
            <v>GETANJALI VEDPATHAK</v>
          </cell>
          <cell r="C352" t="str">
            <v>01/02/00</v>
          </cell>
          <cell r="F352">
            <v>0</v>
          </cell>
          <cell r="G352">
            <v>0</v>
          </cell>
          <cell r="H352" t="str">
            <v>CASH</v>
          </cell>
          <cell r="N352">
            <v>0</v>
          </cell>
          <cell r="S352">
            <v>39599</v>
          </cell>
          <cell r="T352">
            <v>24</v>
          </cell>
          <cell r="U352">
            <v>4</v>
          </cell>
          <cell r="V352">
            <v>0</v>
          </cell>
          <cell r="W352">
            <v>1</v>
          </cell>
          <cell r="X352">
            <v>31</v>
          </cell>
          <cell r="Y352">
            <v>29</v>
          </cell>
          <cell r="Z352">
            <v>0</v>
          </cell>
        </row>
        <row r="353">
          <cell r="A353" t="str">
            <v>EMP147</v>
          </cell>
          <cell r="B353" t="str">
            <v>GETANJALI VEDPATHAK</v>
          </cell>
          <cell r="C353" t="str">
            <v>01/02/00</v>
          </cell>
          <cell r="F353">
            <v>0</v>
          </cell>
          <cell r="G353">
            <v>0</v>
          </cell>
          <cell r="H353" t="str">
            <v>CASH</v>
          </cell>
          <cell r="N353">
            <v>0</v>
          </cell>
          <cell r="S353">
            <v>39722</v>
          </cell>
          <cell r="T353">
            <v>21</v>
          </cell>
          <cell r="U353">
            <v>4</v>
          </cell>
          <cell r="V353">
            <v>0</v>
          </cell>
          <cell r="W353">
            <v>4</v>
          </cell>
          <cell r="X353">
            <v>31</v>
          </cell>
          <cell r="Y353">
            <v>29</v>
          </cell>
          <cell r="Z353">
            <v>0</v>
          </cell>
        </row>
        <row r="354">
          <cell r="A354" t="str">
            <v>EMP147</v>
          </cell>
          <cell r="B354" t="str">
            <v>GETANJALI VEDPATHAK</v>
          </cell>
          <cell r="C354" t="str">
            <v>01/02/00</v>
          </cell>
          <cell r="F354">
            <v>0</v>
          </cell>
          <cell r="G354">
            <v>0</v>
          </cell>
          <cell r="H354" t="str">
            <v>CASH</v>
          </cell>
          <cell r="N354">
            <v>0</v>
          </cell>
          <cell r="S354">
            <v>39692</v>
          </cell>
          <cell r="T354">
            <v>21.5</v>
          </cell>
          <cell r="U354">
            <v>4</v>
          </cell>
          <cell r="V354">
            <v>0</v>
          </cell>
          <cell r="W354">
            <v>1</v>
          </cell>
          <cell r="X354">
            <v>30</v>
          </cell>
          <cell r="Y354">
            <v>26.5</v>
          </cell>
          <cell r="Z354">
            <v>0</v>
          </cell>
        </row>
        <row r="355">
          <cell r="A355" t="str">
            <v>EMP147</v>
          </cell>
          <cell r="B355" t="str">
            <v>GETANJALI VEDPATHAK</v>
          </cell>
          <cell r="C355" t="str">
            <v>01/02/00</v>
          </cell>
          <cell r="F355">
            <v>0</v>
          </cell>
          <cell r="G355">
            <v>0</v>
          </cell>
          <cell r="H355" t="str">
            <v>CASH</v>
          </cell>
          <cell r="N355">
            <v>0</v>
          </cell>
          <cell r="S355">
            <v>39753</v>
          </cell>
          <cell r="T355">
            <v>22</v>
          </cell>
          <cell r="U355">
            <v>5</v>
          </cell>
          <cell r="V355">
            <v>0</v>
          </cell>
          <cell r="W355">
            <v>0</v>
          </cell>
          <cell r="X355">
            <v>30</v>
          </cell>
          <cell r="Y355">
            <v>27</v>
          </cell>
          <cell r="Z355">
            <v>0</v>
          </cell>
        </row>
        <row r="356">
          <cell r="A356" t="str">
            <v>EMP147</v>
          </cell>
          <cell r="B356" t="str">
            <v>GETANJALI VEDPATHAK</v>
          </cell>
          <cell r="C356" t="str">
            <v>01/02/00</v>
          </cell>
          <cell r="F356">
            <v>0</v>
          </cell>
          <cell r="G356">
            <v>0</v>
          </cell>
          <cell r="H356" t="str">
            <v>CASH</v>
          </cell>
          <cell r="N356">
            <v>0</v>
          </cell>
          <cell r="S356">
            <v>39660</v>
          </cell>
          <cell r="T356">
            <v>25</v>
          </cell>
          <cell r="U356">
            <v>4</v>
          </cell>
          <cell r="V356">
            <v>0</v>
          </cell>
          <cell r="W356">
            <v>0</v>
          </cell>
          <cell r="X356">
            <v>31</v>
          </cell>
          <cell r="Y356">
            <v>29</v>
          </cell>
          <cell r="Z356">
            <v>16</v>
          </cell>
        </row>
        <row r="357">
          <cell r="A357" t="str">
            <v>EMP147</v>
          </cell>
          <cell r="B357" t="str">
            <v>GETANJALI VEDPATHAK</v>
          </cell>
          <cell r="C357" t="str">
            <v>01/02/00</v>
          </cell>
          <cell r="F357" t="str">
            <v>TIME_IN</v>
          </cell>
          <cell r="G357">
            <v>0</v>
          </cell>
          <cell r="H357" t="str">
            <v>CASH</v>
          </cell>
          <cell r="N357">
            <v>0</v>
          </cell>
          <cell r="S357">
            <v>39881</v>
          </cell>
          <cell r="T357">
            <v>22</v>
          </cell>
          <cell r="U357">
            <v>5</v>
          </cell>
          <cell r="V357">
            <v>0</v>
          </cell>
          <cell r="W357">
            <v>2</v>
          </cell>
          <cell r="X357">
            <v>31</v>
          </cell>
          <cell r="Y357">
            <v>29</v>
          </cell>
          <cell r="Z357">
            <v>8</v>
          </cell>
        </row>
        <row r="358">
          <cell r="A358" t="str">
            <v>EMP147</v>
          </cell>
          <cell r="B358" t="str">
            <v>GETANJALI VEDPATHAK</v>
          </cell>
          <cell r="C358" t="str">
            <v>01/02/00</v>
          </cell>
          <cell r="F358">
            <v>0</v>
          </cell>
          <cell r="G358">
            <v>0</v>
          </cell>
          <cell r="H358" t="str">
            <v>CASH</v>
          </cell>
          <cell r="N358">
            <v>0</v>
          </cell>
          <cell r="S358">
            <v>39629</v>
          </cell>
          <cell r="T358">
            <v>23</v>
          </cell>
          <cell r="U358">
            <v>5</v>
          </cell>
          <cell r="V358">
            <v>0</v>
          </cell>
          <cell r="W358">
            <v>0</v>
          </cell>
          <cell r="X358">
            <v>30</v>
          </cell>
          <cell r="Y358">
            <v>28</v>
          </cell>
          <cell r="Z358">
            <v>0</v>
          </cell>
        </row>
        <row r="359">
          <cell r="A359" t="str">
            <v>EMP147</v>
          </cell>
          <cell r="B359" t="str">
            <v>GETANJALI VEDPATHAK</v>
          </cell>
          <cell r="C359" t="str">
            <v>01/02/00</v>
          </cell>
          <cell r="F359" t="str">
            <v>TIME_IN</v>
          </cell>
          <cell r="G359">
            <v>0</v>
          </cell>
          <cell r="H359" t="str">
            <v>CASH</v>
          </cell>
          <cell r="N359">
            <v>0</v>
          </cell>
          <cell r="S359">
            <v>39814</v>
          </cell>
          <cell r="T359">
            <v>25</v>
          </cell>
          <cell r="U359">
            <v>4</v>
          </cell>
          <cell r="V359">
            <v>0</v>
          </cell>
          <cell r="W359">
            <v>1</v>
          </cell>
          <cell r="X359">
            <v>31</v>
          </cell>
          <cell r="Y359">
            <v>30</v>
          </cell>
          <cell r="Z359">
            <v>0</v>
          </cell>
        </row>
        <row r="360">
          <cell r="A360" t="str">
            <v>EMP147</v>
          </cell>
          <cell r="B360" t="str">
            <v>GETANJALI VEDPATHAK</v>
          </cell>
          <cell r="C360" t="str">
            <v>01/02/00</v>
          </cell>
          <cell r="F360" t="str">
            <v>TIME_IN</v>
          </cell>
          <cell r="G360">
            <v>0</v>
          </cell>
          <cell r="H360" t="str">
            <v>CASH</v>
          </cell>
          <cell r="N360">
            <v>0</v>
          </cell>
          <cell r="S360">
            <v>39783</v>
          </cell>
          <cell r="T360">
            <v>24</v>
          </cell>
          <cell r="U360">
            <v>4</v>
          </cell>
          <cell r="V360">
            <v>0</v>
          </cell>
          <cell r="W360">
            <v>0</v>
          </cell>
          <cell r="X360">
            <v>31</v>
          </cell>
          <cell r="Y360">
            <v>28</v>
          </cell>
          <cell r="Z360">
            <v>0</v>
          </cell>
        </row>
        <row r="361">
          <cell r="A361" t="str">
            <v>EMP147</v>
          </cell>
          <cell r="B361" t="str">
            <v>GETANJALI VEDPATHAK</v>
          </cell>
          <cell r="C361" t="str">
            <v>01/02/00</v>
          </cell>
          <cell r="F361">
            <v>0</v>
          </cell>
          <cell r="G361">
            <v>0</v>
          </cell>
          <cell r="H361" t="str">
            <v>CASH</v>
          </cell>
          <cell r="N361">
            <v>0</v>
          </cell>
          <cell r="S361">
            <v>39539</v>
          </cell>
          <cell r="T361">
            <v>24</v>
          </cell>
          <cell r="U361">
            <v>4</v>
          </cell>
          <cell r="W361">
            <v>0</v>
          </cell>
          <cell r="X361">
            <v>30</v>
          </cell>
          <cell r="Y361">
            <v>28</v>
          </cell>
          <cell r="Z361">
            <v>0</v>
          </cell>
        </row>
        <row r="362">
          <cell r="A362" t="str">
            <v>EMP147</v>
          </cell>
          <cell r="B362" t="str">
            <v>GETANJALI VEDPATHAK</v>
          </cell>
          <cell r="C362" t="str">
            <v>01/02/00</v>
          </cell>
          <cell r="F362">
            <v>0</v>
          </cell>
          <cell r="G362">
            <v>0</v>
          </cell>
          <cell r="H362" t="str">
            <v>CASH</v>
          </cell>
          <cell r="N362">
            <v>0</v>
          </cell>
          <cell r="S362">
            <v>39691</v>
          </cell>
          <cell r="T362">
            <v>21</v>
          </cell>
          <cell r="U362">
            <v>4</v>
          </cell>
          <cell r="V362">
            <v>0</v>
          </cell>
          <cell r="W362">
            <v>3</v>
          </cell>
          <cell r="X362">
            <v>31</v>
          </cell>
          <cell r="Y362">
            <v>28</v>
          </cell>
          <cell r="Z362">
            <v>0</v>
          </cell>
        </row>
        <row r="363">
          <cell r="A363" t="str">
            <v>EMP147</v>
          </cell>
          <cell r="B363" t="str">
            <v>GETANJALI VEDPATHAK</v>
          </cell>
          <cell r="C363" t="str">
            <v>01/02/00</v>
          </cell>
          <cell r="F363" t="str">
            <v>TIME_IN</v>
          </cell>
          <cell r="G363">
            <v>0</v>
          </cell>
          <cell r="H363" t="str">
            <v>CASH</v>
          </cell>
          <cell r="N363">
            <v>0</v>
          </cell>
          <cell r="S363">
            <v>39845</v>
          </cell>
          <cell r="T363">
            <v>20</v>
          </cell>
          <cell r="U363">
            <v>4</v>
          </cell>
          <cell r="V363">
            <v>3</v>
          </cell>
          <cell r="W363">
            <v>0</v>
          </cell>
          <cell r="X363">
            <v>28</v>
          </cell>
          <cell r="Y363">
            <v>27</v>
          </cell>
          <cell r="Z363">
            <v>0</v>
          </cell>
        </row>
        <row r="364">
          <cell r="A364" t="str">
            <v>EMP148</v>
          </cell>
          <cell r="B364" t="str">
            <v>SEEMA PAINARKAR</v>
          </cell>
          <cell r="C364" t="str">
            <v>01/02/00</v>
          </cell>
          <cell r="F364">
            <v>0</v>
          </cell>
          <cell r="G364">
            <v>0</v>
          </cell>
          <cell r="H364" t="str">
            <v>CASH</v>
          </cell>
          <cell r="N364">
            <v>0</v>
          </cell>
          <cell r="S364">
            <v>39722</v>
          </cell>
          <cell r="T364">
            <v>22</v>
          </cell>
          <cell r="U364">
            <v>4</v>
          </cell>
          <cell r="V364">
            <v>0</v>
          </cell>
          <cell r="W364">
            <v>4</v>
          </cell>
          <cell r="X364">
            <v>31</v>
          </cell>
          <cell r="Y364">
            <v>30</v>
          </cell>
          <cell r="Z364">
            <v>4.5</v>
          </cell>
        </row>
        <row r="365">
          <cell r="A365" t="str">
            <v>EMP148</v>
          </cell>
          <cell r="B365" t="str">
            <v>SEEMA PAINARKAR</v>
          </cell>
          <cell r="C365" t="str">
            <v>01/02/00</v>
          </cell>
          <cell r="F365" t="str">
            <v>TIME_IN</v>
          </cell>
          <cell r="G365">
            <v>0</v>
          </cell>
          <cell r="H365" t="str">
            <v>CASH</v>
          </cell>
          <cell r="N365">
            <v>0</v>
          </cell>
          <cell r="S365">
            <v>39814</v>
          </cell>
          <cell r="T365">
            <v>25</v>
          </cell>
          <cell r="U365">
            <v>4</v>
          </cell>
          <cell r="V365">
            <v>0</v>
          </cell>
          <cell r="W365">
            <v>1</v>
          </cell>
          <cell r="X365">
            <v>31</v>
          </cell>
          <cell r="Y365">
            <v>30</v>
          </cell>
          <cell r="Z365">
            <v>3</v>
          </cell>
        </row>
        <row r="366">
          <cell r="A366" t="str">
            <v>EMP148</v>
          </cell>
          <cell r="B366" t="str">
            <v>SEEMA PAINARKAR</v>
          </cell>
          <cell r="C366" t="str">
            <v>01/02/00</v>
          </cell>
          <cell r="F366">
            <v>0</v>
          </cell>
          <cell r="G366">
            <v>0</v>
          </cell>
          <cell r="H366" t="str">
            <v>CASH</v>
          </cell>
          <cell r="N366">
            <v>0</v>
          </cell>
          <cell r="S366">
            <v>39539</v>
          </cell>
          <cell r="T366">
            <v>26</v>
          </cell>
          <cell r="U366">
            <v>4</v>
          </cell>
          <cell r="W366">
            <v>0</v>
          </cell>
          <cell r="X366">
            <v>30</v>
          </cell>
          <cell r="Y366">
            <v>30</v>
          </cell>
          <cell r="Z366">
            <v>0</v>
          </cell>
        </row>
        <row r="367">
          <cell r="A367" t="str">
            <v>EMP148</v>
          </cell>
          <cell r="B367" t="str">
            <v>SEEMA PAINARKAR</v>
          </cell>
          <cell r="C367" t="str">
            <v>01/02/00</v>
          </cell>
          <cell r="F367" t="str">
            <v>TIME_IN</v>
          </cell>
          <cell r="G367">
            <v>0</v>
          </cell>
          <cell r="H367" t="str">
            <v>CASH</v>
          </cell>
          <cell r="N367">
            <v>0</v>
          </cell>
          <cell r="S367">
            <v>39845</v>
          </cell>
          <cell r="T367">
            <v>21</v>
          </cell>
          <cell r="U367">
            <v>4</v>
          </cell>
          <cell r="V367">
            <v>0</v>
          </cell>
          <cell r="W367">
            <v>0</v>
          </cell>
          <cell r="X367">
            <v>28</v>
          </cell>
          <cell r="Y367">
            <v>25</v>
          </cell>
          <cell r="Z367">
            <v>0</v>
          </cell>
        </row>
        <row r="368">
          <cell r="A368" t="str">
            <v>EMP148</v>
          </cell>
          <cell r="B368" t="str">
            <v>SEEMA PAINARKAR</v>
          </cell>
          <cell r="C368" t="str">
            <v>01/02/00</v>
          </cell>
          <cell r="F368">
            <v>0</v>
          </cell>
          <cell r="G368">
            <v>0</v>
          </cell>
          <cell r="H368" t="str">
            <v>CASH</v>
          </cell>
          <cell r="N368">
            <v>0</v>
          </cell>
          <cell r="S368">
            <v>39753</v>
          </cell>
          <cell r="T368">
            <v>25</v>
          </cell>
          <cell r="U368">
            <v>5</v>
          </cell>
          <cell r="V368">
            <v>0</v>
          </cell>
          <cell r="W368">
            <v>0</v>
          </cell>
          <cell r="X368">
            <v>30</v>
          </cell>
          <cell r="Y368">
            <v>30</v>
          </cell>
          <cell r="Z368">
            <v>0</v>
          </cell>
        </row>
        <row r="369">
          <cell r="A369" t="str">
            <v>EMP148</v>
          </cell>
          <cell r="B369" t="str">
            <v>SEEMA PAINARKAR</v>
          </cell>
          <cell r="C369" t="str">
            <v>01/02/00</v>
          </cell>
          <cell r="F369">
            <v>0</v>
          </cell>
          <cell r="G369">
            <v>0</v>
          </cell>
          <cell r="H369" t="str">
            <v>CASH</v>
          </cell>
          <cell r="N369">
            <v>0</v>
          </cell>
          <cell r="S369">
            <v>39692</v>
          </cell>
          <cell r="T369">
            <v>23</v>
          </cell>
          <cell r="U369">
            <v>4</v>
          </cell>
          <cell r="V369">
            <v>0</v>
          </cell>
          <cell r="W369">
            <v>1</v>
          </cell>
          <cell r="X369">
            <v>30</v>
          </cell>
          <cell r="Y369">
            <v>28</v>
          </cell>
          <cell r="Z369">
            <v>0</v>
          </cell>
        </row>
        <row r="370">
          <cell r="A370" t="str">
            <v>EMP148</v>
          </cell>
          <cell r="B370" t="str">
            <v>SEEMA PAINARKAR</v>
          </cell>
          <cell r="C370" t="str">
            <v>01/02/00</v>
          </cell>
          <cell r="F370" t="str">
            <v>TIME_IN</v>
          </cell>
          <cell r="G370">
            <v>0</v>
          </cell>
          <cell r="H370" t="str">
            <v>CASH</v>
          </cell>
          <cell r="N370">
            <v>0</v>
          </cell>
          <cell r="S370">
            <v>39783</v>
          </cell>
          <cell r="T370">
            <v>27</v>
          </cell>
          <cell r="U370">
            <v>4</v>
          </cell>
          <cell r="V370">
            <v>0</v>
          </cell>
          <cell r="W370">
            <v>0</v>
          </cell>
          <cell r="X370">
            <v>31</v>
          </cell>
          <cell r="Y370">
            <v>31</v>
          </cell>
          <cell r="Z370">
            <v>1</v>
          </cell>
        </row>
        <row r="371">
          <cell r="A371" t="str">
            <v>EMP148</v>
          </cell>
          <cell r="B371" t="str">
            <v>SEEMA PAINARKAR</v>
          </cell>
          <cell r="C371" t="str">
            <v>01/02/00</v>
          </cell>
          <cell r="F371">
            <v>0</v>
          </cell>
          <cell r="G371">
            <v>0</v>
          </cell>
          <cell r="H371" t="str">
            <v>CASH</v>
          </cell>
          <cell r="N371">
            <v>0</v>
          </cell>
          <cell r="S371">
            <v>39599</v>
          </cell>
          <cell r="T371">
            <v>24</v>
          </cell>
          <cell r="U371">
            <v>4</v>
          </cell>
          <cell r="V371">
            <v>2</v>
          </cell>
          <cell r="W371">
            <v>1</v>
          </cell>
          <cell r="X371">
            <v>31</v>
          </cell>
          <cell r="Y371">
            <v>31</v>
          </cell>
          <cell r="Z371">
            <v>0</v>
          </cell>
        </row>
        <row r="372">
          <cell r="A372" t="str">
            <v>EMP148</v>
          </cell>
          <cell r="B372" t="str">
            <v>SEEMA PAINARKAR</v>
          </cell>
          <cell r="C372" t="str">
            <v>01/02/00</v>
          </cell>
          <cell r="F372">
            <v>0</v>
          </cell>
          <cell r="G372">
            <v>0</v>
          </cell>
          <cell r="H372" t="str">
            <v>CASH</v>
          </cell>
          <cell r="N372">
            <v>0</v>
          </cell>
          <cell r="S372">
            <v>39660</v>
          </cell>
          <cell r="T372">
            <v>24</v>
          </cell>
          <cell r="U372">
            <v>4</v>
          </cell>
          <cell r="V372">
            <v>3</v>
          </cell>
          <cell r="W372">
            <v>0</v>
          </cell>
          <cell r="X372">
            <v>31</v>
          </cell>
          <cell r="Y372">
            <v>31</v>
          </cell>
          <cell r="Z372">
            <v>22.5</v>
          </cell>
        </row>
        <row r="373">
          <cell r="A373" t="str">
            <v>EMP148</v>
          </cell>
          <cell r="B373" t="str">
            <v>SEEMA PAINARKAR</v>
          </cell>
          <cell r="C373" t="str">
            <v>01/02/00</v>
          </cell>
          <cell r="F373">
            <v>0</v>
          </cell>
          <cell r="G373">
            <v>0</v>
          </cell>
          <cell r="H373" t="str">
            <v>CASH</v>
          </cell>
          <cell r="N373">
            <v>0</v>
          </cell>
          <cell r="S373">
            <v>39629</v>
          </cell>
          <cell r="T373">
            <v>25</v>
          </cell>
          <cell r="U373">
            <v>5</v>
          </cell>
          <cell r="V373">
            <v>0</v>
          </cell>
          <cell r="W373">
            <v>0</v>
          </cell>
          <cell r="X373">
            <v>30</v>
          </cell>
          <cell r="Y373">
            <v>30</v>
          </cell>
          <cell r="Z373">
            <v>8</v>
          </cell>
        </row>
        <row r="374">
          <cell r="A374" t="str">
            <v>EMP148</v>
          </cell>
          <cell r="B374" t="str">
            <v>SEEMA PAINARKAR</v>
          </cell>
          <cell r="C374" t="str">
            <v>01/02/00</v>
          </cell>
          <cell r="F374">
            <v>0</v>
          </cell>
          <cell r="G374">
            <v>0</v>
          </cell>
          <cell r="H374" t="str">
            <v>CASH</v>
          </cell>
          <cell r="N374">
            <v>0</v>
          </cell>
          <cell r="S374">
            <v>39691</v>
          </cell>
          <cell r="T374">
            <v>24</v>
          </cell>
          <cell r="U374">
            <v>4</v>
          </cell>
          <cell r="V374">
            <v>0</v>
          </cell>
          <cell r="W374">
            <v>3</v>
          </cell>
          <cell r="X374">
            <v>31</v>
          </cell>
          <cell r="Y374">
            <v>31</v>
          </cell>
          <cell r="Z374">
            <v>0</v>
          </cell>
        </row>
        <row r="375">
          <cell r="A375" t="str">
            <v>EMP151</v>
          </cell>
          <cell r="B375" t="str">
            <v>RUPALI CHAVAN</v>
          </cell>
          <cell r="C375" t="str">
            <v>01/12/01</v>
          </cell>
          <cell r="D375">
            <v>30561</v>
          </cell>
          <cell r="F375">
            <v>0</v>
          </cell>
          <cell r="G375">
            <v>0</v>
          </cell>
          <cell r="H375" t="str">
            <v>CASH</v>
          </cell>
          <cell r="I375" t="str">
            <v>VITAVA THANE</v>
          </cell>
          <cell r="N375">
            <v>0</v>
          </cell>
          <cell r="R375" t="str">
            <v>HELPER</v>
          </cell>
          <cell r="S375">
            <v>39629</v>
          </cell>
          <cell r="T375">
            <v>17</v>
          </cell>
          <cell r="U375">
            <v>3</v>
          </cell>
          <cell r="V375">
            <v>0</v>
          </cell>
          <cell r="W375">
            <v>0</v>
          </cell>
          <cell r="X375">
            <v>30</v>
          </cell>
          <cell r="Y375">
            <v>20</v>
          </cell>
          <cell r="Z375">
            <v>0</v>
          </cell>
        </row>
        <row r="376">
          <cell r="A376" t="str">
            <v>EMP151</v>
          </cell>
          <cell r="B376" t="str">
            <v>RUPALI REMBULKAR</v>
          </cell>
          <cell r="C376" t="str">
            <v>01/12/01</v>
          </cell>
          <cell r="D376">
            <v>30561</v>
          </cell>
          <cell r="F376" t="str">
            <v>TIME_IN</v>
          </cell>
          <cell r="G376">
            <v>0</v>
          </cell>
          <cell r="H376" t="str">
            <v>CASH</v>
          </cell>
          <cell r="I376" t="str">
            <v>VITAVA THANE</v>
          </cell>
          <cell r="N376">
            <v>0</v>
          </cell>
          <cell r="R376" t="str">
            <v>HELPER</v>
          </cell>
          <cell r="S376">
            <v>39814</v>
          </cell>
          <cell r="T376">
            <v>23.5</v>
          </cell>
          <cell r="U376">
            <v>4</v>
          </cell>
          <cell r="V376">
            <v>0</v>
          </cell>
          <cell r="W376">
            <v>1</v>
          </cell>
          <cell r="X376">
            <v>31</v>
          </cell>
          <cell r="Y376">
            <v>28.5</v>
          </cell>
          <cell r="Z376">
            <v>0</v>
          </cell>
        </row>
        <row r="377">
          <cell r="A377" t="str">
            <v>EMP151</v>
          </cell>
          <cell r="B377" t="str">
            <v>RUPALI CHAVAN</v>
          </cell>
          <cell r="C377" t="str">
            <v>01/12/01</v>
          </cell>
          <cell r="D377">
            <v>30561</v>
          </cell>
          <cell r="F377">
            <v>0</v>
          </cell>
          <cell r="G377">
            <v>0</v>
          </cell>
          <cell r="H377" t="str">
            <v>CASH</v>
          </cell>
          <cell r="I377" t="str">
            <v>VITAVA THANE</v>
          </cell>
          <cell r="N377">
            <v>0</v>
          </cell>
          <cell r="R377" t="str">
            <v>HELPER</v>
          </cell>
          <cell r="S377">
            <v>39599</v>
          </cell>
          <cell r="T377">
            <v>21.5</v>
          </cell>
          <cell r="U377">
            <v>3</v>
          </cell>
          <cell r="V377">
            <v>0</v>
          </cell>
          <cell r="W377">
            <v>1</v>
          </cell>
          <cell r="X377">
            <v>31</v>
          </cell>
          <cell r="Y377">
            <v>25.5</v>
          </cell>
          <cell r="Z377">
            <v>2.5</v>
          </cell>
        </row>
        <row r="378">
          <cell r="A378" t="str">
            <v>EMP151</v>
          </cell>
          <cell r="B378" t="str">
            <v>RUPALI REMBULKAR</v>
          </cell>
          <cell r="C378" t="str">
            <v>01/12/01</v>
          </cell>
          <cell r="D378">
            <v>30561</v>
          </cell>
          <cell r="F378">
            <v>0</v>
          </cell>
          <cell r="G378">
            <v>0</v>
          </cell>
          <cell r="H378" t="str">
            <v>CASH</v>
          </cell>
          <cell r="I378" t="str">
            <v>VITAVA THANE</v>
          </cell>
          <cell r="N378">
            <v>0</v>
          </cell>
          <cell r="R378" t="str">
            <v>HELPER</v>
          </cell>
          <cell r="S378">
            <v>39660</v>
          </cell>
          <cell r="T378">
            <v>20.5</v>
          </cell>
          <cell r="U378">
            <v>4</v>
          </cell>
          <cell r="V378">
            <v>0</v>
          </cell>
          <cell r="W378">
            <v>0</v>
          </cell>
          <cell r="X378">
            <v>31</v>
          </cell>
          <cell r="Y378">
            <v>24.5</v>
          </cell>
          <cell r="Z378">
            <v>0</v>
          </cell>
        </row>
        <row r="379">
          <cell r="A379" t="str">
            <v>EMP151</v>
          </cell>
          <cell r="B379" t="str">
            <v>RUPALI CHAVAN</v>
          </cell>
          <cell r="C379" t="str">
            <v>01/12/01</v>
          </cell>
          <cell r="D379">
            <v>30561</v>
          </cell>
          <cell r="F379">
            <v>0</v>
          </cell>
          <cell r="G379">
            <v>0</v>
          </cell>
          <cell r="H379" t="str">
            <v>CASH</v>
          </cell>
          <cell r="I379" t="str">
            <v>VITAVA THANE</v>
          </cell>
          <cell r="N379">
            <v>0</v>
          </cell>
          <cell r="R379" t="str">
            <v>HELPER</v>
          </cell>
          <cell r="S379">
            <v>39539</v>
          </cell>
          <cell r="T379">
            <v>23</v>
          </cell>
          <cell r="U379">
            <v>4</v>
          </cell>
          <cell r="W379">
            <v>0</v>
          </cell>
          <cell r="X379">
            <v>30</v>
          </cell>
          <cell r="Y379">
            <v>27</v>
          </cell>
          <cell r="Z379">
            <v>3.5</v>
          </cell>
        </row>
        <row r="380">
          <cell r="A380" t="str">
            <v>EMP151</v>
          </cell>
          <cell r="B380" t="str">
            <v>RUPALI REMBULKAR</v>
          </cell>
          <cell r="C380" t="str">
            <v>01/12/01</v>
          </cell>
          <cell r="D380">
            <v>30561</v>
          </cell>
          <cell r="F380">
            <v>0</v>
          </cell>
          <cell r="G380">
            <v>0</v>
          </cell>
          <cell r="H380" t="str">
            <v>CASH</v>
          </cell>
          <cell r="I380" t="str">
            <v>VITAVA THANE</v>
          </cell>
          <cell r="N380">
            <v>0</v>
          </cell>
          <cell r="R380" t="str">
            <v>HELPER</v>
          </cell>
          <cell r="S380">
            <v>39692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30</v>
          </cell>
          <cell r="Y380">
            <v>0</v>
          </cell>
          <cell r="Z380">
            <v>0</v>
          </cell>
        </row>
        <row r="381">
          <cell r="A381" t="str">
            <v>EMP151</v>
          </cell>
          <cell r="B381" t="str">
            <v>RUPALI REMBULKAR</v>
          </cell>
          <cell r="C381" t="str">
            <v>01/12/01</v>
          </cell>
          <cell r="D381">
            <v>30561</v>
          </cell>
          <cell r="F381" t="str">
            <v>TIME_IN</v>
          </cell>
          <cell r="G381">
            <v>0</v>
          </cell>
          <cell r="H381" t="str">
            <v>CASH</v>
          </cell>
          <cell r="I381" t="str">
            <v>VITAVA THANE</v>
          </cell>
          <cell r="N381">
            <v>0</v>
          </cell>
          <cell r="R381" t="str">
            <v>HELPER</v>
          </cell>
          <cell r="S381">
            <v>39881</v>
          </cell>
          <cell r="T381">
            <v>23</v>
          </cell>
          <cell r="U381">
            <v>5</v>
          </cell>
          <cell r="V381">
            <v>0</v>
          </cell>
          <cell r="W381">
            <v>2</v>
          </cell>
          <cell r="X381">
            <v>31</v>
          </cell>
          <cell r="Y381">
            <v>30</v>
          </cell>
          <cell r="Z381">
            <v>6.5</v>
          </cell>
        </row>
        <row r="382">
          <cell r="A382" t="str">
            <v>EMP151</v>
          </cell>
          <cell r="B382" t="str">
            <v>RUPALI REMBULKAR</v>
          </cell>
          <cell r="C382" t="str">
            <v>01/12/01</v>
          </cell>
          <cell r="D382">
            <v>30561</v>
          </cell>
          <cell r="F382" t="str">
            <v>TIME_IN</v>
          </cell>
          <cell r="G382">
            <v>0</v>
          </cell>
          <cell r="H382" t="str">
            <v>CASH</v>
          </cell>
          <cell r="I382" t="str">
            <v>VITAVA THANE</v>
          </cell>
          <cell r="N382">
            <v>0</v>
          </cell>
          <cell r="R382" t="str">
            <v>HELPER</v>
          </cell>
          <cell r="S382">
            <v>39783</v>
          </cell>
          <cell r="T382">
            <v>24</v>
          </cell>
          <cell r="U382">
            <v>4</v>
          </cell>
          <cell r="V382">
            <v>0</v>
          </cell>
          <cell r="W382">
            <v>0</v>
          </cell>
          <cell r="X382">
            <v>31</v>
          </cell>
          <cell r="Y382">
            <v>28</v>
          </cell>
          <cell r="Z382">
            <v>0</v>
          </cell>
        </row>
        <row r="383">
          <cell r="A383" t="str">
            <v>EMP151</v>
          </cell>
          <cell r="B383" t="str">
            <v>RUPALI REMBULKAR</v>
          </cell>
          <cell r="C383" t="str">
            <v>01/12/01</v>
          </cell>
          <cell r="D383">
            <v>30561</v>
          </cell>
          <cell r="F383">
            <v>0</v>
          </cell>
          <cell r="G383">
            <v>0</v>
          </cell>
          <cell r="H383" t="str">
            <v>CASH</v>
          </cell>
          <cell r="I383" t="str">
            <v>VITAVA THANE</v>
          </cell>
          <cell r="N383">
            <v>0</v>
          </cell>
          <cell r="R383" t="str">
            <v>HELPER</v>
          </cell>
          <cell r="S383">
            <v>39722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31</v>
          </cell>
          <cell r="Y383">
            <v>0</v>
          </cell>
          <cell r="Z383">
            <v>0</v>
          </cell>
        </row>
        <row r="384">
          <cell r="A384" t="str">
            <v>EMP151</v>
          </cell>
          <cell r="B384" t="str">
            <v>RUPALI REMBULKAR</v>
          </cell>
          <cell r="C384" t="str">
            <v>01/12/01</v>
          </cell>
          <cell r="D384">
            <v>30561</v>
          </cell>
          <cell r="F384" t="str">
            <v>TIME_IN</v>
          </cell>
          <cell r="G384">
            <v>0</v>
          </cell>
          <cell r="H384" t="str">
            <v>CASH</v>
          </cell>
          <cell r="I384" t="str">
            <v>VITAVA THANE</v>
          </cell>
          <cell r="N384">
            <v>0</v>
          </cell>
          <cell r="R384" t="str">
            <v>HELPER</v>
          </cell>
          <cell r="S384">
            <v>39845</v>
          </cell>
          <cell r="T384">
            <v>24</v>
          </cell>
          <cell r="U384">
            <v>4</v>
          </cell>
          <cell r="V384">
            <v>0</v>
          </cell>
          <cell r="W384">
            <v>0</v>
          </cell>
          <cell r="X384">
            <v>28</v>
          </cell>
          <cell r="Y384">
            <v>28</v>
          </cell>
          <cell r="Z384">
            <v>0</v>
          </cell>
        </row>
        <row r="385">
          <cell r="A385" t="str">
            <v>EMP151</v>
          </cell>
          <cell r="B385" t="str">
            <v>RUPALI REMBULKAR</v>
          </cell>
          <cell r="C385" t="str">
            <v>01/12/01</v>
          </cell>
          <cell r="D385">
            <v>30561</v>
          </cell>
          <cell r="F385">
            <v>0</v>
          </cell>
          <cell r="G385">
            <v>0</v>
          </cell>
          <cell r="H385" t="str">
            <v>CASH</v>
          </cell>
          <cell r="I385" t="str">
            <v>VITAVA THANE</v>
          </cell>
          <cell r="N385">
            <v>0</v>
          </cell>
          <cell r="R385" t="str">
            <v>HELPER</v>
          </cell>
          <cell r="S385">
            <v>39691</v>
          </cell>
          <cell r="T385">
            <v>15.5</v>
          </cell>
          <cell r="U385">
            <v>3</v>
          </cell>
          <cell r="V385">
            <v>0</v>
          </cell>
          <cell r="W385">
            <v>3</v>
          </cell>
          <cell r="X385">
            <v>31</v>
          </cell>
          <cell r="Y385">
            <v>21.5</v>
          </cell>
          <cell r="Z385">
            <v>0</v>
          </cell>
        </row>
        <row r="386">
          <cell r="A386" t="str">
            <v>EMP151</v>
          </cell>
          <cell r="B386" t="str">
            <v>RUPALI REMBULKAR</v>
          </cell>
          <cell r="C386" t="str">
            <v>01/12/01</v>
          </cell>
          <cell r="D386">
            <v>30561</v>
          </cell>
          <cell r="F386">
            <v>0</v>
          </cell>
          <cell r="G386">
            <v>0</v>
          </cell>
          <cell r="H386" t="str">
            <v>CASH</v>
          </cell>
          <cell r="I386" t="str">
            <v>VITAVA THANE</v>
          </cell>
          <cell r="N386">
            <v>0</v>
          </cell>
          <cell r="R386" t="str">
            <v>HELPER</v>
          </cell>
          <cell r="S386">
            <v>39753</v>
          </cell>
          <cell r="T386">
            <v>10.5</v>
          </cell>
          <cell r="U386">
            <v>2</v>
          </cell>
          <cell r="V386">
            <v>0</v>
          </cell>
          <cell r="W386">
            <v>0</v>
          </cell>
          <cell r="X386">
            <v>30</v>
          </cell>
          <cell r="Y386">
            <v>12.5</v>
          </cell>
          <cell r="Z386">
            <v>0</v>
          </cell>
        </row>
        <row r="387">
          <cell r="A387" t="str">
            <v>EMP163</v>
          </cell>
          <cell r="B387" t="str">
            <v>BHRAMHADEO JHA</v>
          </cell>
          <cell r="C387" t="str">
            <v>1.4.2002</v>
          </cell>
          <cell r="D387">
            <v>21581</v>
          </cell>
          <cell r="E387" t="str">
            <v>EMP</v>
          </cell>
          <cell r="F387" t="str">
            <v>TIME_IN</v>
          </cell>
          <cell r="G387">
            <v>0</v>
          </cell>
          <cell r="H387" t="str">
            <v>CASH</v>
          </cell>
          <cell r="I387" t="str">
            <v>MAHAPE ,</v>
          </cell>
          <cell r="J387" t="str">
            <v>NAVI MUMBAI</v>
          </cell>
          <cell r="N387">
            <v>0</v>
          </cell>
          <cell r="R387" t="str">
            <v>WATCHMAN</v>
          </cell>
          <cell r="S387">
            <v>39845</v>
          </cell>
          <cell r="T387">
            <v>24</v>
          </cell>
          <cell r="U387">
            <v>4</v>
          </cell>
          <cell r="V387">
            <v>0</v>
          </cell>
          <cell r="X387">
            <v>28</v>
          </cell>
          <cell r="Y387">
            <v>28</v>
          </cell>
          <cell r="Z387">
            <v>64</v>
          </cell>
        </row>
        <row r="388">
          <cell r="A388" t="str">
            <v>EMP163</v>
          </cell>
          <cell r="B388" t="str">
            <v>BHRAMHADEO JHA</v>
          </cell>
          <cell r="C388" t="str">
            <v>1.4.2002</v>
          </cell>
          <cell r="D388">
            <v>21581</v>
          </cell>
          <cell r="E388" t="str">
            <v>EMP</v>
          </cell>
          <cell r="F388">
            <v>0</v>
          </cell>
          <cell r="G388">
            <v>0</v>
          </cell>
          <cell r="H388" t="str">
            <v>CASH</v>
          </cell>
          <cell r="I388" t="str">
            <v>MAHAPE ,</v>
          </cell>
          <cell r="J388" t="str">
            <v>NAVI MUMBAI</v>
          </cell>
          <cell r="N388">
            <v>0</v>
          </cell>
          <cell r="R388" t="str">
            <v>WATCHMAN</v>
          </cell>
          <cell r="S388">
            <v>39691</v>
          </cell>
          <cell r="T388">
            <v>24</v>
          </cell>
          <cell r="U388">
            <v>4</v>
          </cell>
          <cell r="V388">
            <v>0</v>
          </cell>
          <cell r="W388">
            <v>3</v>
          </cell>
          <cell r="X388">
            <v>31</v>
          </cell>
          <cell r="Y388">
            <v>31</v>
          </cell>
          <cell r="Z388">
            <v>64</v>
          </cell>
        </row>
        <row r="389">
          <cell r="A389" t="str">
            <v>EMP163</v>
          </cell>
          <cell r="B389" t="str">
            <v>BHRAMHADEO JHA</v>
          </cell>
          <cell r="C389" t="str">
            <v>1.4.2002</v>
          </cell>
          <cell r="D389">
            <v>21581</v>
          </cell>
          <cell r="E389" t="str">
            <v>EMP</v>
          </cell>
          <cell r="F389" t="str">
            <v>TIME_IN</v>
          </cell>
          <cell r="G389">
            <v>0</v>
          </cell>
          <cell r="H389" t="str">
            <v>CASH</v>
          </cell>
          <cell r="I389" t="str">
            <v>MAHAPE ,</v>
          </cell>
          <cell r="J389" t="str">
            <v>NAVI MUMBAI</v>
          </cell>
          <cell r="N389">
            <v>0</v>
          </cell>
          <cell r="R389" t="str">
            <v>WATCHMAN</v>
          </cell>
          <cell r="S389">
            <v>39881</v>
          </cell>
          <cell r="T389">
            <v>24</v>
          </cell>
          <cell r="U389">
            <v>5</v>
          </cell>
          <cell r="V389">
            <v>0</v>
          </cell>
          <cell r="X389">
            <v>31</v>
          </cell>
          <cell r="Y389">
            <v>29</v>
          </cell>
          <cell r="Z389">
            <v>77</v>
          </cell>
        </row>
        <row r="390">
          <cell r="A390" t="str">
            <v>EMP163</v>
          </cell>
          <cell r="B390" t="str">
            <v>BHRAMHADEO JHA</v>
          </cell>
          <cell r="C390" t="str">
            <v>1.4.2002</v>
          </cell>
          <cell r="D390">
            <v>21581</v>
          </cell>
          <cell r="E390" t="str">
            <v>EMP</v>
          </cell>
          <cell r="F390">
            <v>0</v>
          </cell>
          <cell r="G390">
            <v>0</v>
          </cell>
          <cell r="H390" t="str">
            <v>CASH</v>
          </cell>
          <cell r="I390" t="str">
            <v>MAHAPE ,</v>
          </cell>
          <cell r="J390" t="str">
            <v>NAVI MUMBAI</v>
          </cell>
          <cell r="N390">
            <v>0</v>
          </cell>
          <cell r="R390" t="str">
            <v>WATCHMAN</v>
          </cell>
          <cell r="S390">
            <v>39753</v>
          </cell>
          <cell r="T390">
            <v>25</v>
          </cell>
          <cell r="U390">
            <v>5</v>
          </cell>
          <cell r="V390">
            <v>0</v>
          </cell>
          <cell r="W390">
            <v>0</v>
          </cell>
          <cell r="X390">
            <v>30</v>
          </cell>
          <cell r="Y390">
            <v>30</v>
          </cell>
          <cell r="Z390">
            <v>73</v>
          </cell>
        </row>
        <row r="391">
          <cell r="A391" t="str">
            <v>EMP163</v>
          </cell>
          <cell r="B391" t="str">
            <v>BHRAMHADEO JHA</v>
          </cell>
          <cell r="C391" t="str">
            <v>1.4.2002</v>
          </cell>
          <cell r="D391">
            <v>21581</v>
          </cell>
          <cell r="E391" t="str">
            <v>EMP</v>
          </cell>
          <cell r="F391">
            <v>0</v>
          </cell>
          <cell r="G391">
            <v>0</v>
          </cell>
          <cell r="H391" t="str">
            <v>CASH</v>
          </cell>
          <cell r="I391" t="str">
            <v>MAHAPE ,</v>
          </cell>
          <cell r="J391" t="str">
            <v>NAVI MUMBAI</v>
          </cell>
          <cell r="N391">
            <v>0</v>
          </cell>
          <cell r="R391" t="str">
            <v>WATCHMAN</v>
          </cell>
          <cell r="S391">
            <v>39660</v>
          </cell>
          <cell r="T391">
            <v>27</v>
          </cell>
          <cell r="U391">
            <v>4</v>
          </cell>
          <cell r="V391">
            <v>0</v>
          </cell>
          <cell r="W391">
            <v>0</v>
          </cell>
          <cell r="X391">
            <v>31</v>
          </cell>
          <cell r="Y391">
            <v>31</v>
          </cell>
          <cell r="Z391">
            <v>130</v>
          </cell>
        </row>
        <row r="392">
          <cell r="A392" t="str">
            <v>EMP163</v>
          </cell>
          <cell r="B392" t="str">
            <v>BHRAMHADEO JHA</v>
          </cell>
          <cell r="C392" t="str">
            <v>1.4.2002</v>
          </cell>
          <cell r="D392">
            <v>21581</v>
          </cell>
          <cell r="E392" t="str">
            <v>EMP</v>
          </cell>
          <cell r="F392" t="str">
            <v>TIME_IN</v>
          </cell>
          <cell r="G392">
            <v>0</v>
          </cell>
          <cell r="H392" t="str">
            <v>CASH</v>
          </cell>
          <cell r="I392" t="str">
            <v>MAHAPE ,</v>
          </cell>
          <cell r="J392" t="str">
            <v>NAVI MUMBAI</v>
          </cell>
          <cell r="N392">
            <v>0</v>
          </cell>
          <cell r="R392" t="str">
            <v>WATCHMAN</v>
          </cell>
          <cell r="S392">
            <v>39783</v>
          </cell>
          <cell r="T392">
            <v>29</v>
          </cell>
          <cell r="U392">
            <v>2</v>
          </cell>
          <cell r="V392">
            <v>0</v>
          </cell>
          <cell r="W392">
            <v>0</v>
          </cell>
          <cell r="X392">
            <v>31</v>
          </cell>
          <cell r="Y392">
            <v>31</v>
          </cell>
          <cell r="Z392">
            <v>71</v>
          </cell>
        </row>
        <row r="393">
          <cell r="A393" t="str">
            <v>EMP163</v>
          </cell>
          <cell r="B393" t="str">
            <v>BHRAMHADEO JHA</v>
          </cell>
          <cell r="C393" t="str">
            <v>1.4.2002</v>
          </cell>
          <cell r="D393">
            <v>21581</v>
          </cell>
          <cell r="E393" t="str">
            <v>EMP</v>
          </cell>
          <cell r="F393">
            <v>0</v>
          </cell>
          <cell r="G393">
            <v>0</v>
          </cell>
          <cell r="H393" t="str">
            <v>CASH</v>
          </cell>
          <cell r="I393" t="str">
            <v>MAHAPE ,</v>
          </cell>
          <cell r="J393" t="str">
            <v>NAVI MUMBAI</v>
          </cell>
          <cell r="N393">
            <v>0</v>
          </cell>
          <cell r="R393" t="str">
            <v>WATCHMAN</v>
          </cell>
          <cell r="S393">
            <v>39599</v>
          </cell>
          <cell r="T393">
            <v>26</v>
          </cell>
          <cell r="U393">
            <v>4</v>
          </cell>
          <cell r="V393">
            <v>0</v>
          </cell>
          <cell r="W393">
            <v>1</v>
          </cell>
          <cell r="X393">
            <v>31</v>
          </cell>
          <cell r="Y393">
            <v>31</v>
          </cell>
          <cell r="Z393">
            <v>140</v>
          </cell>
        </row>
        <row r="394">
          <cell r="A394" t="str">
            <v>EMP163</v>
          </cell>
          <cell r="B394" t="str">
            <v>BHRAMHADEO JHA</v>
          </cell>
          <cell r="C394" t="str">
            <v>1.4.2002</v>
          </cell>
          <cell r="D394">
            <v>21581</v>
          </cell>
          <cell r="F394">
            <v>0</v>
          </cell>
          <cell r="G394">
            <v>0</v>
          </cell>
          <cell r="H394" t="str">
            <v>CASH</v>
          </cell>
          <cell r="I394" t="str">
            <v>MAHAPE ,</v>
          </cell>
          <cell r="J394" t="str">
            <v>NAVI MUMBAI</v>
          </cell>
          <cell r="N394">
            <v>0</v>
          </cell>
          <cell r="R394" t="str">
            <v>WATCHMAN</v>
          </cell>
          <cell r="S394">
            <v>39629</v>
          </cell>
          <cell r="T394">
            <v>24</v>
          </cell>
          <cell r="U394">
            <v>5</v>
          </cell>
          <cell r="V394">
            <v>0</v>
          </cell>
          <cell r="W394">
            <v>0</v>
          </cell>
          <cell r="X394">
            <v>30</v>
          </cell>
          <cell r="Y394">
            <v>29</v>
          </cell>
          <cell r="Z394">
            <v>122.5</v>
          </cell>
        </row>
        <row r="395">
          <cell r="A395" t="str">
            <v>EMP163</v>
          </cell>
          <cell r="B395" t="str">
            <v>BHRAMHADEO JHA</v>
          </cell>
          <cell r="C395" t="str">
            <v>1.4.2002</v>
          </cell>
          <cell r="D395">
            <v>21581</v>
          </cell>
          <cell r="E395" t="str">
            <v>EMP</v>
          </cell>
          <cell r="F395" t="str">
            <v>TIME_IN</v>
          </cell>
          <cell r="G395">
            <v>0</v>
          </cell>
          <cell r="H395" t="str">
            <v>CASH</v>
          </cell>
          <cell r="I395" t="str">
            <v>MAHAPE ,</v>
          </cell>
          <cell r="J395" t="str">
            <v>NAVI MUMBAI</v>
          </cell>
          <cell r="N395">
            <v>0</v>
          </cell>
          <cell r="R395" t="str">
            <v>WATCHMAN</v>
          </cell>
          <cell r="S395">
            <v>39814</v>
          </cell>
          <cell r="T395">
            <v>28</v>
          </cell>
          <cell r="U395">
            <v>2</v>
          </cell>
          <cell r="V395">
            <v>0</v>
          </cell>
          <cell r="X395">
            <v>31</v>
          </cell>
          <cell r="Y395">
            <v>30</v>
          </cell>
          <cell r="Z395">
            <v>74</v>
          </cell>
        </row>
        <row r="396">
          <cell r="A396" t="str">
            <v>EMP163</v>
          </cell>
          <cell r="B396" t="str">
            <v>BHRAMHADEO JHA</v>
          </cell>
          <cell r="C396" t="str">
            <v>1.4.2002</v>
          </cell>
          <cell r="D396">
            <v>21581</v>
          </cell>
          <cell r="E396" t="str">
            <v>EMP</v>
          </cell>
          <cell r="F396">
            <v>0</v>
          </cell>
          <cell r="G396">
            <v>0</v>
          </cell>
          <cell r="H396" t="str">
            <v>CASH</v>
          </cell>
          <cell r="I396" t="str">
            <v>MAHAPE ,</v>
          </cell>
          <cell r="J396" t="str">
            <v>NAVI MUMBAI</v>
          </cell>
          <cell r="N396">
            <v>0</v>
          </cell>
          <cell r="R396" t="str">
            <v>WATCHMAN</v>
          </cell>
          <cell r="S396">
            <v>39539</v>
          </cell>
          <cell r="T396">
            <v>22</v>
          </cell>
          <cell r="U396">
            <v>4</v>
          </cell>
          <cell r="W396">
            <v>0</v>
          </cell>
          <cell r="X396">
            <v>30</v>
          </cell>
          <cell r="Y396">
            <v>26</v>
          </cell>
          <cell r="Z396">
            <v>60</v>
          </cell>
        </row>
        <row r="397">
          <cell r="A397" t="str">
            <v>EMP163</v>
          </cell>
          <cell r="B397" t="str">
            <v>BHRAMHADEO JHA</v>
          </cell>
          <cell r="C397" t="str">
            <v>1.4.2002</v>
          </cell>
          <cell r="D397">
            <v>21581</v>
          </cell>
          <cell r="E397" t="str">
            <v>EMP</v>
          </cell>
          <cell r="F397">
            <v>0</v>
          </cell>
          <cell r="G397">
            <v>0</v>
          </cell>
          <cell r="H397" t="str">
            <v>CASH</v>
          </cell>
          <cell r="I397" t="str">
            <v>MAHAPE ,</v>
          </cell>
          <cell r="J397" t="str">
            <v>NAVI MUMBAI</v>
          </cell>
          <cell r="N397">
            <v>0</v>
          </cell>
          <cell r="R397" t="str">
            <v>WATCHMAN</v>
          </cell>
          <cell r="S397">
            <v>39692</v>
          </cell>
          <cell r="T397">
            <v>24</v>
          </cell>
          <cell r="U397">
            <v>4</v>
          </cell>
          <cell r="V397">
            <v>0</v>
          </cell>
          <cell r="W397">
            <v>1</v>
          </cell>
          <cell r="X397">
            <v>30</v>
          </cell>
          <cell r="Y397">
            <v>29</v>
          </cell>
          <cell r="Z397">
            <v>94</v>
          </cell>
        </row>
        <row r="398">
          <cell r="A398" t="str">
            <v>EMP163</v>
          </cell>
          <cell r="B398" t="str">
            <v>BHRAMHADEO JHA</v>
          </cell>
          <cell r="C398" t="str">
            <v>1.4.2002</v>
          </cell>
          <cell r="D398">
            <v>21581</v>
          </cell>
          <cell r="E398" t="str">
            <v>EMP</v>
          </cell>
          <cell r="F398">
            <v>0</v>
          </cell>
          <cell r="G398">
            <v>0</v>
          </cell>
          <cell r="H398" t="str">
            <v>CASH</v>
          </cell>
          <cell r="I398" t="str">
            <v>MAHAPE ,</v>
          </cell>
          <cell r="J398" t="str">
            <v>NAVI MUMBAI</v>
          </cell>
          <cell r="N398">
            <v>0</v>
          </cell>
          <cell r="R398" t="str">
            <v>WATCHMAN</v>
          </cell>
          <cell r="S398">
            <v>39722</v>
          </cell>
          <cell r="T398">
            <v>29</v>
          </cell>
          <cell r="U398">
            <v>2</v>
          </cell>
          <cell r="V398">
            <v>0</v>
          </cell>
          <cell r="W398">
            <v>0</v>
          </cell>
          <cell r="X398">
            <v>31</v>
          </cell>
          <cell r="Y398">
            <v>31</v>
          </cell>
          <cell r="Z398">
            <v>106</v>
          </cell>
        </row>
        <row r="399">
          <cell r="A399" t="str">
            <v>EMP164</v>
          </cell>
          <cell r="B399" t="str">
            <v>MANGESH  B.DIXIT - MECH</v>
          </cell>
          <cell r="C399" t="str">
            <v>01/9/01</v>
          </cell>
          <cell r="E399" t="str">
            <v>EMP</v>
          </cell>
          <cell r="F399">
            <v>0</v>
          </cell>
          <cell r="G399">
            <v>0</v>
          </cell>
          <cell r="H399" t="str">
            <v>CASH</v>
          </cell>
          <cell r="N399">
            <v>0</v>
          </cell>
          <cell r="S399">
            <v>39539</v>
          </cell>
          <cell r="T399">
            <v>24.5</v>
          </cell>
          <cell r="U399">
            <v>4</v>
          </cell>
          <cell r="W399">
            <v>0</v>
          </cell>
          <cell r="X399">
            <v>30</v>
          </cell>
          <cell r="Y399">
            <v>28.5</v>
          </cell>
          <cell r="Z399">
            <v>24.75</v>
          </cell>
        </row>
        <row r="400">
          <cell r="A400" t="str">
            <v>EMP164</v>
          </cell>
          <cell r="B400" t="str">
            <v>MANGESH  B.DIXIT - MECH</v>
          </cell>
          <cell r="C400" t="str">
            <v>01/9/01</v>
          </cell>
          <cell r="E400" t="str">
            <v>EMP</v>
          </cell>
          <cell r="F400">
            <v>0</v>
          </cell>
          <cell r="G400">
            <v>0</v>
          </cell>
          <cell r="H400" t="str">
            <v>CASH</v>
          </cell>
          <cell r="N400">
            <v>0</v>
          </cell>
          <cell r="S400">
            <v>39722</v>
          </cell>
          <cell r="T400">
            <v>18</v>
          </cell>
          <cell r="U400">
            <v>3</v>
          </cell>
          <cell r="V400">
            <v>0</v>
          </cell>
          <cell r="W400">
            <v>1</v>
          </cell>
          <cell r="X400">
            <v>31</v>
          </cell>
          <cell r="Y400">
            <v>22</v>
          </cell>
          <cell r="Z400">
            <v>14</v>
          </cell>
        </row>
        <row r="401">
          <cell r="A401" t="str">
            <v>EMP164</v>
          </cell>
          <cell r="B401" t="str">
            <v>MANGESH  B.DIXIT - MECH</v>
          </cell>
          <cell r="C401" t="str">
            <v>01/9/01</v>
          </cell>
          <cell r="E401" t="str">
            <v>EMP</v>
          </cell>
          <cell r="F401">
            <v>0</v>
          </cell>
          <cell r="G401">
            <v>0</v>
          </cell>
          <cell r="H401" t="str">
            <v>CASH</v>
          </cell>
          <cell r="N401">
            <v>0</v>
          </cell>
          <cell r="S401">
            <v>39692</v>
          </cell>
          <cell r="T401">
            <v>15</v>
          </cell>
          <cell r="U401">
            <v>3</v>
          </cell>
          <cell r="V401">
            <v>0</v>
          </cell>
          <cell r="W401">
            <v>0</v>
          </cell>
          <cell r="X401">
            <v>30</v>
          </cell>
          <cell r="Y401">
            <v>18</v>
          </cell>
          <cell r="Z401">
            <v>8</v>
          </cell>
        </row>
        <row r="402">
          <cell r="A402" t="str">
            <v>EMP164</v>
          </cell>
          <cell r="B402" t="str">
            <v>MANGESH  B.DIXIT - MECH</v>
          </cell>
          <cell r="C402" t="str">
            <v>01/9/01</v>
          </cell>
          <cell r="E402" t="str">
            <v>EMP</v>
          </cell>
          <cell r="F402">
            <v>0</v>
          </cell>
          <cell r="G402">
            <v>0</v>
          </cell>
          <cell r="H402" t="str">
            <v>CASH</v>
          </cell>
          <cell r="N402">
            <v>0</v>
          </cell>
          <cell r="S402">
            <v>39599</v>
          </cell>
          <cell r="T402">
            <v>23</v>
          </cell>
          <cell r="U402">
            <v>4</v>
          </cell>
          <cell r="V402">
            <v>0</v>
          </cell>
          <cell r="W402">
            <v>1</v>
          </cell>
          <cell r="X402">
            <v>31</v>
          </cell>
          <cell r="Y402">
            <v>28</v>
          </cell>
          <cell r="Z402">
            <v>9</v>
          </cell>
        </row>
        <row r="403">
          <cell r="A403" t="str">
            <v>EMP164</v>
          </cell>
          <cell r="B403" t="str">
            <v>MANGESH  B.DIXIT - MECH</v>
          </cell>
          <cell r="C403" t="str">
            <v>01/9/01</v>
          </cell>
          <cell r="E403" t="str">
            <v>EMP</v>
          </cell>
          <cell r="F403">
            <v>0</v>
          </cell>
          <cell r="G403">
            <v>0</v>
          </cell>
          <cell r="H403" t="str">
            <v>CASH</v>
          </cell>
          <cell r="N403">
            <v>0</v>
          </cell>
          <cell r="S403">
            <v>39753</v>
          </cell>
          <cell r="T403">
            <v>20</v>
          </cell>
          <cell r="U403">
            <v>5</v>
          </cell>
          <cell r="V403">
            <v>0</v>
          </cell>
          <cell r="W403">
            <v>0</v>
          </cell>
          <cell r="X403">
            <v>30</v>
          </cell>
          <cell r="Y403">
            <v>25</v>
          </cell>
          <cell r="Z403">
            <v>0</v>
          </cell>
        </row>
        <row r="404">
          <cell r="A404" t="str">
            <v>EMP164</v>
          </cell>
          <cell r="B404" t="str">
            <v>MANGESH  B.DIXIT - MECH</v>
          </cell>
          <cell r="C404" t="str">
            <v>01/9/01</v>
          </cell>
          <cell r="F404">
            <v>0</v>
          </cell>
          <cell r="G404">
            <v>0</v>
          </cell>
          <cell r="H404" t="str">
            <v>CASH</v>
          </cell>
          <cell r="N404">
            <v>0</v>
          </cell>
          <cell r="S404">
            <v>39629</v>
          </cell>
          <cell r="T404">
            <v>23</v>
          </cell>
          <cell r="U404">
            <v>5</v>
          </cell>
          <cell r="V404">
            <v>0</v>
          </cell>
          <cell r="W404">
            <v>0</v>
          </cell>
          <cell r="X404">
            <v>30</v>
          </cell>
          <cell r="Y404">
            <v>28</v>
          </cell>
          <cell r="Z404">
            <v>4</v>
          </cell>
        </row>
        <row r="405">
          <cell r="A405" t="str">
            <v>EMP164</v>
          </cell>
          <cell r="B405" t="str">
            <v>MANGESH  B.DIXIT - MECH</v>
          </cell>
          <cell r="C405" t="str">
            <v>01/9/01</v>
          </cell>
          <cell r="E405" t="str">
            <v>EMP</v>
          </cell>
          <cell r="F405">
            <v>0</v>
          </cell>
          <cell r="G405">
            <v>0</v>
          </cell>
          <cell r="H405" t="str">
            <v>CASH</v>
          </cell>
          <cell r="N405">
            <v>0</v>
          </cell>
          <cell r="S405">
            <v>39660</v>
          </cell>
          <cell r="T405">
            <v>22</v>
          </cell>
          <cell r="U405">
            <v>4</v>
          </cell>
          <cell r="V405">
            <v>0</v>
          </cell>
          <cell r="W405">
            <v>0</v>
          </cell>
          <cell r="X405">
            <v>31</v>
          </cell>
          <cell r="Y405">
            <v>26</v>
          </cell>
          <cell r="Z405">
            <v>16.75</v>
          </cell>
        </row>
        <row r="406">
          <cell r="A406" t="str">
            <v>EMP164</v>
          </cell>
          <cell r="B406" t="str">
            <v>MANGESH  B.DIXIT - MECH</v>
          </cell>
          <cell r="C406" t="str">
            <v>01/9/01</v>
          </cell>
          <cell r="E406" t="str">
            <v>EMP</v>
          </cell>
          <cell r="F406">
            <v>0</v>
          </cell>
          <cell r="G406">
            <v>0</v>
          </cell>
          <cell r="H406" t="str">
            <v>CASH</v>
          </cell>
          <cell r="N406">
            <v>0</v>
          </cell>
          <cell r="S406">
            <v>39691</v>
          </cell>
          <cell r="T406">
            <v>21</v>
          </cell>
          <cell r="U406">
            <v>4</v>
          </cell>
          <cell r="V406">
            <v>0</v>
          </cell>
          <cell r="W406">
            <v>3</v>
          </cell>
          <cell r="X406">
            <v>31</v>
          </cell>
          <cell r="Y406">
            <v>28</v>
          </cell>
          <cell r="Z406">
            <v>24</v>
          </cell>
        </row>
        <row r="407">
          <cell r="A407" t="str">
            <v>EMP165</v>
          </cell>
          <cell r="B407" t="str">
            <v>NAVAL KISHOR</v>
          </cell>
          <cell r="C407" t="str">
            <v>11./11/03</v>
          </cell>
          <cell r="E407" t="str">
            <v>EMP</v>
          </cell>
          <cell r="F407">
            <v>0</v>
          </cell>
          <cell r="G407">
            <v>0</v>
          </cell>
          <cell r="H407" t="str">
            <v>CASH</v>
          </cell>
          <cell r="N407">
            <v>0</v>
          </cell>
          <cell r="R407" t="str">
            <v>CARD</v>
          </cell>
          <cell r="S407">
            <v>39753</v>
          </cell>
          <cell r="T407">
            <v>19</v>
          </cell>
          <cell r="U407">
            <v>10</v>
          </cell>
          <cell r="V407">
            <v>0</v>
          </cell>
          <cell r="W407">
            <v>0</v>
          </cell>
          <cell r="X407">
            <v>30</v>
          </cell>
          <cell r="Y407">
            <v>29</v>
          </cell>
          <cell r="Z407">
            <v>145.5</v>
          </cell>
        </row>
        <row r="408">
          <cell r="A408" t="str">
            <v>EMP165</v>
          </cell>
          <cell r="B408" t="str">
            <v>NAVAL KISHOR</v>
          </cell>
          <cell r="C408" t="str">
            <v>11./11/03</v>
          </cell>
          <cell r="E408" t="str">
            <v>EMP</v>
          </cell>
          <cell r="F408">
            <v>0</v>
          </cell>
          <cell r="G408">
            <v>0</v>
          </cell>
          <cell r="H408" t="str">
            <v>CASH</v>
          </cell>
          <cell r="N408">
            <v>0</v>
          </cell>
          <cell r="R408" t="str">
            <v>CARD</v>
          </cell>
          <cell r="S408">
            <v>39692</v>
          </cell>
          <cell r="T408">
            <v>21</v>
          </cell>
          <cell r="U408">
            <v>8</v>
          </cell>
          <cell r="V408">
            <v>0</v>
          </cell>
          <cell r="W408">
            <v>1</v>
          </cell>
          <cell r="X408">
            <v>30</v>
          </cell>
          <cell r="Y408">
            <v>30</v>
          </cell>
          <cell r="Z408">
            <v>124</v>
          </cell>
        </row>
        <row r="409">
          <cell r="A409" t="str">
            <v>EMP165</v>
          </cell>
          <cell r="B409" t="str">
            <v>NAVAL KISHOR</v>
          </cell>
          <cell r="C409" t="str">
            <v>11./11/03</v>
          </cell>
          <cell r="E409" t="str">
            <v>EMP</v>
          </cell>
          <cell r="F409">
            <v>0</v>
          </cell>
          <cell r="G409">
            <v>0</v>
          </cell>
          <cell r="H409" t="str">
            <v>CASH</v>
          </cell>
          <cell r="N409">
            <v>0</v>
          </cell>
          <cell r="R409" t="str">
            <v>CARD</v>
          </cell>
          <cell r="S409">
            <v>39660</v>
          </cell>
          <cell r="T409">
            <v>23</v>
          </cell>
          <cell r="U409">
            <v>8</v>
          </cell>
          <cell r="V409">
            <v>0</v>
          </cell>
          <cell r="W409">
            <v>0</v>
          </cell>
          <cell r="X409">
            <v>31</v>
          </cell>
          <cell r="Y409">
            <v>31</v>
          </cell>
          <cell r="Z409">
            <v>88.25</v>
          </cell>
        </row>
        <row r="410">
          <cell r="A410" t="str">
            <v>EMP165</v>
          </cell>
          <cell r="B410" t="str">
            <v>NAVAL KISHOR</v>
          </cell>
          <cell r="C410" t="str">
            <v>11./11/03</v>
          </cell>
          <cell r="E410" t="str">
            <v>EMP</v>
          </cell>
          <cell r="F410" t="str">
            <v>TIME_IN</v>
          </cell>
          <cell r="G410">
            <v>0</v>
          </cell>
          <cell r="H410" t="str">
            <v>CASH</v>
          </cell>
          <cell r="N410">
            <v>0</v>
          </cell>
          <cell r="R410" t="str">
            <v>CARD</v>
          </cell>
          <cell r="S410">
            <v>39783</v>
          </cell>
          <cell r="T410">
            <v>20.5</v>
          </cell>
          <cell r="U410">
            <v>8</v>
          </cell>
          <cell r="V410">
            <v>0</v>
          </cell>
          <cell r="W410">
            <v>0</v>
          </cell>
          <cell r="X410">
            <v>31</v>
          </cell>
          <cell r="Y410">
            <v>28.5</v>
          </cell>
          <cell r="Z410">
            <v>52</v>
          </cell>
        </row>
        <row r="411">
          <cell r="A411" t="str">
            <v>EMP165</v>
          </cell>
          <cell r="B411" t="str">
            <v>NAVAL KISHOR</v>
          </cell>
          <cell r="C411" t="str">
            <v>11./11/03</v>
          </cell>
          <cell r="F411">
            <v>0</v>
          </cell>
          <cell r="G411">
            <v>0</v>
          </cell>
          <cell r="H411" t="str">
            <v>CASH</v>
          </cell>
          <cell r="N411">
            <v>0</v>
          </cell>
          <cell r="R411" t="str">
            <v>CARD</v>
          </cell>
          <cell r="S411">
            <v>39629</v>
          </cell>
          <cell r="T411">
            <v>20</v>
          </cell>
          <cell r="U411">
            <v>9</v>
          </cell>
          <cell r="V411">
            <v>0</v>
          </cell>
          <cell r="W411">
            <v>0</v>
          </cell>
          <cell r="X411">
            <v>30</v>
          </cell>
          <cell r="Y411">
            <v>29</v>
          </cell>
          <cell r="Z411">
            <v>126</v>
          </cell>
        </row>
        <row r="412">
          <cell r="A412" t="str">
            <v>EMP165</v>
          </cell>
          <cell r="B412" t="str">
            <v>NAVAL KISHOR</v>
          </cell>
          <cell r="C412" t="str">
            <v>11./11/03</v>
          </cell>
          <cell r="E412" t="str">
            <v>EMP</v>
          </cell>
          <cell r="F412">
            <v>0</v>
          </cell>
          <cell r="G412">
            <v>0</v>
          </cell>
          <cell r="H412" t="str">
            <v>CASH</v>
          </cell>
          <cell r="N412">
            <v>0</v>
          </cell>
          <cell r="R412" t="str">
            <v>CARD</v>
          </cell>
          <cell r="S412">
            <v>39599</v>
          </cell>
          <cell r="T412">
            <v>9</v>
          </cell>
          <cell r="U412">
            <v>5</v>
          </cell>
          <cell r="V412">
            <v>0</v>
          </cell>
          <cell r="W412">
            <v>1</v>
          </cell>
          <cell r="X412">
            <v>31</v>
          </cell>
          <cell r="Y412">
            <v>15</v>
          </cell>
          <cell r="Z412">
            <v>75.5</v>
          </cell>
        </row>
        <row r="413">
          <cell r="A413" t="str">
            <v>EMP165</v>
          </cell>
          <cell r="B413" t="str">
            <v>NAVAL KISHOR</v>
          </cell>
          <cell r="C413" t="str">
            <v>11./11/03</v>
          </cell>
          <cell r="E413" t="str">
            <v>EMP</v>
          </cell>
          <cell r="F413">
            <v>0</v>
          </cell>
          <cell r="G413">
            <v>0</v>
          </cell>
          <cell r="H413" t="str">
            <v>CASH</v>
          </cell>
          <cell r="N413">
            <v>0</v>
          </cell>
          <cell r="R413" t="str">
            <v>CARD</v>
          </cell>
          <cell r="S413">
            <v>39691</v>
          </cell>
          <cell r="T413">
            <v>17</v>
          </cell>
          <cell r="U413">
            <v>8</v>
          </cell>
          <cell r="V413">
            <v>0</v>
          </cell>
          <cell r="W413">
            <v>3</v>
          </cell>
          <cell r="X413">
            <v>31</v>
          </cell>
          <cell r="Y413">
            <v>28</v>
          </cell>
          <cell r="Z413">
            <v>106</v>
          </cell>
        </row>
        <row r="414">
          <cell r="A414" t="str">
            <v>EMP165</v>
          </cell>
          <cell r="B414" t="str">
            <v>NAVAL KISHOR</v>
          </cell>
          <cell r="C414" t="str">
            <v>11./11/03</v>
          </cell>
          <cell r="E414" t="str">
            <v>EMP</v>
          </cell>
          <cell r="F414" t="str">
            <v>TIME_IN</v>
          </cell>
          <cell r="G414">
            <v>0</v>
          </cell>
          <cell r="H414" t="str">
            <v>CASH</v>
          </cell>
          <cell r="N414">
            <v>0</v>
          </cell>
          <cell r="R414" t="str">
            <v>CARD</v>
          </cell>
          <cell r="S414">
            <v>39845</v>
          </cell>
          <cell r="T414">
            <v>14</v>
          </cell>
          <cell r="U414">
            <v>8</v>
          </cell>
          <cell r="V414">
            <v>0</v>
          </cell>
          <cell r="W414">
            <v>0</v>
          </cell>
          <cell r="X414">
            <v>28</v>
          </cell>
          <cell r="Y414">
            <v>22</v>
          </cell>
          <cell r="Z414">
            <v>55</v>
          </cell>
        </row>
        <row r="415">
          <cell r="A415" t="str">
            <v>EMP165</v>
          </cell>
          <cell r="B415" t="str">
            <v>NAVAL KISHOR</v>
          </cell>
          <cell r="C415" t="str">
            <v>11./11/03</v>
          </cell>
          <cell r="E415" t="str">
            <v>EMP</v>
          </cell>
          <cell r="F415">
            <v>0</v>
          </cell>
          <cell r="G415">
            <v>0</v>
          </cell>
          <cell r="H415" t="str">
            <v>CASH</v>
          </cell>
          <cell r="N415">
            <v>0</v>
          </cell>
          <cell r="R415" t="str">
            <v>CARD</v>
          </cell>
          <cell r="S415">
            <v>39722</v>
          </cell>
          <cell r="T415">
            <v>16</v>
          </cell>
          <cell r="U415">
            <v>8</v>
          </cell>
          <cell r="V415">
            <v>0</v>
          </cell>
          <cell r="W415">
            <v>4</v>
          </cell>
          <cell r="X415">
            <v>31</v>
          </cell>
          <cell r="Y415">
            <v>28</v>
          </cell>
          <cell r="Z415">
            <v>109.25</v>
          </cell>
        </row>
        <row r="416">
          <cell r="A416" t="str">
            <v>EMP165</v>
          </cell>
          <cell r="B416" t="str">
            <v>NAVAL KISHOR</v>
          </cell>
          <cell r="C416" t="str">
            <v>11./11/03</v>
          </cell>
          <cell r="E416" t="str">
            <v>EMP</v>
          </cell>
          <cell r="F416" t="str">
            <v>TIME_IN</v>
          </cell>
          <cell r="G416">
            <v>0</v>
          </cell>
          <cell r="H416" t="str">
            <v>CASH</v>
          </cell>
          <cell r="N416">
            <v>0</v>
          </cell>
          <cell r="R416" t="str">
            <v>CARD</v>
          </cell>
          <cell r="S416">
            <v>39881</v>
          </cell>
          <cell r="T416">
            <v>19</v>
          </cell>
          <cell r="U416">
            <v>9</v>
          </cell>
          <cell r="V416">
            <v>0</v>
          </cell>
          <cell r="W416">
            <v>2</v>
          </cell>
          <cell r="X416">
            <v>31</v>
          </cell>
          <cell r="Y416">
            <v>30</v>
          </cell>
          <cell r="Z416">
            <v>65</v>
          </cell>
        </row>
        <row r="417">
          <cell r="A417" t="str">
            <v>EMP165</v>
          </cell>
          <cell r="B417" t="str">
            <v>NAVAL KISHOR</v>
          </cell>
          <cell r="C417" t="str">
            <v>11./11/03</v>
          </cell>
          <cell r="E417" t="str">
            <v>EMP</v>
          </cell>
          <cell r="F417" t="str">
            <v>TIME_IN</v>
          </cell>
          <cell r="G417">
            <v>0</v>
          </cell>
          <cell r="H417" t="str">
            <v>CASH</v>
          </cell>
          <cell r="N417">
            <v>0</v>
          </cell>
          <cell r="R417" t="str">
            <v>CARD</v>
          </cell>
          <cell r="S417">
            <v>39814</v>
          </cell>
          <cell r="T417">
            <v>21</v>
          </cell>
          <cell r="U417">
            <v>9</v>
          </cell>
          <cell r="V417">
            <v>0</v>
          </cell>
          <cell r="W417">
            <v>1</v>
          </cell>
          <cell r="X417">
            <v>31</v>
          </cell>
          <cell r="Y417">
            <v>31</v>
          </cell>
          <cell r="Z417">
            <v>88</v>
          </cell>
        </row>
        <row r="418">
          <cell r="A418" t="str">
            <v>EMP165</v>
          </cell>
          <cell r="B418" t="str">
            <v>NAVAL KISHOR</v>
          </cell>
          <cell r="C418" t="str">
            <v>11./11/03</v>
          </cell>
          <cell r="E418" t="str">
            <v>EMP</v>
          </cell>
          <cell r="F418">
            <v>0</v>
          </cell>
          <cell r="G418">
            <v>0</v>
          </cell>
          <cell r="H418" t="str">
            <v>CASH</v>
          </cell>
          <cell r="N418">
            <v>0</v>
          </cell>
          <cell r="R418" t="str">
            <v>CARD</v>
          </cell>
          <cell r="S418">
            <v>39539</v>
          </cell>
          <cell r="T418">
            <v>21</v>
          </cell>
          <cell r="U418">
            <v>8</v>
          </cell>
          <cell r="W418">
            <v>0</v>
          </cell>
          <cell r="X418">
            <v>30</v>
          </cell>
          <cell r="Y418">
            <v>29</v>
          </cell>
          <cell r="Z418">
            <v>131</v>
          </cell>
        </row>
        <row r="419">
          <cell r="A419" t="str">
            <v>EMP180</v>
          </cell>
          <cell r="B419" t="str">
            <v>DHIRAJ MHATRE</v>
          </cell>
          <cell r="C419" t="str">
            <v>6.12.04</v>
          </cell>
          <cell r="F419">
            <v>9</v>
          </cell>
          <cell r="G419">
            <v>17.3</v>
          </cell>
          <cell r="H419" t="str">
            <v>CHEQUE</v>
          </cell>
          <cell r="N419">
            <v>0</v>
          </cell>
          <cell r="R419" t="str">
            <v>AUTOCAD OPERATOR</v>
          </cell>
          <cell r="S419">
            <v>39722</v>
          </cell>
          <cell r="T419">
            <v>21.5</v>
          </cell>
          <cell r="U419">
            <v>4</v>
          </cell>
          <cell r="V419">
            <v>0</v>
          </cell>
          <cell r="W419">
            <v>4</v>
          </cell>
          <cell r="X419">
            <v>31</v>
          </cell>
          <cell r="Y419">
            <v>29.5</v>
          </cell>
          <cell r="Z419">
            <v>31.25</v>
          </cell>
        </row>
        <row r="420">
          <cell r="A420" t="str">
            <v>EMP180</v>
          </cell>
          <cell r="B420" t="str">
            <v>DHIRAJ MHATRE</v>
          </cell>
          <cell r="C420" t="str">
            <v>6.12.04</v>
          </cell>
          <cell r="F420" t="str">
            <v>TIME_IN</v>
          </cell>
          <cell r="G420">
            <v>17.3</v>
          </cell>
          <cell r="H420" t="str">
            <v>CHEQUE</v>
          </cell>
          <cell r="N420">
            <v>0</v>
          </cell>
          <cell r="R420" t="str">
            <v>AUTOCAD OPERATOR</v>
          </cell>
          <cell r="S420">
            <v>39814</v>
          </cell>
          <cell r="T420">
            <v>24</v>
          </cell>
          <cell r="U420">
            <v>4</v>
          </cell>
          <cell r="V420">
            <v>0</v>
          </cell>
          <cell r="W420">
            <v>1</v>
          </cell>
          <cell r="X420">
            <v>31</v>
          </cell>
          <cell r="Y420">
            <v>29</v>
          </cell>
          <cell r="Z420">
            <v>8.5</v>
          </cell>
        </row>
        <row r="421">
          <cell r="A421" t="str">
            <v>EMP180</v>
          </cell>
          <cell r="B421" t="str">
            <v>DHIRAJ MHATRE</v>
          </cell>
          <cell r="C421" t="str">
            <v>6.12.04</v>
          </cell>
          <cell r="F421">
            <v>9</v>
          </cell>
          <cell r="G421">
            <v>17.3</v>
          </cell>
          <cell r="H421" t="str">
            <v>CHEQUE</v>
          </cell>
          <cell r="N421">
            <v>0</v>
          </cell>
          <cell r="R421" t="str">
            <v>AUTOCAD OPERATOR</v>
          </cell>
          <cell r="S421">
            <v>39539</v>
          </cell>
          <cell r="T421">
            <v>26</v>
          </cell>
          <cell r="U421">
            <v>4</v>
          </cell>
          <cell r="W421">
            <v>0</v>
          </cell>
          <cell r="X421">
            <v>30</v>
          </cell>
          <cell r="Y421">
            <v>30</v>
          </cell>
          <cell r="Z421">
            <v>58</v>
          </cell>
        </row>
        <row r="422">
          <cell r="A422" t="str">
            <v>EMP180</v>
          </cell>
          <cell r="B422" t="str">
            <v>DHIRAJ MHATRE</v>
          </cell>
          <cell r="C422" t="str">
            <v>6.12.04</v>
          </cell>
          <cell r="F422" t="str">
            <v>TIME_IN</v>
          </cell>
          <cell r="G422">
            <v>17.3</v>
          </cell>
          <cell r="H422" t="str">
            <v>CHEQUE</v>
          </cell>
          <cell r="N422">
            <v>0</v>
          </cell>
          <cell r="R422" t="str">
            <v>AUTOCAD OPERATOR</v>
          </cell>
          <cell r="S422">
            <v>39881</v>
          </cell>
          <cell r="T422">
            <v>24</v>
          </cell>
          <cell r="U422">
            <v>5</v>
          </cell>
          <cell r="V422">
            <v>0</v>
          </cell>
          <cell r="W422">
            <v>2</v>
          </cell>
          <cell r="X422">
            <v>31</v>
          </cell>
          <cell r="Y422">
            <v>31</v>
          </cell>
          <cell r="Z422">
            <v>50</v>
          </cell>
        </row>
        <row r="423">
          <cell r="A423" t="str">
            <v>EMP180</v>
          </cell>
          <cell r="B423" t="str">
            <v>DHIRAJ MHATRE</v>
          </cell>
          <cell r="C423" t="str">
            <v>6.12.04</v>
          </cell>
          <cell r="F423">
            <v>9</v>
          </cell>
          <cell r="G423">
            <v>17.3</v>
          </cell>
          <cell r="H423" t="str">
            <v>CHEQUE</v>
          </cell>
          <cell r="N423">
            <v>0</v>
          </cell>
          <cell r="R423" t="str">
            <v>AUTOCAD OPERATOR</v>
          </cell>
          <cell r="S423">
            <v>39691</v>
          </cell>
          <cell r="T423">
            <v>23</v>
          </cell>
          <cell r="U423">
            <v>4</v>
          </cell>
          <cell r="V423">
            <v>0</v>
          </cell>
          <cell r="W423">
            <v>3</v>
          </cell>
          <cell r="X423">
            <v>31</v>
          </cell>
          <cell r="Y423">
            <v>30</v>
          </cell>
          <cell r="Z423">
            <v>40.75</v>
          </cell>
        </row>
        <row r="424">
          <cell r="A424" t="str">
            <v>EMP180</v>
          </cell>
          <cell r="B424" t="str">
            <v>DHIRAJ MHATRE</v>
          </cell>
          <cell r="C424" t="str">
            <v>6.12.04</v>
          </cell>
          <cell r="F424">
            <v>9</v>
          </cell>
          <cell r="G424">
            <v>17.3</v>
          </cell>
          <cell r="H424" t="str">
            <v>CHEQUE</v>
          </cell>
          <cell r="N424">
            <v>0</v>
          </cell>
          <cell r="R424" t="str">
            <v>AUTOCAD OPERATOR</v>
          </cell>
          <cell r="S424">
            <v>39660</v>
          </cell>
          <cell r="T424">
            <v>26</v>
          </cell>
          <cell r="U424">
            <v>4</v>
          </cell>
          <cell r="V424">
            <v>0</v>
          </cell>
          <cell r="W424">
            <v>0</v>
          </cell>
          <cell r="X424">
            <v>31</v>
          </cell>
          <cell r="Y424">
            <v>30</v>
          </cell>
          <cell r="Z424">
            <v>40.25</v>
          </cell>
        </row>
        <row r="425">
          <cell r="A425" t="str">
            <v>EMP180</v>
          </cell>
          <cell r="B425" t="str">
            <v>DHIRAJ MHATRE</v>
          </cell>
          <cell r="C425" t="str">
            <v>6.12.04</v>
          </cell>
          <cell r="F425" t="str">
            <v>TIME_IN</v>
          </cell>
          <cell r="G425">
            <v>17.3</v>
          </cell>
          <cell r="H425" t="str">
            <v>CHEQUE</v>
          </cell>
          <cell r="N425">
            <v>0</v>
          </cell>
          <cell r="R425" t="str">
            <v>AUTOCAD OPERATOR</v>
          </cell>
          <cell r="S425">
            <v>39783</v>
          </cell>
          <cell r="T425">
            <v>26</v>
          </cell>
          <cell r="U425">
            <v>4</v>
          </cell>
          <cell r="V425">
            <v>0</v>
          </cell>
          <cell r="W425">
            <v>0</v>
          </cell>
          <cell r="X425">
            <v>31</v>
          </cell>
          <cell r="Y425">
            <v>30</v>
          </cell>
          <cell r="Z425">
            <v>23</v>
          </cell>
        </row>
        <row r="426">
          <cell r="A426" t="str">
            <v>EMP180</v>
          </cell>
          <cell r="B426" t="str">
            <v>DHIRAJ MHATRE</v>
          </cell>
          <cell r="C426" t="str">
            <v>6.12.04</v>
          </cell>
          <cell r="F426" t="str">
            <v>TIME_IN</v>
          </cell>
          <cell r="G426">
            <v>17.3</v>
          </cell>
          <cell r="H426" t="str">
            <v>CHEQUE</v>
          </cell>
          <cell r="N426">
            <v>0</v>
          </cell>
          <cell r="R426" t="str">
            <v>AUTOCAD OPERATOR</v>
          </cell>
          <cell r="S426">
            <v>39845</v>
          </cell>
          <cell r="T426">
            <v>24</v>
          </cell>
          <cell r="U426">
            <v>4</v>
          </cell>
          <cell r="V426">
            <v>0</v>
          </cell>
          <cell r="W426">
            <v>0</v>
          </cell>
          <cell r="X426">
            <v>28</v>
          </cell>
          <cell r="Y426">
            <v>28</v>
          </cell>
          <cell r="Z426">
            <v>7.75</v>
          </cell>
        </row>
        <row r="427">
          <cell r="A427" t="str">
            <v>EMP180</v>
          </cell>
          <cell r="B427" t="str">
            <v>DHIRAJ MHATRE</v>
          </cell>
          <cell r="C427" t="str">
            <v>6.12.04</v>
          </cell>
          <cell r="F427">
            <v>9</v>
          </cell>
          <cell r="G427">
            <v>17.3</v>
          </cell>
          <cell r="H427" t="str">
            <v>CHEQUE</v>
          </cell>
          <cell r="N427">
            <v>0</v>
          </cell>
          <cell r="R427" t="str">
            <v>AUTOCAD OPERATOR</v>
          </cell>
          <cell r="S427">
            <v>39629</v>
          </cell>
          <cell r="T427">
            <v>24.5</v>
          </cell>
          <cell r="U427">
            <v>5</v>
          </cell>
          <cell r="V427">
            <v>0</v>
          </cell>
          <cell r="W427">
            <v>0</v>
          </cell>
          <cell r="X427">
            <v>30</v>
          </cell>
          <cell r="Y427">
            <v>29.5</v>
          </cell>
          <cell r="Z427">
            <v>46.25</v>
          </cell>
        </row>
        <row r="428">
          <cell r="A428" t="str">
            <v>EMP180</v>
          </cell>
          <cell r="B428" t="str">
            <v>DHIRAJ MHATRE</v>
          </cell>
          <cell r="C428" t="str">
            <v>6.12.04</v>
          </cell>
          <cell r="F428">
            <v>9</v>
          </cell>
          <cell r="G428">
            <v>17.3</v>
          </cell>
          <cell r="H428" t="str">
            <v>CHEQUE</v>
          </cell>
          <cell r="N428">
            <v>0</v>
          </cell>
          <cell r="R428" t="str">
            <v>AUTOCAD OPERATOR</v>
          </cell>
          <cell r="S428">
            <v>39692</v>
          </cell>
          <cell r="T428">
            <v>25</v>
          </cell>
          <cell r="U428">
            <v>4</v>
          </cell>
          <cell r="V428">
            <v>0</v>
          </cell>
          <cell r="W428">
            <v>1</v>
          </cell>
          <cell r="X428">
            <v>30</v>
          </cell>
          <cell r="Y428">
            <v>30</v>
          </cell>
          <cell r="Z428">
            <v>87.25</v>
          </cell>
        </row>
        <row r="429">
          <cell r="A429" t="str">
            <v>EMP180</v>
          </cell>
          <cell r="B429" t="str">
            <v>DHIRAJ MHATRE</v>
          </cell>
          <cell r="C429" t="str">
            <v>6.12.04</v>
          </cell>
          <cell r="F429">
            <v>9</v>
          </cell>
          <cell r="G429">
            <v>17.3</v>
          </cell>
          <cell r="H429" t="str">
            <v>CHEQUE</v>
          </cell>
          <cell r="N429">
            <v>0</v>
          </cell>
          <cell r="R429" t="str">
            <v>AUTOCAD OPERATOR</v>
          </cell>
          <cell r="S429">
            <v>39599</v>
          </cell>
          <cell r="T429">
            <v>24</v>
          </cell>
          <cell r="U429">
            <v>3</v>
          </cell>
          <cell r="V429">
            <v>0</v>
          </cell>
          <cell r="W429">
            <v>1</v>
          </cell>
          <cell r="X429">
            <v>31</v>
          </cell>
          <cell r="Y429">
            <v>28</v>
          </cell>
          <cell r="Z429">
            <v>55</v>
          </cell>
        </row>
        <row r="430">
          <cell r="A430" t="str">
            <v>EMP180</v>
          </cell>
          <cell r="B430" t="str">
            <v>DHIRAJ MHATRE</v>
          </cell>
          <cell r="C430" t="str">
            <v>6.12.04</v>
          </cell>
          <cell r="F430">
            <v>9</v>
          </cell>
          <cell r="G430">
            <v>17.3</v>
          </cell>
          <cell r="H430" t="str">
            <v>CHEQUE</v>
          </cell>
          <cell r="N430">
            <v>0</v>
          </cell>
          <cell r="R430" t="str">
            <v>AUTOCAD OPERATOR</v>
          </cell>
          <cell r="S430">
            <v>39753</v>
          </cell>
          <cell r="T430">
            <v>25</v>
          </cell>
          <cell r="U430">
            <v>5</v>
          </cell>
          <cell r="V430">
            <v>0</v>
          </cell>
          <cell r="W430">
            <v>0</v>
          </cell>
          <cell r="X430">
            <v>30</v>
          </cell>
          <cell r="Y430">
            <v>30</v>
          </cell>
          <cell r="Z430">
            <v>14.5</v>
          </cell>
        </row>
        <row r="431">
          <cell r="A431" t="str">
            <v>EMP183</v>
          </cell>
          <cell r="B431" t="str">
            <v>VIDYA VEER</v>
          </cell>
          <cell r="C431" t="str">
            <v>18.8.04</v>
          </cell>
          <cell r="D431">
            <v>26582</v>
          </cell>
          <cell r="F431">
            <v>9</v>
          </cell>
          <cell r="G431">
            <v>5.3</v>
          </cell>
          <cell r="H431" t="str">
            <v>CHEQUE</v>
          </cell>
          <cell r="I431" t="str">
            <v>B-9/04 SHIV DARSHAN</v>
          </cell>
          <cell r="J431" t="str">
            <v>SECTOR 10</v>
          </cell>
          <cell r="K431" t="str">
            <v>AIROLI.</v>
          </cell>
          <cell r="M431" t="str">
            <v>MUMBAI 400708</v>
          </cell>
          <cell r="N431">
            <v>0</v>
          </cell>
          <cell r="R431" t="str">
            <v>ADM. ASST</v>
          </cell>
          <cell r="S431">
            <v>39692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30</v>
          </cell>
          <cell r="Y431">
            <v>0</v>
          </cell>
          <cell r="Z431">
            <v>0</v>
          </cell>
        </row>
        <row r="432">
          <cell r="A432" t="str">
            <v>EMP183</v>
          </cell>
          <cell r="B432" t="str">
            <v>VIDYA VEER</v>
          </cell>
          <cell r="C432" t="str">
            <v>18.8.04</v>
          </cell>
          <cell r="D432">
            <v>26582</v>
          </cell>
          <cell r="F432">
            <v>9</v>
          </cell>
          <cell r="G432">
            <v>5.3</v>
          </cell>
          <cell r="H432" t="str">
            <v>CHEQUE</v>
          </cell>
          <cell r="I432" t="str">
            <v>B-9/04 SHIV DARSHAN</v>
          </cell>
          <cell r="J432" t="str">
            <v>SECTOR 10</v>
          </cell>
          <cell r="K432" t="str">
            <v>AIROLI.</v>
          </cell>
          <cell r="M432" t="str">
            <v>MUMBAI 400708</v>
          </cell>
          <cell r="N432">
            <v>0</v>
          </cell>
          <cell r="R432" t="str">
            <v>ADM. ASST</v>
          </cell>
          <cell r="S432">
            <v>39691</v>
          </cell>
          <cell r="T432">
            <v>10</v>
          </cell>
          <cell r="U432">
            <v>3</v>
          </cell>
          <cell r="V432">
            <v>0</v>
          </cell>
          <cell r="W432">
            <v>2</v>
          </cell>
          <cell r="X432">
            <v>31</v>
          </cell>
          <cell r="Y432">
            <v>15</v>
          </cell>
          <cell r="Z432">
            <v>0</v>
          </cell>
        </row>
        <row r="433">
          <cell r="A433" t="str">
            <v>EMP183</v>
          </cell>
          <cell r="B433" t="str">
            <v>VIDYA VEER</v>
          </cell>
          <cell r="C433" t="str">
            <v>18.8.04</v>
          </cell>
          <cell r="D433">
            <v>26582</v>
          </cell>
          <cell r="F433">
            <v>9</v>
          </cell>
          <cell r="G433">
            <v>5.3</v>
          </cell>
          <cell r="H433" t="str">
            <v>CHEQUE</v>
          </cell>
          <cell r="I433" t="str">
            <v>B-9/04 SHIV DARSHAN</v>
          </cell>
          <cell r="J433" t="str">
            <v>SECTOR 10</v>
          </cell>
          <cell r="K433" t="str">
            <v>AIROLI.</v>
          </cell>
          <cell r="M433" t="str">
            <v>MUMBAI 400708</v>
          </cell>
          <cell r="N433">
            <v>0</v>
          </cell>
          <cell r="R433" t="str">
            <v>ADM. ASST</v>
          </cell>
          <cell r="S433">
            <v>39539</v>
          </cell>
          <cell r="T433">
            <v>22.5</v>
          </cell>
          <cell r="U433">
            <v>4</v>
          </cell>
          <cell r="W433">
            <v>0</v>
          </cell>
          <cell r="X433">
            <v>30</v>
          </cell>
          <cell r="Y433">
            <v>26.5</v>
          </cell>
          <cell r="Z433">
            <v>0.75</v>
          </cell>
        </row>
        <row r="434">
          <cell r="A434" t="str">
            <v>EMP183</v>
          </cell>
          <cell r="B434" t="str">
            <v>VIDYA VEER</v>
          </cell>
          <cell r="C434" t="str">
            <v>18.8.04</v>
          </cell>
          <cell r="D434">
            <v>26582</v>
          </cell>
          <cell r="F434">
            <v>9</v>
          </cell>
          <cell r="G434">
            <v>5.3</v>
          </cell>
          <cell r="H434" t="str">
            <v>CHEQUE</v>
          </cell>
          <cell r="I434" t="str">
            <v>B-9/04 SHIV DARSHAN</v>
          </cell>
          <cell r="J434" t="str">
            <v>SECTOR 10</v>
          </cell>
          <cell r="K434" t="str">
            <v>AIROLI.</v>
          </cell>
          <cell r="M434" t="str">
            <v>MUMBAI 400708</v>
          </cell>
          <cell r="N434">
            <v>0</v>
          </cell>
          <cell r="R434" t="str">
            <v>ADM. ASST</v>
          </cell>
          <cell r="S434">
            <v>39599</v>
          </cell>
          <cell r="T434">
            <v>24</v>
          </cell>
          <cell r="U434">
            <v>4</v>
          </cell>
          <cell r="V434">
            <v>0</v>
          </cell>
          <cell r="W434">
            <v>1</v>
          </cell>
          <cell r="X434">
            <v>31</v>
          </cell>
          <cell r="Y434">
            <v>29</v>
          </cell>
          <cell r="Z434">
            <v>0</v>
          </cell>
        </row>
        <row r="435">
          <cell r="A435" t="str">
            <v>EMP183</v>
          </cell>
          <cell r="B435" t="str">
            <v>VIDYA VEER</v>
          </cell>
          <cell r="C435" t="str">
            <v>18.8.04</v>
          </cell>
          <cell r="D435">
            <v>26582</v>
          </cell>
          <cell r="F435">
            <v>9</v>
          </cell>
          <cell r="G435">
            <v>5.3</v>
          </cell>
          <cell r="H435" t="str">
            <v>CHEQUE</v>
          </cell>
          <cell r="I435" t="str">
            <v>B-9/04 SHIV DARSHAN</v>
          </cell>
          <cell r="J435" t="str">
            <v>SECTOR 10</v>
          </cell>
          <cell r="K435" t="str">
            <v>AIROLI.</v>
          </cell>
          <cell r="M435" t="str">
            <v>MUMBAI 400708</v>
          </cell>
          <cell r="N435">
            <v>0</v>
          </cell>
          <cell r="R435" t="str">
            <v>ADM. ASST</v>
          </cell>
          <cell r="S435">
            <v>39629</v>
          </cell>
          <cell r="T435">
            <v>22</v>
          </cell>
          <cell r="U435">
            <v>5</v>
          </cell>
          <cell r="V435">
            <v>2</v>
          </cell>
          <cell r="W435">
            <v>0</v>
          </cell>
          <cell r="X435">
            <v>30</v>
          </cell>
          <cell r="Y435">
            <v>29</v>
          </cell>
          <cell r="Z435">
            <v>0</v>
          </cell>
        </row>
        <row r="436">
          <cell r="A436" t="str">
            <v>EMP183</v>
          </cell>
          <cell r="B436" t="str">
            <v>VIDYA VEER</v>
          </cell>
          <cell r="C436" t="str">
            <v>18.8.04</v>
          </cell>
          <cell r="D436">
            <v>26582</v>
          </cell>
          <cell r="F436">
            <v>9</v>
          </cell>
          <cell r="G436">
            <v>5.3</v>
          </cell>
          <cell r="H436" t="str">
            <v>CHEQUE</v>
          </cell>
          <cell r="I436" t="str">
            <v>B-9/04 SHIV DARSHAN</v>
          </cell>
          <cell r="J436" t="str">
            <v>SECTOR 10</v>
          </cell>
          <cell r="K436" t="str">
            <v>AIROLI.</v>
          </cell>
          <cell r="M436" t="str">
            <v>MUMBAI 400708</v>
          </cell>
          <cell r="N436">
            <v>0</v>
          </cell>
          <cell r="R436" t="str">
            <v>ADM. ASST</v>
          </cell>
          <cell r="S436">
            <v>39660</v>
          </cell>
          <cell r="T436">
            <v>22</v>
          </cell>
          <cell r="U436">
            <v>4</v>
          </cell>
          <cell r="V436">
            <v>0</v>
          </cell>
          <cell r="W436">
            <v>0</v>
          </cell>
          <cell r="X436">
            <v>31</v>
          </cell>
          <cell r="Y436">
            <v>26</v>
          </cell>
          <cell r="Z436">
            <v>0</v>
          </cell>
        </row>
        <row r="437">
          <cell r="A437" t="str">
            <v>EMP184</v>
          </cell>
          <cell r="B437" t="str">
            <v>VAIDEHI V DHARMADHIKARI</v>
          </cell>
          <cell r="C437" t="str">
            <v>1/12/01</v>
          </cell>
          <cell r="D437">
            <v>30517</v>
          </cell>
          <cell r="F437">
            <v>0</v>
          </cell>
          <cell r="G437">
            <v>0</v>
          </cell>
          <cell r="H437" t="str">
            <v>CASH</v>
          </cell>
          <cell r="I437" t="str">
            <v>KOPAR KHAIRNE</v>
          </cell>
          <cell r="N437">
            <v>0</v>
          </cell>
          <cell r="R437" t="str">
            <v>HELPER</v>
          </cell>
          <cell r="S437">
            <v>39692</v>
          </cell>
          <cell r="T437">
            <v>21.5</v>
          </cell>
          <cell r="U437">
            <v>4</v>
          </cell>
          <cell r="V437">
            <v>0</v>
          </cell>
          <cell r="W437">
            <v>1</v>
          </cell>
          <cell r="X437">
            <v>30</v>
          </cell>
          <cell r="Y437">
            <v>26.5</v>
          </cell>
          <cell r="Z437">
            <v>11</v>
          </cell>
        </row>
        <row r="438">
          <cell r="A438" t="str">
            <v>EMP184</v>
          </cell>
          <cell r="B438" t="str">
            <v>VAIDEHI V DHARMADHIKARI</v>
          </cell>
          <cell r="C438" t="str">
            <v>1/12/01</v>
          </cell>
          <cell r="D438">
            <v>30517</v>
          </cell>
          <cell r="F438">
            <v>0</v>
          </cell>
          <cell r="G438">
            <v>0</v>
          </cell>
          <cell r="H438" t="str">
            <v>CASH</v>
          </cell>
          <cell r="I438" t="str">
            <v>KOPAR KHAIRNE</v>
          </cell>
          <cell r="N438">
            <v>0</v>
          </cell>
          <cell r="R438" t="str">
            <v>HELPER</v>
          </cell>
          <cell r="S438">
            <v>39660</v>
          </cell>
          <cell r="T438">
            <v>26</v>
          </cell>
          <cell r="U438">
            <v>4</v>
          </cell>
          <cell r="V438">
            <v>0</v>
          </cell>
          <cell r="W438">
            <v>0</v>
          </cell>
          <cell r="X438">
            <v>31</v>
          </cell>
          <cell r="Y438">
            <v>30</v>
          </cell>
          <cell r="Z438">
            <v>6</v>
          </cell>
        </row>
        <row r="439">
          <cell r="A439" t="str">
            <v>EMP184</v>
          </cell>
          <cell r="B439" t="str">
            <v>VAIDEHI V DHARMADHIKARI</v>
          </cell>
          <cell r="C439" t="str">
            <v>1/12/01</v>
          </cell>
          <cell r="D439">
            <v>30517</v>
          </cell>
          <cell r="F439">
            <v>0</v>
          </cell>
          <cell r="G439">
            <v>0</v>
          </cell>
          <cell r="H439" t="str">
            <v>CASH</v>
          </cell>
          <cell r="I439" t="str">
            <v>KOPAR KHAIRNE</v>
          </cell>
          <cell r="N439">
            <v>0</v>
          </cell>
          <cell r="R439" t="str">
            <v>HELPER</v>
          </cell>
          <cell r="S439">
            <v>39629</v>
          </cell>
          <cell r="T439">
            <v>21</v>
          </cell>
          <cell r="U439">
            <v>5</v>
          </cell>
          <cell r="V439">
            <v>0</v>
          </cell>
          <cell r="W439">
            <v>0</v>
          </cell>
          <cell r="X439">
            <v>30</v>
          </cell>
          <cell r="Y439">
            <v>26</v>
          </cell>
          <cell r="Z439">
            <v>0</v>
          </cell>
        </row>
        <row r="440">
          <cell r="A440" t="str">
            <v>EMP184</v>
          </cell>
          <cell r="B440" t="str">
            <v>VAIDEHI V DHARMADHIKARI</v>
          </cell>
          <cell r="C440" t="str">
            <v>1/12/01</v>
          </cell>
          <cell r="D440">
            <v>30517</v>
          </cell>
          <cell r="F440">
            <v>0</v>
          </cell>
          <cell r="G440">
            <v>0</v>
          </cell>
          <cell r="H440" t="str">
            <v>CASH</v>
          </cell>
          <cell r="I440" t="str">
            <v>KOPAR KHAIRNE</v>
          </cell>
          <cell r="N440">
            <v>0</v>
          </cell>
          <cell r="R440" t="str">
            <v>HELPER</v>
          </cell>
          <cell r="S440">
            <v>39753</v>
          </cell>
          <cell r="T440">
            <v>16</v>
          </cell>
          <cell r="U440">
            <v>4</v>
          </cell>
          <cell r="V440">
            <v>0</v>
          </cell>
          <cell r="W440">
            <v>0</v>
          </cell>
          <cell r="X440">
            <v>30</v>
          </cell>
          <cell r="Y440">
            <v>20</v>
          </cell>
          <cell r="Z440">
            <v>0</v>
          </cell>
        </row>
        <row r="441">
          <cell r="A441" t="str">
            <v>EMP184</v>
          </cell>
          <cell r="B441" t="str">
            <v>VAIDEHI V DHARMADHIKARI</v>
          </cell>
          <cell r="C441" t="str">
            <v>1/12/01</v>
          </cell>
          <cell r="D441">
            <v>30517</v>
          </cell>
          <cell r="F441" t="str">
            <v>TIME_IN</v>
          </cell>
          <cell r="G441">
            <v>0</v>
          </cell>
          <cell r="H441" t="str">
            <v>CASH</v>
          </cell>
          <cell r="I441" t="str">
            <v>KOPAR KHAIRNE</v>
          </cell>
          <cell r="N441">
            <v>0</v>
          </cell>
          <cell r="R441" t="str">
            <v>HELPER</v>
          </cell>
          <cell r="S441">
            <v>39845</v>
          </cell>
          <cell r="T441">
            <v>23</v>
          </cell>
          <cell r="U441">
            <v>4</v>
          </cell>
          <cell r="V441">
            <v>0</v>
          </cell>
          <cell r="W441">
            <v>0</v>
          </cell>
          <cell r="X441">
            <v>28</v>
          </cell>
          <cell r="Y441">
            <v>27</v>
          </cell>
          <cell r="Z441">
            <v>0</v>
          </cell>
        </row>
        <row r="442">
          <cell r="A442" t="str">
            <v>EMP184</v>
          </cell>
          <cell r="B442" t="str">
            <v>VAIDEHI V DHARMADHIKARI</v>
          </cell>
          <cell r="C442" t="str">
            <v>1/12/01</v>
          </cell>
          <cell r="D442">
            <v>30517</v>
          </cell>
          <cell r="F442">
            <v>0</v>
          </cell>
          <cell r="G442">
            <v>0</v>
          </cell>
          <cell r="H442" t="str">
            <v>CASH</v>
          </cell>
          <cell r="I442" t="str">
            <v>KOPAR KHAIRNE</v>
          </cell>
          <cell r="N442">
            <v>0</v>
          </cell>
          <cell r="R442" t="str">
            <v>HELPER</v>
          </cell>
          <cell r="S442">
            <v>39539</v>
          </cell>
          <cell r="T442">
            <v>14</v>
          </cell>
          <cell r="U442">
            <v>3</v>
          </cell>
          <cell r="V442">
            <v>11</v>
          </cell>
          <cell r="W442">
            <v>0</v>
          </cell>
          <cell r="X442">
            <v>30</v>
          </cell>
          <cell r="Y442">
            <v>28</v>
          </cell>
          <cell r="Z442">
            <v>0</v>
          </cell>
        </row>
        <row r="443">
          <cell r="A443" t="str">
            <v>EMP184</v>
          </cell>
          <cell r="B443" t="str">
            <v>VAIDEHI V DHARMADHIKARI</v>
          </cell>
          <cell r="C443" t="str">
            <v>1/12/01</v>
          </cell>
          <cell r="D443">
            <v>30517</v>
          </cell>
          <cell r="F443">
            <v>0</v>
          </cell>
          <cell r="G443">
            <v>0</v>
          </cell>
          <cell r="H443" t="str">
            <v>CASH</v>
          </cell>
          <cell r="I443" t="str">
            <v>KOPAR KHAIRNE</v>
          </cell>
          <cell r="N443">
            <v>0</v>
          </cell>
          <cell r="R443" t="str">
            <v>HELPER</v>
          </cell>
          <cell r="S443">
            <v>39599</v>
          </cell>
          <cell r="T443">
            <v>22</v>
          </cell>
          <cell r="U443">
            <v>4</v>
          </cell>
          <cell r="V443">
            <v>0</v>
          </cell>
          <cell r="W443">
            <v>0</v>
          </cell>
          <cell r="X443">
            <v>31</v>
          </cell>
          <cell r="Y443">
            <v>26</v>
          </cell>
          <cell r="Z443">
            <v>1</v>
          </cell>
        </row>
        <row r="444">
          <cell r="A444" t="str">
            <v>EMP184</v>
          </cell>
          <cell r="B444" t="str">
            <v>VAIDEHI V DHARMADHIKARI</v>
          </cell>
          <cell r="C444" t="str">
            <v>1/12/01</v>
          </cell>
          <cell r="D444">
            <v>30517</v>
          </cell>
          <cell r="F444" t="str">
            <v>TIME_IN</v>
          </cell>
          <cell r="G444">
            <v>0</v>
          </cell>
          <cell r="H444" t="str">
            <v>CASH</v>
          </cell>
          <cell r="I444" t="str">
            <v>KOPAR KHAIRNE</v>
          </cell>
          <cell r="N444">
            <v>0</v>
          </cell>
          <cell r="R444" t="str">
            <v>HELPER</v>
          </cell>
          <cell r="S444">
            <v>39881</v>
          </cell>
          <cell r="T444">
            <v>17.5</v>
          </cell>
          <cell r="U444">
            <v>5</v>
          </cell>
          <cell r="V444">
            <v>0</v>
          </cell>
          <cell r="W444">
            <v>2</v>
          </cell>
          <cell r="X444">
            <v>31</v>
          </cell>
          <cell r="Y444">
            <v>24.5</v>
          </cell>
          <cell r="Z444">
            <v>10.5</v>
          </cell>
        </row>
        <row r="445">
          <cell r="A445" t="str">
            <v>EMP184</v>
          </cell>
          <cell r="B445" t="str">
            <v>VAIDEHI V DHARMADHIKARI</v>
          </cell>
          <cell r="C445" t="str">
            <v>1/12/01</v>
          </cell>
          <cell r="D445">
            <v>30517</v>
          </cell>
          <cell r="F445" t="str">
            <v>TIME_IN</v>
          </cell>
          <cell r="G445">
            <v>0</v>
          </cell>
          <cell r="H445" t="str">
            <v>CASH</v>
          </cell>
          <cell r="I445" t="str">
            <v>KOPAR KHAIRNE</v>
          </cell>
          <cell r="N445">
            <v>0</v>
          </cell>
          <cell r="R445" t="str">
            <v>HELPER</v>
          </cell>
          <cell r="S445">
            <v>39814</v>
          </cell>
          <cell r="T445">
            <v>21</v>
          </cell>
          <cell r="U445">
            <v>4</v>
          </cell>
          <cell r="V445">
            <v>0</v>
          </cell>
          <cell r="W445">
            <v>1</v>
          </cell>
          <cell r="X445">
            <v>31</v>
          </cell>
          <cell r="Y445">
            <v>26</v>
          </cell>
          <cell r="Z445">
            <v>0</v>
          </cell>
        </row>
        <row r="446">
          <cell r="A446" t="str">
            <v>EMP184</v>
          </cell>
          <cell r="B446" t="str">
            <v>VAIDEHI V DHARMADHIKARI</v>
          </cell>
          <cell r="C446" t="str">
            <v>1/12/01</v>
          </cell>
          <cell r="D446">
            <v>30517</v>
          </cell>
          <cell r="F446">
            <v>0</v>
          </cell>
          <cell r="G446">
            <v>0</v>
          </cell>
          <cell r="H446" t="str">
            <v>CASH</v>
          </cell>
          <cell r="I446" t="str">
            <v>KOPAR KHAIRNE</v>
          </cell>
          <cell r="N446">
            <v>0</v>
          </cell>
          <cell r="R446" t="str">
            <v>HELPER</v>
          </cell>
          <cell r="S446">
            <v>39691</v>
          </cell>
          <cell r="T446">
            <v>15</v>
          </cell>
          <cell r="U446">
            <v>4</v>
          </cell>
          <cell r="V446">
            <v>0</v>
          </cell>
          <cell r="W446">
            <v>3</v>
          </cell>
          <cell r="X446">
            <v>31</v>
          </cell>
          <cell r="Y446">
            <v>22</v>
          </cell>
          <cell r="Z446">
            <v>9.5</v>
          </cell>
        </row>
        <row r="447">
          <cell r="A447" t="str">
            <v>EMP184</v>
          </cell>
          <cell r="B447" t="str">
            <v>VAIDEHI V DHARMADHIKARI</v>
          </cell>
          <cell r="C447" t="str">
            <v>1/12/01</v>
          </cell>
          <cell r="D447">
            <v>30517</v>
          </cell>
          <cell r="F447" t="str">
            <v>TIME_IN</v>
          </cell>
          <cell r="G447">
            <v>0</v>
          </cell>
          <cell r="H447" t="str">
            <v>CASH</v>
          </cell>
          <cell r="I447" t="str">
            <v>KOPAR KHAIRNE</v>
          </cell>
          <cell r="N447">
            <v>0</v>
          </cell>
          <cell r="R447" t="str">
            <v>HELPER</v>
          </cell>
          <cell r="S447">
            <v>39783</v>
          </cell>
          <cell r="T447">
            <v>25</v>
          </cell>
          <cell r="U447">
            <v>4</v>
          </cell>
          <cell r="V447">
            <v>0</v>
          </cell>
          <cell r="W447">
            <v>0</v>
          </cell>
          <cell r="X447">
            <v>31</v>
          </cell>
          <cell r="Y447">
            <v>29</v>
          </cell>
          <cell r="Z447">
            <v>1</v>
          </cell>
        </row>
        <row r="448">
          <cell r="A448" t="str">
            <v>EMP184</v>
          </cell>
          <cell r="B448" t="str">
            <v>VAIDEHI V DHARMADHIKARI</v>
          </cell>
          <cell r="C448" t="str">
            <v>1/12/01</v>
          </cell>
          <cell r="D448">
            <v>30517</v>
          </cell>
          <cell r="F448">
            <v>0</v>
          </cell>
          <cell r="G448">
            <v>0</v>
          </cell>
          <cell r="H448" t="str">
            <v>CASH</v>
          </cell>
          <cell r="I448" t="str">
            <v>KOPAR KHAIRNE</v>
          </cell>
          <cell r="N448">
            <v>0</v>
          </cell>
          <cell r="R448" t="str">
            <v>HELPER</v>
          </cell>
          <cell r="S448">
            <v>39722</v>
          </cell>
          <cell r="T448">
            <v>20</v>
          </cell>
          <cell r="U448">
            <v>4</v>
          </cell>
          <cell r="V448">
            <v>0</v>
          </cell>
          <cell r="W448">
            <v>4</v>
          </cell>
          <cell r="X448">
            <v>31</v>
          </cell>
          <cell r="Y448">
            <v>28</v>
          </cell>
          <cell r="Z448">
            <v>4.25</v>
          </cell>
        </row>
        <row r="449">
          <cell r="A449" t="str">
            <v>EMP186</v>
          </cell>
          <cell r="B449" t="str">
            <v>AJAY ANUBHULE</v>
          </cell>
          <cell r="C449" t="str">
            <v>13.01.2002</v>
          </cell>
          <cell r="D449">
            <v>26090</v>
          </cell>
          <cell r="F449">
            <v>9</v>
          </cell>
          <cell r="G449">
            <v>5.3</v>
          </cell>
          <cell r="H449" t="str">
            <v>CASH</v>
          </cell>
          <cell r="I449" t="str">
            <v>ANUBHULE CHAWL , GANESH NAGAR,</v>
          </cell>
          <cell r="J449" t="str">
            <v>JANGAL MANGAL ROAD,</v>
          </cell>
          <cell r="K449" t="str">
            <v>BHANDUP(W),</v>
          </cell>
          <cell r="N449">
            <v>0</v>
          </cell>
          <cell r="R449" t="str">
            <v>PRINTING HELPER</v>
          </cell>
          <cell r="S449">
            <v>39753</v>
          </cell>
          <cell r="T449">
            <v>21.5</v>
          </cell>
          <cell r="U449">
            <v>5</v>
          </cell>
          <cell r="V449">
            <v>0</v>
          </cell>
          <cell r="W449">
            <v>0</v>
          </cell>
          <cell r="X449">
            <v>30</v>
          </cell>
          <cell r="Y449">
            <v>26.5</v>
          </cell>
          <cell r="Z449">
            <v>2</v>
          </cell>
        </row>
        <row r="450">
          <cell r="A450" t="str">
            <v>EMP186</v>
          </cell>
          <cell r="B450" t="str">
            <v>AJAY ANUBHULE</v>
          </cell>
          <cell r="C450" t="str">
            <v>13.01.2002</v>
          </cell>
          <cell r="D450">
            <v>26090</v>
          </cell>
          <cell r="F450">
            <v>9</v>
          </cell>
          <cell r="G450">
            <v>5.3</v>
          </cell>
          <cell r="H450" t="str">
            <v>CASH</v>
          </cell>
          <cell r="I450" t="str">
            <v>ANUBHULE CHAWL , GANESH NAGAR,</v>
          </cell>
          <cell r="J450" t="str">
            <v>JANGAL MANGAL ROAD,</v>
          </cell>
          <cell r="K450" t="str">
            <v>BHANDUP(W),</v>
          </cell>
          <cell r="N450">
            <v>0</v>
          </cell>
          <cell r="R450" t="str">
            <v>PRINTING HELPER</v>
          </cell>
          <cell r="S450">
            <v>39539</v>
          </cell>
          <cell r="T450">
            <v>24</v>
          </cell>
          <cell r="U450">
            <v>4</v>
          </cell>
          <cell r="W450">
            <v>0</v>
          </cell>
          <cell r="X450">
            <v>30</v>
          </cell>
          <cell r="Y450">
            <v>28</v>
          </cell>
          <cell r="Z450">
            <v>18.25</v>
          </cell>
        </row>
        <row r="451">
          <cell r="A451" t="str">
            <v>EMP186</v>
          </cell>
          <cell r="B451" t="str">
            <v>AJAY ANUBHULE</v>
          </cell>
          <cell r="C451" t="str">
            <v>13.01.2002</v>
          </cell>
          <cell r="D451">
            <v>26090</v>
          </cell>
          <cell r="F451" t="str">
            <v>TIME_IN</v>
          </cell>
          <cell r="G451">
            <v>5.3</v>
          </cell>
          <cell r="H451" t="str">
            <v>CASH</v>
          </cell>
          <cell r="I451" t="str">
            <v>ANUBHULE CHAWL , GANESH NAGAR,</v>
          </cell>
          <cell r="J451" t="str">
            <v>JANGAL MANGAL ROAD,</v>
          </cell>
          <cell r="K451" t="str">
            <v>BHANDUP(W),</v>
          </cell>
          <cell r="N451">
            <v>0</v>
          </cell>
          <cell r="R451" t="str">
            <v>PRINTING HELPER</v>
          </cell>
          <cell r="S451">
            <v>39845</v>
          </cell>
          <cell r="T451">
            <v>24</v>
          </cell>
          <cell r="U451">
            <v>4</v>
          </cell>
          <cell r="V451">
            <v>0</v>
          </cell>
          <cell r="W451">
            <v>0</v>
          </cell>
          <cell r="X451">
            <v>28</v>
          </cell>
          <cell r="Y451">
            <v>28</v>
          </cell>
          <cell r="Z451">
            <v>0</v>
          </cell>
        </row>
        <row r="452">
          <cell r="A452" t="str">
            <v>EMP186</v>
          </cell>
          <cell r="B452" t="str">
            <v>AJAY ANUBHULE</v>
          </cell>
          <cell r="C452" t="str">
            <v>13.01.2002</v>
          </cell>
          <cell r="D452">
            <v>26090</v>
          </cell>
          <cell r="F452">
            <v>9</v>
          </cell>
          <cell r="G452">
            <v>5.3</v>
          </cell>
          <cell r="H452" t="str">
            <v>CASH</v>
          </cell>
          <cell r="I452" t="str">
            <v>ANUBHULE CHAWL , GANESH NAGAR,</v>
          </cell>
          <cell r="J452" t="str">
            <v>JANGAL MANGAL ROAD,</v>
          </cell>
          <cell r="K452" t="str">
            <v>BHANDUP(W),</v>
          </cell>
          <cell r="N452">
            <v>0</v>
          </cell>
          <cell r="R452" t="str">
            <v>PRINTING HELPER</v>
          </cell>
          <cell r="S452">
            <v>39722</v>
          </cell>
          <cell r="T452">
            <v>22.5</v>
          </cell>
          <cell r="U452">
            <v>4</v>
          </cell>
          <cell r="V452">
            <v>0</v>
          </cell>
          <cell r="W452">
            <v>4</v>
          </cell>
          <cell r="X452">
            <v>31</v>
          </cell>
          <cell r="Y452">
            <v>30.5</v>
          </cell>
          <cell r="Z452">
            <v>1.75</v>
          </cell>
        </row>
        <row r="453">
          <cell r="A453" t="str">
            <v>EMP186</v>
          </cell>
          <cell r="B453" t="str">
            <v>AJAY ANUBHULE</v>
          </cell>
          <cell r="C453" t="str">
            <v>13.01.2002</v>
          </cell>
          <cell r="D453">
            <v>26090</v>
          </cell>
          <cell r="F453">
            <v>9</v>
          </cell>
          <cell r="G453">
            <v>5.3</v>
          </cell>
          <cell r="H453" t="str">
            <v>CASH</v>
          </cell>
          <cell r="I453" t="str">
            <v>ANUBHULE CHAWL , GANESH NAGAR,</v>
          </cell>
          <cell r="J453" t="str">
            <v>JANGAL MANGAL ROAD,</v>
          </cell>
          <cell r="K453" t="str">
            <v>BHANDUP(W),</v>
          </cell>
          <cell r="N453">
            <v>0</v>
          </cell>
          <cell r="R453" t="str">
            <v>PRINTING HELPER</v>
          </cell>
          <cell r="S453">
            <v>39599</v>
          </cell>
          <cell r="T453">
            <v>13.5</v>
          </cell>
          <cell r="U453">
            <v>3</v>
          </cell>
          <cell r="V453">
            <v>13</v>
          </cell>
          <cell r="W453">
            <v>1</v>
          </cell>
          <cell r="X453">
            <v>31</v>
          </cell>
          <cell r="Y453">
            <v>30.5</v>
          </cell>
          <cell r="Z453">
            <v>4.5</v>
          </cell>
        </row>
        <row r="454">
          <cell r="A454" t="str">
            <v>EMP186</v>
          </cell>
          <cell r="B454" t="str">
            <v>AJAY ANUBHULE</v>
          </cell>
          <cell r="C454" t="str">
            <v>13.01.2002</v>
          </cell>
          <cell r="D454">
            <v>26090</v>
          </cell>
          <cell r="F454">
            <v>9</v>
          </cell>
          <cell r="G454">
            <v>5.3</v>
          </cell>
          <cell r="H454" t="str">
            <v>CASH</v>
          </cell>
          <cell r="I454" t="str">
            <v>ANUBHULE CHAWL , GANESH NAGAR,</v>
          </cell>
          <cell r="J454" t="str">
            <v>JANGAL MANGAL ROAD,</v>
          </cell>
          <cell r="K454" t="str">
            <v>BHANDUP(W),</v>
          </cell>
          <cell r="N454">
            <v>0</v>
          </cell>
          <cell r="R454" t="str">
            <v>PRINTING HELPER</v>
          </cell>
          <cell r="S454">
            <v>39629</v>
          </cell>
          <cell r="T454">
            <v>23</v>
          </cell>
          <cell r="U454">
            <v>5</v>
          </cell>
          <cell r="V454">
            <v>2</v>
          </cell>
          <cell r="W454">
            <v>0</v>
          </cell>
          <cell r="X454">
            <v>30</v>
          </cell>
          <cell r="Y454">
            <v>30</v>
          </cell>
          <cell r="Z454">
            <v>0</v>
          </cell>
        </row>
        <row r="455">
          <cell r="A455" t="str">
            <v>EMP186</v>
          </cell>
          <cell r="B455" t="str">
            <v>AJAY ANUBHULE</v>
          </cell>
          <cell r="C455" t="str">
            <v>13.01.2002</v>
          </cell>
          <cell r="D455">
            <v>26090</v>
          </cell>
          <cell r="F455" t="str">
            <v>TIME_IN</v>
          </cell>
          <cell r="G455">
            <v>5.3</v>
          </cell>
          <cell r="H455" t="str">
            <v>CASH</v>
          </cell>
          <cell r="I455" t="str">
            <v>ANUBHULE CHAWL , GANESH NAGAR,</v>
          </cell>
          <cell r="J455" t="str">
            <v>JANGAL MANGAL ROAD,</v>
          </cell>
          <cell r="K455" t="str">
            <v>BHANDUP(W),</v>
          </cell>
          <cell r="N455">
            <v>0</v>
          </cell>
          <cell r="R455" t="str">
            <v>PRINTING HELPER</v>
          </cell>
          <cell r="S455">
            <v>39783</v>
          </cell>
          <cell r="T455">
            <v>26</v>
          </cell>
          <cell r="U455">
            <v>4</v>
          </cell>
          <cell r="V455">
            <v>0</v>
          </cell>
          <cell r="W455">
            <v>0</v>
          </cell>
          <cell r="X455">
            <v>31</v>
          </cell>
          <cell r="Y455">
            <v>30</v>
          </cell>
          <cell r="Z455">
            <v>0</v>
          </cell>
        </row>
        <row r="456">
          <cell r="A456" t="str">
            <v>EMP186</v>
          </cell>
          <cell r="B456" t="str">
            <v>AJAY ANUBHULE</v>
          </cell>
          <cell r="C456" t="str">
            <v>13.01.2002</v>
          </cell>
          <cell r="D456">
            <v>26090</v>
          </cell>
          <cell r="F456" t="str">
            <v>TIME_IN</v>
          </cell>
          <cell r="G456">
            <v>5.3</v>
          </cell>
          <cell r="H456" t="str">
            <v>CASH</v>
          </cell>
          <cell r="I456" t="str">
            <v>ANUBHULE CHAWL , GANESH NAGAR,</v>
          </cell>
          <cell r="J456" t="str">
            <v>JANGAL MANGAL ROAD,</v>
          </cell>
          <cell r="K456" t="str">
            <v>BHANDUP(W),</v>
          </cell>
          <cell r="N456">
            <v>0</v>
          </cell>
          <cell r="R456" t="str">
            <v>PRINTING HELPER</v>
          </cell>
          <cell r="S456">
            <v>39881</v>
          </cell>
          <cell r="T456">
            <v>12</v>
          </cell>
          <cell r="U456">
            <v>4</v>
          </cell>
          <cell r="V456">
            <v>13</v>
          </cell>
          <cell r="W456">
            <v>1</v>
          </cell>
          <cell r="X456">
            <v>31</v>
          </cell>
          <cell r="Y456">
            <v>30</v>
          </cell>
          <cell r="Z456">
            <v>7</v>
          </cell>
        </row>
        <row r="457">
          <cell r="A457" t="str">
            <v>EMP186</v>
          </cell>
          <cell r="B457" t="str">
            <v>AJAY ANUBHULE</v>
          </cell>
          <cell r="C457" t="str">
            <v>13.01.2002</v>
          </cell>
          <cell r="D457">
            <v>26090</v>
          </cell>
          <cell r="F457">
            <v>9</v>
          </cell>
          <cell r="G457">
            <v>5.3</v>
          </cell>
          <cell r="H457" t="str">
            <v>CASH</v>
          </cell>
          <cell r="I457" t="str">
            <v>ANUBHULE CHAWL , GANESH NAGAR,</v>
          </cell>
          <cell r="J457" t="str">
            <v>JANGAL MANGAL ROAD,</v>
          </cell>
          <cell r="K457" t="str">
            <v>BHANDUP(W),</v>
          </cell>
          <cell r="N457">
            <v>0</v>
          </cell>
          <cell r="R457" t="str">
            <v>PRINTING HELPER</v>
          </cell>
          <cell r="S457">
            <v>39692</v>
          </cell>
          <cell r="T457">
            <v>21</v>
          </cell>
          <cell r="U457">
            <v>4</v>
          </cell>
          <cell r="V457">
            <v>0</v>
          </cell>
          <cell r="W457">
            <v>1</v>
          </cell>
          <cell r="X457">
            <v>30</v>
          </cell>
          <cell r="Y457">
            <v>26</v>
          </cell>
          <cell r="Z457">
            <v>0</v>
          </cell>
        </row>
        <row r="458">
          <cell r="A458" t="str">
            <v>EMP186</v>
          </cell>
          <cell r="B458" t="str">
            <v>AJAY ANUBHULE</v>
          </cell>
          <cell r="C458" t="str">
            <v>13.01.2002</v>
          </cell>
          <cell r="D458">
            <v>26090</v>
          </cell>
          <cell r="F458" t="str">
            <v>TIME_IN</v>
          </cell>
          <cell r="G458">
            <v>5.3</v>
          </cell>
          <cell r="H458" t="str">
            <v>CASH</v>
          </cell>
          <cell r="I458" t="str">
            <v>ANUBHULE CHAWL , GANESH NAGAR,</v>
          </cell>
          <cell r="J458" t="str">
            <v>JANGAL MANGAL ROAD,</v>
          </cell>
          <cell r="K458" t="str">
            <v>BHANDUP(W),</v>
          </cell>
          <cell r="N458">
            <v>0</v>
          </cell>
          <cell r="R458" t="str">
            <v>PRINTING HELPER</v>
          </cell>
          <cell r="S458">
            <v>39814</v>
          </cell>
          <cell r="T458">
            <v>25</v>
          </cell>
          <cell r="U458">
            <v>4</v>
          </cell>
          <cell r="V458">
            <v>0</v>
          </cell>
          <cell r="W458">
            <v>1</v>
          </cell>
          <cell r="X458">
            <v>31</v>
          </cell>
          <cell r="Y458">
            <v>30</v>
          </cell>
          <cell r="Z458">
            <v>0</v>
          </cell>
        </row>
        <row r="459">
          <cell r="A459" t="str">
            <v>EMP186</v>
          </cell>
          <cell r="B459" t="str">
            <v>AJAY ANUBHULE</v>
          </cell>
          <cell r="C459" t="str">
            <v>13.01.2002</v>
          </cell>
          <cell r="D459">
            <v>26090</v>
          </cell>
          <cell r="F459">
            <v>9</v>
          </cell>
          <cell r="G459">
            <v>5.3</v>
          </cell>
          <cell r="H459" t="str">
            <v>CASH</v>
          </cell>
          <cell r="I459" t="str">
            <v>ANUBHULE CHAWL , GANESH NAGAR,</v>
          </cell>
          <cell r="J459" t="str">
            <v>JANGAL MANGAL ROAD,</v>
          </cell>
          <cell r="K459" t="str">
            <v>BHANDUP(W),</v>
          </cell>
          <cell r="N459">
            <v>0</v>
          </cell>
          <cell r="R459" t="str">
            <v>PRINTING HELPER</v>
          </cell>
          <cell r="S459">
            <v>39660</v>
          </cell>
          <cell r="T459">
            <v>27</v>
          </cell>
          <cell r="U459">
            <v>4</v>
          </cell>
          <cell r="V459">
            <v>0</v>
          </cell>
          <cell r="W459">
            <v>0</v>
          </cell>
          <cell r="X459">
            <v>31</v>
          </cell>
          <cell r="Y459">
            <v>31</v>
          </cell>
          <cell r="Z459">
            <v>1.5</v>
          </cell>
        </row>
        <row r="460">
          <cell r="A460" t="str">
            <v>EMP186</v>
          </cell>
          <cell r="B460" t="str">
            <v>AJAY ANUBHULE</v>
          </cell>
          <cell r="C460" t="str">
            <v>13.01.2002</v>
          </cell>
          <cell r="D460">
            <v>26090</v>
          </cell>
          <cell r="F460">
            <v>9</v>
          </cell>
          <cell r="G460">
            <v>5.3</v>
          </cell>
          <cell r="H460" t="str">
            <v>CASH</v>
          </cell>
          <cell r="I460" t="str">
            <v>ANUBHULE CHAWL , GANESH NAGAR,</v>
          </cell>
          <cell r="J460" t="str">
            <v>JANGAL MANGAL ROAD,</v>
          </cell>
          <cell r="K460" t="str">
            <v>BHANDUP(W),</v>
          </cell>
          <cell r="N460">
            <v>0</v>
          </cell>
          <cell r="R460" t="str">
            <v>PRINTING HELPER</v>
          </cell>
          <cell r="S460">
            <v>39691</v>
          </cell>
          <cell r="T460">
            <v>21</v>
          </cell>
          <cell r="U460">
            <v>4</v>
          </cell>
          <cell r="V460">
            <v>0</v>
          </cell>
          <cell r="W460">
            <v>3</v>
          </cell>
          <cell r="X460">
            <v>31</v>
          </cell>
          <cell r="Y460">
            <v>28</v>
          </cell>
          <cell r="Z460">
            <v>19.75</v>
          </cell>
        </row>
        <row r="461">
          <cell r="A461" t="str">
            <v>EMP188</v>
          </cell>
          <cell r="B461" t="str">
            <v>SANDEEP KAMBLE</v>
          </cell>
          <cell r="C461" t="str">
            <v>20.5.2002</v>
          </cell>
          <cell r="D461">
            <v>25915</v>
          </cell>
          <cell r="F461">
            <v>0</v>
          </cell>
          <cell r="G461">
            <v>0</v>
          </cell>
          <cell r="H461" t="str">
            <v>CASH</v>
          </cell>
          <cell r="I461" t="str">
            <v>LAXMAX MHATRE CHAWL</v>
          </cell>
          <cell r="J461" t="str">
            <v>MUMBRA</v>
          </cell>
          <cell r="N461">
            <v>0</v>
          </cell>
          <cell r="R461" t="str">
            <v>HELPER</v>
          </cell>
          <cell r="S461">
            <v>39629</v>
          </cell>
          <cell r="T461">
            <v>25</v>
          </cell>
          <cell r="U461">
            <v>5</v>
          </cell>
          <cell r="V461">
            <v>0</v>
          </cell>
          <cell r="W461">
            <v>0</v>
          </cell>
          <cell r="X461">
            <v>30</v>
          </cell>
          <cell r="Y461">
            <v>30</v>
          </cell>
          <cell r="Z461">
            <v>51</v>
          </cell>
        </row>
        <row r="462">
          <cell r="A462" t="str">
            <v>EMP188</v>
          </cell>
          <cell r="B462" t="str">
            <v>SANDEEP KAMBLE</v>
          </cell>
          <cell r="C462" t="str">
            <v>20.5.2002</v>
          </cell>
          <cell r="D462">
            <v>25915</v>
          </cell>
          <cell r="F462">
            <v>0</v>
          </cell>
          <cell r="G462">
            <v>0</v>
          </cell>
          <cell r="H462" t="str">
            <v>CASH</v>
          </cell>
          <cell r="I462" t="str">
            <v>LAXMAX MHATRE CHAWL</v>
          </cell>
          <cell r="J462" t="str">
            <v>MUMBRA</v>
          </cell>
          <cell r="N462">
            <v>0</v>
          </cell>
          <cell r="R462" t="str">
            <v>HELPER</v>
          </cell>
          <cell r="S462">
            <v>39691</v>
          </cell>
          <cell r="T462">
            <v>20</v>
          </cell>
          <cell r="U462">
            <v>4</v>
          </cell>
          <cell r="V462">
            <v>0</v>
          </cell>
          <cell r="W462">
            <v>3</v>
          </cell>
          <cell r="X462">
            <v>31</v>
          </cell>
          <cell r="Y462">
            <v>27</v>
          </cell>
          <cell r="Z462">
            <v>21</v>
          </cell>
        </row>
        <row r="463">
          <cell r="A463" t="str">
            <v>EMP188</v>
          </cell>
          <cell r="B463" t="str">
            <v>SANDEEP KAMBLE</v>
          </cell>
          <cell r="C463" t="str">
            <v>20.5.2002</v>
          </cell>
          <cell r="D463">
            <v>25915</v>
          </cell>
          <cell r="F463">
            <v>0</v>
          </cell>
          <cell r="G463">
            <v>0</v>
          </cell>
          <cell r="H463" t="str">
            <v>CASH</v>
          </cell>
          <cell r="I463" t="str">
            <v>LAXMAX MHATRE CHAWL</v>
          </cell>
          <cell r="J463" t="str">
            <v>MUMBRA</v>
          </cell>
          <cell r="N463">
            <v>0</v>
          </cell>
          <cell r="R463" t="str">
            <v>HELPER</v>
          </cell>
          <cell r="S463">
            <v>39722</v>
          </cell>
          <cell r="T463">
            <v>21.5</v>
          </cell>
          <cell r="U463">
            <v>4</v>
          </cell>
          <cell r="V463">
            <v>0</v>
          </cell>
          <cell r="W463">
            <v>4</v>
          </cell>
          <cell r="X463">
            <v>31</v>
          </cell>
          <cell r="Y463">
            <v>29.5</v>
          </cell>
          <cell r="Z463">
            <v>8</v>
          </cell>
        </row>
        <row r="464">
          <cell r="A464" t="str">
            <v>EMP188</v>
          </cell>
          <cell r="B464" t="str">
            <v>SANDEEP KAMBLE</v>
          </cell>
          <cell r="C464" t="str">
            <v>20.5.2002</v>
          </cell>
          <cell r="D464">
            <v>25915</v>
          </cell>
          <cell r="F464" t="str">
            <v>TIME_IN</v>
          </cell>
          <cell r="G464">
            <v>0</v>
          </cell>
          <cell r="H464" t="str">
            <v>CASH</v>
          </cell>
          <cell r="I464" t="str">
            <v>LAXMAX MHATRE CHAWL</v>
          </cell>
          <cell r="J464" t="str">
            <v>MUMBRA</v>
          </cell>
          <cell r="N464">
            <v>0</v>
          </cell>
          <cell r="R464" t="str">
            <v>HELPER</v>
          </cell>
          <cell r="S464">
            <v>39881</v>
          </cell>
          <cell r="T464">
            <v>20</v>
          </cell>
          <cell r="U464">
            <v>5</v>
          </cell>
          <cell r="V464">
            <v>0</v>
          </cell>
          <cell r="W464">
            <v>1</v>
          </cell>
          <cell r="X464">
            <v>31</v>
          </cell>
          <cell r="Y464">
            <v>26</v>
          </cell>
          <cell r="Z464">
            <v>18.5</v>
          </cell>
        </row>
        <row r="465">
          <cell r="A465" t="str">
            <v>EMP188</v>
          </cell>
          <cell r="B465" t="str">
            <v>SANDEEP KAMBLE</v>
          </cell>
          <cell r="C465" t="str">
            <v>20.5.2002</v>
          </cell>
          <cell r="D465">
            <v>25915</v>
          </cell>
          <cell r="F465">
            <v>0</v>
          </cell>
          <cell r="G465">
            <v>0</v>
          </cell>
          <cell r="H465" t="str">
            <v>CASH</v>
          </cell>
          <cell r="I465" t="str">
            <v>LAXMAX MHATRE CHAWL</v>
          </cell>
          <cell r="J465" t="str">
            <v>MUMBRA</v>
          </cell>
          <cell r="N465">
            <v>0</v>
          </cell>
          <cell r="R465" t="str">
            <v>HELPER</v>
          </cell>
          <cell r="S465">
            <v>39539</v>
          </cell>
          <cell r="T465">
            <v>23.5</v>
          </cell>
          <cell r="U465">
            <v>4</v>
          </cell>
          <cell r="W465">
            <v>0</v>
          </cell>
          <cell r="X465">
            <v>30</v>
          </cell>
          <cell r="Y465">
            <v>27.5</v>
          </cell>
          <cell r="Z465">
            <v>0</v>
          </cell>
        </row>
        <row r="466">
          <cell r="A466" t="str">
            <v>EMP188</v>
          </cell>
          <cell r="B466" t="str">
            <v>SANDEEP KAMBLE</v>
          </cell>
          <cell r="C466" t="str">
            <v>20.5.2002</v>
          </cell>
          <cell r="D466">
            <v>25915</v>
          </cell>
          <cell r="F466" t="str">
            <v>TIME_IN</v>
          </cell>
          <cell r="G466">
            <v>0</v>
          </cell>
          <cell r="H466" t="str">
            <v>CASH</v>
          </cell>
          <cell r="I466" t="str">
            <v>LAXMAX MHATRE CHAWL</v>
          </cell>
          <cell r="J466" t="str">
            <v>MUMBRA</v>
          </cell>
          <cell r="N466">
            <v>0</v>
          </cell>
          <cell r="R466" t="str">
            <v>HELPER</v>
          </cell>
          <cell r="S466">
            <v>39814</v>
          </cell>
          <cell r="T466">
            <v>22.5</v>
          </cell>
          <cell r="U466">
            <v>4</v>
          </cell>
          <cell r="V466">
            <v>0</v>
          </cell>
          <cell r="W466">
            <v>1</v>
          </cell>
          <cell r="X466">
            <v>31</v>
          </cell>
          <cell r="Y466">
            <v>27.5</v>
          </cell>
          <cell r="Z466">
            <v>2.25</v>
          </cell>
        </row>
        <row r="467">
          <cell r="A467" t="str">
            <v>EMP188</v>
          </cell>
          <cell r="B467" t="str">
            <v>SANDEEP KAMBLE</v>
          </cell>
          <cell r="C467" t="str">
            <v>20.5.2002</v>
          </cell>
          <cell r="D467">
            <v>25915</v>
          </cell>
          <cell r="F467" t="str">
            <v>TIME_IN</v>
          </cell>
          <cell r="G467">
            <v>0</v>
          </cell>
          <cell r="H467" t="str">
            <v>CASH</v>
          </cell>
          <cell r="I467" t="str">
            <v>LAXMAX MHATRE CHAWL</v>
          </cell>
          <cell r="J467" t="str">
            <v>MUMBRA</v>
          </cell>
          <cell r="N467">
            <v>0</v>
          </cell>
          <cell r="R467" t="str">
            <v>HELPER</v>
          </cell>
          <cell r="S467">
            <v>39783</v>
          </cell>
          <cell r="T467">
            <v>26</v>
          </cell>
          <cell r="U467">
            <v>4</v>
          </cell>
          <cell r="V467">
            <v>0</v>
          </cell>
          <cell r="W467">
            <v>0</v>
          </cell>
          <cell r="X467">
            <v>31</v>
          </cell>
          <cell r="Y467">
            <v>30</v>
          </cell>
          <cell r="Z467">
            <v>0</v>
          </cell>
        </row>
        <row r="468">
          <cell r="A468" t="str">
            <v>EMP188</v>
          </cell>
          <cell r="B468" t="str">
            <v>SANDEEP KAMBLE</v>
          </cell>
          <cell r="C468" t="str">
            <v>20.5.2002</v>
          </cell>
          <cell r="D468">
            <v>25915</v>
          </cell>
          <cell r="F468">
            <v>0</v>
          </cell>
          <cell r="G468">
            <v>0</v>
          </cell>
          <cell r="H468" t="str">
            <v>CASH</v>
          </cell>
          <cell r="I468" t="str">
            <v>LAXMAX MHATRE CHAWL</v>
          </cell>
          <cell r="J468" t="str">
            <v>MUMBRA</v>
          </cell>
          <cell r="N468">
            <v>0</v>
          </cell>
          <cell r="R468" t="str">
            <v>HELPER</v>
          </cell>
          <cell r="S468">
            <v>39599</v>
          </cell>
          <cell r="T468">
            <v>19.5</v>
          </cell>
          <cell r="U468">
            <v>4</v>
          </cell>
          <cell r="V468">
            <v>6</v>
          </cell>
          <cell r="W468">
            <v>1</v>
          </cell>
          <cell r="X468">
            <v>31</v>
          </cell>
          <cell r="Y468">
            <v>30.5</v>
          </cell>
          <cell r="Z468">
            <v>8</v>
          </cell>
        </row>
        <row r="469">
          <cell r="A469" t="str">
            <v>EMP188</v>
          </cell>
          <cell r="B469" t="str">
            <v>SANDEEP KAMBLE</v>
          </cell>
          <cell r="C469" t="str">
            <v>20.5.2002</v>
          </cell>
          <cell r="D469">
            <v>25915</v>
          </cell>
          <cell r="F469">
            <v>0</v>
          </cell>
          <cell r="G469">
            <v>0</v>
          </cell>
          <cell r="H469" t="str">
            <v>CASH</v>
          </cell>
          <cell r="I469" t="str">
            <v>LAXMAX MHATRE CHAWL</v>
          </cell>
          <cell r="J469" t="str">
            <v>MUMBRA</v>
          </cell>
          <cell r="N469">
            <v>0</v>
          </cell>
          <cell r="R469" t="str">
            <v>HELPER</v>
          </cell>
          <cell r="S469">
            <v>39692</v>
          </cell>
          <cell r="T469">
            <v>21</v>
          </cell>
          <cell r="U469">
            <v>4</v>
          </cell>
          <cell r="V469">
            <v>0</v>
          </cell>
          <cell r="W469">
            <v>1</v>
          </cell>
          <cell r="X469">
            <v>30</v>
          </cell>
          <cell r="Y469">
            <v>26</v>
          </cell>
          <cell r="Z469">
            <v>26.25</v>
          </cell>
        </row>
        <row r="470">
          <cell r="A470" t="str">
            <v>EMP188</v>
          </cell>
          <cell r="B470" t="str">
            <v>SANDEEP KAMBLE</v>
          </cell>
          <cell r="C470" t="str">
            <v>20.5.2002</v>
          </cell>
          <cell r="D470">
            <v>25915</v>
          </cell>
          <cell r="F470">
            <v>0</v>
          </cell>
          <cell r="G470">
            <v>0</v>
          </cell>
          <cell r="H470" t="str">
            <v>CASH</v>
          </cell>
          <cell r="I470" t="str">
            <v>LAXMAX MHATRE CHAWL</v>
          </cell>
          <cell r="J470" t="str">
            <v>MUMBRA</v>
          </cell>
          <cell r="N470">
            <v>0</v>
          </cell>
          <cell r="R470" t="str">
            <v>HELPER</v>
          </cell>
          <cell r="S470">
            <v>39660</v>
          </cell>
          <cell r="T470">
            <v>19.5</v>
          </cell>
          <cell r="U470">
            <v>4</v>
          </cell>
          <cell r="V470">
            <v>5</v>
          </cell>
          <cell r="W470">
            <v>0</v>
          </cell>
          <cell r="X470">
            <v>31</v>
          </cell>
          <cell r="Y470">
            <v>28.5</v>
          </cell>
          <cell r="Z470">
            <v>37.5</v>
          </cell>
        </row>
        <row r="471">
          <cell r="A471" t="str">
            <v>EMP188</v>
          </cell>
          <cell r="B471" t="str">
            <v>SANDEEP KAMBLE</v>
          </cell>
          <cell r="C471" t="str">
            <v>20.5.2002</v>
          </cell>
          <cell r="D471">
            <v>25915</v>
          </cell>
          <cell r="F471" t="str">
            <v>TIME_IN</v>
          </cell>
          <cell r="G471">
            <v>0</v>
          </cell>
          <cell r="H471" t="str">
            <v>CASH</v>
          </cell>
          <cell r="I471" t="str">
            <v>LAXMAX MHATRE CHAWL</v>
          </cell>
          <cell r="J471" t="str">
            <v>MUMBRA</v>
          </cell>
          <cell r="N471">
            <v>0</v>
          </cell>
          <cell r="R471" t="str">
            <v>HELPER</v>
          </cell>
          <cell r="S471">
            <v>39845</v>
          </cell>
          <cell r="T471">
            <v>23</v>
          </cell>
          <cell r="U471">
            <v>4</v>
          </cell>
          <cell r="V471">
            <v>0</v>
          </cell>
          <cell r="W471">
            <v>0</v>
          </cell>
          <cell r="X471">
            <v>28</v>
          </cell>
          <cell r="Y471">
            <v>27</v>
          </cell>
          <cell r="Z471">
            <v>4.25</v>
          </cell>
        </row>
        <row r="472">
          <cell r="A472" t="str">
            <v>EMP188</v>
          </cell>
          <cell r="B472" t="str">
            <v>SANDEEP KAMBLE</v>
          </cell>
          <cell r="C472" t="str">
            <v>20.5.2002</v>
          </cell>
          <cell r="D472">
            <v>25915</v>
          </cell>
          <cell r="F472">
            <v>0</v>
          </cell>
          <cell r="G472">
            <v>0</v>
          </cell>
          <cell r="H472" t="str">
            <v>CASH</v>
          </cell>
          <cell r="I472" t="str">
            <v>LAXMAX MHATRE CHAWL</v>
          </cell>
          <cell r="J472" t="str">
            <v>MUMBRA</v>
          </cell>
          <cell r="N472">
            <v>0</v>
          </cell>
          <cell r="R472" t="str">
            <v>HELPER</v>
          </cell>
          <cell r="S472">
            <v>39753</v>
          </cell>
          <cell r="T472">
            <v>24</v>
          </cell>
          <cell r="U472">
            <v>5</v>
          </cell>
          <cell r="V472">
            <v>0</v>
          </cell>
          <cell r="W472">
            <v>0</v>
          </cell>
          <cell r="X472">
            <v>30</v>
          </cell>
          <cell r="Y472">
            <v>29</v>
          </cell>
          <cell r="Z472">
            <v>4.75</v>
          </cell>
        </row>
        <row r="473">
          <cell r="A473" t="str">
            <v>EMP189</v>
          </cell>
          <cell r="B473" t="str">
            <v>PRIYANKA GURAV</v>
          </cell>
          <cell r="C473" t="str">
            <v>21.6.2002</v>
          </cell>
          <cell r="F473">
            <v>0</v>
          </cell>
          <cell r="G473">
            <v>0</v>
          </cell>
          <cell r="H473" t="str">
            <v>CASH</v>
          </cell>
          <cell r="N473">
            <v>0</v>
          </cell>
          <cell r="R473" t="str">
            <v>HELPER</v>
          </cell>
          <cell r="S473">
            <v>39629</v>
          </cell>
          <cell r="T473">
            <v>21.5</v>
          </cell>
          <cell r="U473">
            <v>5</v>
          </cell>
          <cell r="V473">
            <v>3</v>
          </cell>
          <cell r="W473">
            <v>0</v>
          </cell>
          <cell r="X473">
            <v>30</v>
          </cell>
          <cell r="Y473">
            <v>29.5</v>
          </cell>
          <cell r="Z473">
            <v>2.5</v>
          </cell>
        </row>
        <row r="474">
          <cell r="A474" t="str">
            <v>EMP189</v>
          </cell>
          <cell r="B474" t="str">
            <v>PRIYANKA GURAV</v>
          </cell>
          <cell r="C474" t="str">
            <v>21.6.2002</v>
          </cell>
          <cell r="F474">
            <v>0</v>
          </cell>
          <cell r="G474">
            <v>0</v>
          </cell>
          <cell r="H474" t="str">
            <v>CASH</v>
          </cell>
          <cell r="N474">
            <v>0</v>
          </cell>
          <cell r="R474" t="str">
            <v>HELPER</v>
          </cell>
          <cell r="S474">
            <v>39691</v>
          </cell>
          <cell r="T474">
            <v>22.5</v>
          </cell>
          <cell r="U474">
            <v>4</v>
          </cell>
          <cell r="V474">
            <v>0</v>
          </cell>
          <cell r="W474">
            <v>3</v>
          </cell>
          <cell r="X474">
            <v>31</v>
          </cell>
          <cell r="Y474">
            <v>29.5</v>
          </cell>
          <cell r="Z474">
            <v>2.5</v>
          </cell>
        </row>
        <row r="475">
          <cell r="A475" t="str">
            <v>EMP189</v>
          </cell>
          <cell r="B475" t="str">
            <v>PRIYANKA GURAV</v>
          </cell>
          <cell r="C475" t="str">
            <v>21.6.2002</v>
          </cell>
          <cell r="F475" t="str">
            <v>TIME_IN</v>
          </cell>
          <cell r="G475">
            <v>0</v>
          </cell>
          <cell r="H475" t="str">
            <v>CASH</v>
          </cell>
          <cell r="N475">
            <v>0</v>
          </cell>
          <cell r="R475" t="str">
            <v>HELPER</v>
          </cell>
          <cell r="S475">
            <v>39845</v>
          </cell>
          <cell r="T475">
            <v>23.5</v>
          </cell>
          <cell r="U475">
            <v>4</v>
          </cell>
          <cell r="V475">
            <v>0</v>
          </cell>
          <cell r="W475">
            <v>0</v>
          </cell>
          <cell r="X475">
            <v>28</v>
          </cell>
          <cell r="Y475">
            <v>27.5</v>
          </cell>
          <cell r="Z475">
            <v>0</v>
          </cell>
        </row>
        <row r="476">
          <cell r="A476" t="str">
            <v>EMP189</v>
          </cell>
          <cell r="B476" t="str">
            <v>PRIYANKA GURAV</v>
          </cell>
          <cell r="C476" t="str">
            <v>21.6.2002</v>
          </cell>
          <cell r="F476">
            <v>0</v>
          </cell>
          <cell r="G476">
            <v>0</v>
          </cell>
          <cell r="H476" t="str">
            <v>CASH</v>
          </cell>
          <cell r="N476">
            <v>0</v>
          </cell>
          <cell r="R476" t="str">
            <v>HELPER</v>
          </cell>
          <cell r="S476">
            <v>39660</v>
          </cell>
          <cell r="T476">
            <v>26</v>
          </cell>
          <cell r="U476">
            <v>4</v>
          </cell>
          <cell r="V476">
            <v>0</v>
          </cell>
          <cell r="W476">
            <v>0</v>
          </cell>
          <cell r="X476">
            <v>31</v>
          </cell>
          <cell r="Y476">
            <v>30</v>
          </cell>
          <cell r="Z476">
            <v>11.75</v>
          </cell>
        </row>
        <row r="477">
          <cell r="A477" t="str">
            <v>EMP189</v>
          </cell>
          <cell r="B477" t="str">
            <v>PRIYANKA GURAV</v>
          </cell>
          <cell r="C477" t="str">
            <v>21.6.2002</v>
          </cell>
          <cell r="F477" t="str">
            <v>TIME_IN</v>
          </cell>
          <cell r="G477">
            <v>0</v>
          </cell>
          <cell r="H477" t="str">
            <v>CASH</v>
          </cell>
          <cell r="N477">
            <v>0</v>
          </cell>
          <cell r="R477" t="str">
            <v>HELPER</v>
          </cell>
          <cell r="S477">
            <v>39783</v>
          </cell>
          <cell r="T477">
            <v>25</v>
          </cell>
          <cell r="U477">
            <v>4</v>
          </cell>
          <cell r="V477">
            <v>0</v>
          </cell>
          <cell r="W477">
            <v>0</v>
          </cell>
          <cell r="X477">
            <v>31</v>
          </cell>
          <cell r="Y477">
            <v>29</v>
          </cell>
          <cell r="Z477">
            <v>1.5</v>
          </cell>
        </row>
        <row r="478">
          <cell r="A478" t="str">
            <v>EMP189</v>
          </cell>
          <cell r="B478" t="str">
            <v>PRIYANKA GURAV</v>
          </cell>
          <cell r="C478" t="str">
            <v>21.6.2002</v>
          </cell>
          <cell r="F478">
            <v>0</v>
          </cell>
          <cell r="G478">
            <v>0</v>
          </cell>
          <cell r="H478" t="str">
            <v>CASH</v>
          </cell>
          <cell r="N478">
            <v>0</v>
          </cell>
          <cell r="R478" t="str">
            <v>HELPER</v>
          </cell>
          <cell r="S478">
            <v>39753</v>
          </cell>
          <cell r="T478">
            <v>25</v>
          </cell>
          <cell r="U478">
            <v>5</v>
          </cell>
          <cell r="V478">
            <v>0</v>
          </cell>
          <cell r="W478">
            <v>0</v>
          </cell>
          <cell r="X478">
            <v>30</v>
          </cell>
          <cell r="Y478">
            <v>30</v>
          </cell>
          <cell r="Z478">
            <v>0</v>
          </cell>
        </row>
        <row r="479">
          <cell r="A479" t="str">
            <v>EMP189</v>
          </cell>
          <cell r="B479" t="str">
            <v>PRIYANKA GURAV</v>
          </cell>
          <cell r="C479" t="str">
            <v>21.6.2002</v>
          </cell>
          <cell r="F479" t="str">
            <v>TIME_IN</v>
          </cell>
          <cell r="G479">
            <v>0</v>
          </cell>
          <cell r="H479" t="str">
            <v>CASH</v>
          </cell>
          <cell r="N479">
            <v>0</v>
          </cell>
          <cell r="R479" t="str">
            <v>HELPER</v>
          </cell>
          <cell r="S479">
            <v>39881</v>
          </cell>
          <cell r="T479">
            <v>23.5</v>
          </cell>
          <cell r="U479">
            <v>5</v>
          </cell>
          <cell r="V479">
            <v>0</v>
          </cell>
          <cell r="W479">
            <v>2</v>
          </cell>
          <cell r="X479">
            <v>31</v>
          </cell>
          <cell r="Y479">
            <v>30.5</v>
          </cell>
          <cell r="Z479">
            <v>20.5</v>
          </cell>
        </row>
        <row r="480">
          <cell r="A480" t="str">
            <v>EMP189</v>
          </cell>
          <cell r="B480" t="str">
            <v>PRIYANKA GURAV</v>
          </cell>
          <cell r="C480" t="str">
            <v>21.6.2002</v>
          </cell>
          <cell r="F480">
            <v>0</v>
          </cell>
          <cell r="G480">
            <v>0</v>
          </cell>
          <cell r="H480" t="str">
            <v>CASH</v>
          </cell>
          <cell r="N480">
            <v>0</v>
          </cell>
          <cell r="R480" t="str">
            <v>HELPER</v>
          </cell>
          <cell r="S480">
            <v>39722</v>
          </cell>
          <cell r="T480">
            <v>21.5</v>
          </cell>
          <cell r="U480">
            <v>4</v>
          </cell>
          <cell r="V480">
            <v>0</v>
          </cell>
          <cell r="W480">
            <v>4</v>
          </cell>
          <cell r="X480">
            <v>31</v>
          </cell>
          <cell r="Y480">
            <v>29.5</v>
          </cell>
          <cell r="Z480">
            <v>12.25</v>
          </cell>
        </row>
        <row r="481">
          <cell r="A481" t="str">
            <v>EMP189</v>
          </cell>
          <cell r="B481" t="str">
            <v>PRIYANKA GURAV</v>
          </cell>
          <cell r="C481" t="str">
            <v>21.6.2002</v>
          </cell>
          <cell r="F481">
            <v>0</v>
          </cell>
          <cell r="G481">
            <v>0</v>
          </cell>
          <cell r="H481" t="str">
            <v>CASH</v>
          </cell>
          <cell r="N481">
            <v>0</v>
          </cell>
          <cell r="R481" t="str">
            <v>HELPER</v>
          </cell>
          <cell r="S481">
            <v>39599</v>
          </cell>
          <cell r="T481">
            <v>16</v>
          </cell>
          <cell r="U481">
            <v>4</v>
          </cell>
          <cell r="V481">
            <v>10</v>
          </cell>
          <cell r="W481">
            <v>1</v>
          </cell>
          <cell r="X481">
            <v>31</v>
          </cell>
          <cell r="Y481">
            <v>31</v>
          </cell>
          <cell r="Z481">
            <v>1.25</v>
          </cell>
        </row>
        <row r="482">
          <cell r="A482" t="str">
            <v>EMP189</v>
          </cell>
          <cell r="B482" t="str">
            <v>PRIYANKA GURAV</v>
          </cell>
          <cell r="C482" t="str">
            <v>21.6.2002</v>
          </cell>
          <cell r="F482" t="str">
            <v>TIME_IN</v>
          </cell>
          <cell r="G482">
            <v>0</v>
          </cell>
          <cell r="H482" t="str">
            <v>CASH</v>
          </cell>
          <cell r="N482">
            <v>0</v>
          </cell>
          <cell r="R482" t="str">
            <v>HELPER</v>
          </cell>
          <cell r="S482">
            <v>39814</v>
          </cell>
          <cell r="T482">
            <v>25</v>
          </cell>
          <cell r="U482">
            <v>4</v>
          </cell>
          <cell r="V482">
            <v>0</v>
          </cell>
          <cell r="W482">
            <v>1</v>
          </cell>
          <cell r="X482">
            <v>31</v>
          </cell>
          <cell r="Y482">
            <v>30</v>
          </cell>
          <cell r="Z482">
            <v>2.75</v>
          </cell>
        </row>
        <row r="483">
          <cell r="A483" t="str">
            <v>EMP189</v>
          </cell>
          <cell r="B483" t="str">
            <v>PRIYANKA GURAV</v>
          </cell>
          <cell r="C483" t="str">
            <v>21.6.2002</v>
          </cell>
          <cell r="F483">
            <v>0</v>
          </cell>
          <cell r="G483">
            <v>0</v>
          </cell>
          <cell r="H483" t="str">
            <v>CASH</v>
          </cell>
          <cell r="N483">
            <v>0</v>
          </cell>
          <cell r="R483" t="str">
            <v>HELPER</v>
          </cell>
          <cell r="S483">
            <v>39692</v>
          </cell>
          <cell r="T483">
            <v>23</v>
          </cell>
          <cell r="U483">
            <v>4</v>
          </cell>
          <cell r="V483">
            <v>0</v>
          </cell>
          <cell r="W483">
            <v>1</v>
          </cell>
          <cell r="X483">
            <v>30</v>
          </cell>
          <cell r="Y483">
            <v>28</v>
          </cell>
          <cell r="Z483">
            <v>7.5</v>
          </cell>
        </row>
        <row r="484">
          <cell r="A484" t="str">
            <v>EMP189</v>
          </cell>
          <cell r="B484" t="str">
            <v>PRIYANKA GURAV</v>
          </cell>
          <cell r="C484" t="str">
            <v>21.6.2002</v>
          </cell>
          <cell r="F484">
            <v>0</v>
          </cell>
          <cell r="G484">
            <v>0</v>
          </cell>
          <cell r="H484" t="str">
            <v>CASH</v>
          </cell>
          <cell r="N484">
            <v>0</v>
          </cell>
          <cell r="R484" t="str">
            <v>HELPER</v>
          </cell>
          <cell r="S484">
            <v>39539</v>
          </cell>
          <cell r="T484">
            <v>25</v>
          </cell>
          <cell r="U484">
            <v>4</v>
          </cell>
          <cell r="W484">
            <v>0</v>
          </cell>
          <cell r="X484">
            <v>30</v>
          </cell>
          <cell r="Y484">
            <v>29</v>
          </cell>
          <cell r="Z484">
            <v>1.25</v>
          </cell>
        </row>
        <row r="485">
          <cell r="A485" t="str">
            <v>EMP190</v>
          </cell>
          <cell r="B485" t="str">
            <v>SEEMA VICHARE</v>
          </cell>
          <cell r="C485" t="str">
            <v>21.6.2002</v>
          </cell>
          <cell r="F485">
            <v>0</v>
          </cell>
          <cell r="G485">
            <v>0</v>
          </cell>
          <cell r="H485" t="str">
            <v>CASH</v>
          </cell>
          <cell r="N485">
            <v>0</v>
          </cell>
          <cell r="R485" t="str">
            <v>HELPER</v>
          </cell>
          <cell r="S485">
            <v>39660</v>
          </cell>
          <cell r="T485">
            <v>27</v>
          </cell>
          <cell r="U485">
            <v>4</v>
          </cell>
          <cell r="V485">
            <v>0</v>
          </cell>
          <cell r="W485">
            <v>0</v>
          </cell>
          <cell r="X485">
            <v>31</v>
          </cell>
          <cell r="Y485">
            <v>31</v>
          </cell>
          <cell r="Z485">
            <v>11.75</v>
          </cell>
        </row>
        <row r="486">
          <cell r="A486" t="str">
            <v>EMP190</v>
          </cell>
          <cell r="B486" t="str">
            <v>SEEMA VICHARE</v>
          </cell>
          <cell r="C486" t="str">
            <v>21.6.2002</v>
          </cell>
          <cell r="F486" t="str">
            <v>TIME_IN</v>
          </cell>
          <cell r="G486">
            <v>0</v>
          </cell>
          <cell r="H486" t="str">
            <v>CASH</v>
          </cell>
          <cell r="N486">
            <v>0</v>
          </cell>
          <cell r="R486" t="str">
            <v>HELPER</v>
          </cell>
          <cell r="S486">
            <v>39783</v>
          </cell>
          <cell r="T486">
            <v>27</v>
          </cell>
          <cell r="U486">
            <v>4</v>
          </cell>
          <cell r="V486">
            <v>0</v>
          </cell>
          <cell r="W486">
            <v>0</v>
          </cell>
          <cell r="X486">
            <v>31</v>
          </cell>
          <cell r="Y486">
            <v>31</v>
          </cell>
          <cell r="Z486">
            <v>3.25</v>
          </cell>
        </row>
        <row r="487">
          <cell r="A487" t="str">
            <v>EMP190</v>
          </cell>
          <cell r="B487" t="str">
            <v>SEEMA VICHARE</v>
          </cell>
          <cell r="C487" t="str">
            <v>21.6.2002</v>
          </cell>
          <cell r="F487" t="str">
            <v>TIME_IN</v>
          </cell>
          <cell r="G487">
            <v>0</v>
          </cell>
          <cell r="H487" t="str">
            <v>CASH</v>
          </cell>
          <cell r="N487">
            <v>0</v>
          </cell>
          <cell r="R487" t="str">
            <v>HELPER</v>
          </cell>
          <cell r="S487">
            <v>39814</v>
          </cell>
          <cell r="T487">
            <v>25</v>
          </cell>
          <cell r="U487">
            <v>4</v>
          </cell>
          <cell r="V487">
            <v>0</v>
          </cell>
          <cell r="W487">
            <v>1</v>
          </cell>
          <cell r="X487">
            <v>31</v>
          </cell>
          <cell r="Y487">
            <v>30</v>
          </cell>
          <cell r="Z487">
            <v>2.75</v>
          </cell>
        </row>
        <row r="488">
          <cell r="A488" t="str">
            <v>EMP190</v>
          </cell>
          <cell r="B488" t="str">
            <v>SEEMA VICHARE</v>
          </cell>
          <cell r="C488" t="str">
            <v>21.6.2002</v>
          </cell>
          <cell r="F488">
            <v>0</v>
          </cell>
          <cell r="G488">
            <v>0</v>
          </cell>
          <cell r="H488" t="str">
            <v>CASH</v>
          </cell>
          <cell r="N488">
            <v>0</v>
          </cell>
          <cell r="R488" t="str">
            <v>HELPER</v>
          </cell>
          <cell r="S488">
            <v>39629</v>
          </cell>
          <cell r="T488">
            <v>24</v>
          </cell>
          <cell r="U488">
            <v>5</v>
          </cell>
          <cell r="V488">
            <v>0</v>
          </cell>
          <cell r="W488">
            <v>0</v>
          </cell>
          <cell r="X488">
            <v>30</v>
          </cell>
          <cell r="Y488">
            <v>29</v>
          </cell>
          <cell r="Z488">
            <v>2.5</v>
          </cell>
        </row>
        <row r="489">
          <cell r="A489" t="str">
            <v>EMP190</v>
          </cell>
          <cell r="B489" t="str">
            <v>SEEMA VICHARE</v>
          </cell>
          <cell r="C489" t="str">
            <v>21.6.2002</v>
          </cell>
          <cell r="F489">
            <v>0</v>
          </cell>
          <cell r="G489">
            <v>0</v>
          </cell>
          <cell r="H489" t="str">
            <v>CASH</v>
          </cell>
          <cell r="N489">
            <v>0</v>
          </cell>
          <cell r="R489" t="str">
            <v>HELPER</v>
          </cell>
          <cell r="S489">
            <v>39692</v>
          </cell>
          <cell r="T489">
            <v>23</v>
          </cell>
          <cell r="U489">
            <v>4</v>
          </cell>
          <cell r="V489">
            <v>0</v>
          </cell>
          <cell r="W489">
            <v>1</v>
          </cell>
          <cell r="X489">
            <v>30</v>
          </cell>
          <cell r="Y489">
            <v>28</v>
          </cell>
          <cell r="Z489">
            <v>7</v>
          </cell>
        </row>
        <row r="490">
          <cell r="A490" t="str">
            <v>EMP190</v>
          </cell>
          <cell r="B490" t="str">
            <v>SEEMA VICHARE</v>
          </cell>
          <cell r="C490" t="str">
            <v>21.6.2002</v>
          </cell>
          <cell r="F490">
            <v>0</v>
          </cell>
          <cell r="G490">
            <v>0</v>
          </cell>
          <cell r="H490" t="str">
            <v>CASH</v>
          </cell>
          <cell r="N490">
            <v>0</v>
          </cell>
          <cell r="R490" t="str">
            <v>HELPER</v>
          </cell>
          <cell r="S490">
            <v>39753</v>
          </cell>
          <cell r="T490">
            <v>24</v>
          </cell>
          <cell r="U490">
            <v>5</v>
          </cell>
          <cell r="V490">
            <v>0</v>
          </cell>
          <cell r="W490">
            <v>0</v>
          </cell>
          <cell r="X490">
            <v>30</v>
          </cell>
          <cell r="Y490">
            <v>29</v>
          </cell>
          <cell r="Z490">
            <v>8</v>
          </cell>
        </row>
        <row r="491">
          <cell r="A491" t="str">
            <v>EMP190</v>
          </cell>
          <cell r="B491" t="str">
            <v>SEEMA VICHARE</v>
          </cell>
          <cell r="C491" t="str">
            <v>21.6.2002</v>
          </cell>
          <cell r="F491">
            <v>0</v>
          </cell>
          <cell r="G491">
            <v>0</v>
          </cell>
          <cell r="H491" t="str">
            <v>CASH</v>
          </cell>
          <cell r="N491">
            <v>0</v>
          </cell>
          <cell r="R491" t="str">
            <v>HELPER</v>
          </cell>
          <cell r="S491">
            <v>39722</v>
          </cell>
          <cell r="T491">
            <v>22</v>
          </cell>
          <cell r="U491">
            <v>4</v>
          </cell>
          <cell r="V491">
            <v>0</v>
          </cell>
          <cell r="W491">
            <v>4</v>
          </cell>
          <cell r="X491">
            <v>31</v>
          </cell>
          <cell r="Y491">
            <v>30</v>
          </cell>
          <cell r="Z491">
            <v>4</v>
          </cell>
        </row>
        <row r="492">
          <cell r="A492" t="str">
            <v>EMP190</v>
          </cell>
          <cell r="B492" t="str">
            <v>SEEMA VICHARE</v>
          </cell>
          <cell r="C492" t="str">
            <v>21.6.2002</v>
          </cell>
          <cell r="F492" t="str">
            <v>TIME_IN</v>
          </cell>
          <cell r="G492">
            <v>0</v>
          </cell>
          <cell r="H492" t="str">
            <v>CASH</v>
          </cell>
          <cell r="N492">
            <v>0</v>
          </cell>
          <cell r="R492" t="str">
            <v>HELPER</v>
          </cell>
          <cell r="S492">
            <v>39881</v>
          </cell>
          <cell r="T492">
            <v>17.5</v>
          </cell>
          <cell r="U492">
            <v>5</v>
          </cell>
          <cell r="V492">
            <v>0</v>
          </cell>
          <cell r="W492">
            <v>1</v>
          </cell>
          <cell r="X492">
            <v>31</v>
          </cell>
          <cell r="Y492">
            <v>23.5</v>
          </cell>
          <cell r="Z492">
            <v>15.5</v>
          </cell>
        </row>
        <row r="493">
          <cell r="A493" t="str">
            <v>EMP190</v>
          </cell>
          <cell r="B493" t="str">
            <v>SEEMA VICHARE</v>
          </cell>
          <cell r="C493" t="str">
            <v>21.6.2002</v>
          </cell>
          <cell r="F493" t="str">
            <v>TIME_IN</v>
          </cell>
          <cell r="G493">
            <v>0</v>
          </cell>
          <cell r="H493" t="str">
            <v>CASH</v>
          </cell>
          <cell r="N493">
            <v>0</v>
          </cell>
          <cell r="R493" t="str">
            <v>HELPER</v>
          </cell>
          <cell r="S493">
            <v>39845</v>
          </cell>
          <cell r="T493">
            <v>23</v>
          </cell>
          <cell r="U493">
            <v>4</v>
          </cell>
          <cell r="V493">
            <v>0</v>
          </cell>
          <cell r="W493">
            <v>0</v>
          </cell>
          <cell r="X493">
            <v>28</v>
          </cell>
          <cell r="Y493">
            <v>27</v>
          </cell>
          <cell r="Z493">
            <v>0</v>
          </cell>
        </row>
        <row r="494">
          <cell r="A494" t="str">
            <v>EMP190</v>
          </cell>
          <cell r="B494" t="str">
            <v>SEEMA VICHARE</v>
          </cell>
          <cell r="C494" t="str">
            <v>21.6.2002</v>
          </cell>
          <cell r="F494">
            <v>0</v>
          </cell>
          <cell r="G494">
            <v>0</v>
          </cell>
          <cell r="H494" t="str">
            <v>CASH</v>
          </cell>
          <cell r="N494">
            <v>0</v>
          </cell>
          <cell r="R494" t="str">
            <v>HELPER</v>
          </cell>
          <cell r="S494">
            <v>39691</v>
          </cell>
          <cell r="T494">
            <v>22</v>
          </cell>
          <cell r="U494">
            <v>4</v>
          </cell>
          <cell r="V494">
            <v>2</v>
          </cell>
          <cell r="W494">
            <v>3</v>
          </cell>
          <cell r="X494">
            <v>31</v>
          </cell>
          <cell r="Y494">
            <v>31</v>
          </cell>
          <cell r="Z494">
            <v>3.25</v>
          </cell>
        </row>
        <row r="495">
          <cell r="A495" t="str">
            <v>EMP190</v>
          </cell>
          <cell r="B495" t="str">
            <v>SEEMA VICHARE</v>
          </cell>
          <cell r="C495" t="str">
            <v>21.6.2002</v>
          </cell>
          <cell r="F495">
            <v>0</v>
          </cell>
          <cell r="G495">
            <v>0</v>
          </cell>
          <cell r="H495" t="str">
            <v>CASH</v>
          </cell>
          <cell r="N495">
            <v>0</v>
          </cell>
          <cell r="R495" t="str">
            <v>HELPER</v>
          </cell>
          <cell r="S495">
            <v>39539</v>
          </cell>
          <cell r="T495">
            <v>25</v>
          </cell>
          <cell r="U495">
            <v>4</v>
          </cell>
          <cell r="W495">
            <v>0</v>
          </cell>
          <cell r="X495">
            <v>30</v>
          </cell>
          <cell r="Y495">
            <v>29</v>
          </cell>
          <cell r="Z495">
            <v>0</v>
          </cell>
        </row>
        <row r="496">
          <cell r="A496" t="str">
            <v>EMP190</v>
          </cell>
          <cell r="B496" t="str">
            <v>SEEMA VICHARE</v>
          </cell>
          <cell r="C496" t="str">
            <v>21.6.2002</v>
          </cell>
          <cell r="F496">
            <v>0</v>
          </cell>
          <cell r="G496">
            <v>0</v>
          </cell>
          <cell r="H496" t="str">
            <v>CASH</v>
          </cell>
          <cell r="N496">
            <v>0</v>
          </cell>
          <cell r="R496" t="str">
            <v>HELPER</v>
          </cell>
          <cell r="S496">
            <v>39599</v>
          </cell>
          <cell r="T496">
            <v>23</v>
          </cell>
          <cell r="U496">
            <v>4</v>
          </cell>
          <cell r="V496">
            <v>3</v>
          </cell>
          <cell r="W496">
            <v>1</v>
          </cell>
          <cell r="X496">
            <v>31</v>
          </cell>
          <cell r="Y496">
            <v>31</v>
          </cell>
          <cell r="Z496">
            <v>1.25</v>
          </cell>
        </row>
        <row r="497">
          <cell r="A497" t="str">
            <v>EMP191</v>
          </cell>
          <cell r="B497" t="str">
            <v>AMRISH LONDHE</v>
          </cell>
          <cell r="C497" t="str">
            <v>1.7.02</v>
          </cell>
          <cell r="F497" t="str">
            <v>TIME_IN</v>
          </cell>
          <cell r="G497">
            <v>0</v>
          </cell>
          <cell r="H497" t="str">
            <v>CASH</v>
          </cell>
          <cell r="N497">
            <v>0</v>
          </cell>
          <cell r="R497" t="str">
            <v>HELPER</v>
          </cell>
          <cell r="S497">
            <v>39783</v>
          </cell>
          <cell r="T497">
            <v>24</v>
          </cell>
          <cell r="U497">
            <v>4</v>
          </cell>
          <cell r="V497">
            <v>0</v>
          </cell>
          <cell r="W497">
            <v>0</v>
          </cell>
          <cell r="X497">
            <v>31</v>
          </cell>
          <cell r="Y497">
            <v>28</v>
          </cell>
          <cell r="Z497">
            <v>0</v>
          </cell>
        </row>
        <row r="498">
          <cell r="A498" t="str">
            <v>EMP191</v>
          </cell>
          <cell r="B498" t="str">
            <v>AMRISH LONDHE</v>
          </cell>
          <cell r="C498" t="str">
            <v>1.7.02</v>
          </cell>
          <cell r="F498">
            <v>0</v>
          </cell>
          <cell r="G498">
            <v>0</v>
          </cell>
          <cell r="H498" t="str">
            <v>CASH</v>
          </cell>
          <cell r="N498">
            <v>0</v>
          </cell>
          <cell r="R498" t="str">
            <v>HELPER</v>
          </cell>
          <cell r="S498">
            <v>39753</v>
          </cell>
          <cell r="T498">
            <v>18</v>
          </cell>
          <cell r="U498">
            <v>3</v>
          </cell>
          <cell r="V498">
            <v>5</v>
          </cell>
          <cell r="W498">
            <v>0</v>
          </cell>
          <cell r="X498">
            <v>30</v>
          </cell>
          <cell r="Y498">
            <v>26</v>
          </cell>
          <cell r="Z498">
            <v>0</v>
          </cell>
        </row>
        <row r="499">
          <cell r="A499" t="str">
            <v>EMP191</v>
          </cell>
          <cell r="B499" t="str">
            <v>AMRISH LONDHE</v>
          </cell>
          <cell r="C499" t="str">
            <v>1.7.02</v>
          </cell>
          <cell r="F499" t="str">
            <v>TIME_IN</v>
          </cell>
          <cell r="G499">
            <v>0</v>
          </cell>
          <cell r="H499" t="str">
            <v>CASH</v>
          </cell>
          <cell r="N499">
            <v>0</v>
          </cell>
          <cell r="R499" t="str">
            <v>HELPER</v>
          </cell>
          <cell r="S499">
            <v>39814</v>
          </cell>
          <cell r="T499">
            <v>24</v>
          </cell>
          <cell r="U499">
            <v>4</v>
          </cell>
          <cell r="V499">
            <v>0</v>
          </cell>
          <cell r="W499">
            <v>1</v>
          </cell>
          <cell r="X499">
            <v>31</v>
          </cell>
          <cell r="Y499">
            <v>29</v>
          </cell>
          <cell r="Z499">
            <v>0</v>
          </cell>
        </row>
        <row r="500">
          <cell r="A500" t="str">
            <v>EMP191</v>
          </cell>
          <cell r="B500" t="str">
            <v>AMRISH LONDHE</v>
          </cell>
          <cell r="C500" t="str">
            <v>1.7.02</v>
          </cell>
          <cell r="F500">
            <v>0</v>
          </cell>
          <cell r="G500">
            <v>0</v>
          </cell>
          <cell r="H500" t="str">
            <v>CASH</v>
          </cell>
          <cell r="N500">
            <v>0</v>
          </cell>
          <cell r="R500" t="str">
            <v>HELPER</v>
          </cell>
          <cell r="S500">
            <v>39629</v>
          </cell>
          <cell r="T500">
            <v>21</v>
          </cell>
          <cell r="U500">
            <v>4</v>
          </cell>
          <cell r="V500">
            <v>0</v>
          </cell>
          <cell r="W500">
            <v>0</v>
          </cell>
          <cell r="X500">
            <v>30</v>
          </cell>
          <cell r="Y500">
            <v>25</v>
          </cell>
          <cell r="Z500">
            <v>50.75</v>
          </cell>
        </row>
        <row r="501">
          <cell r="A501" t="str">
            <v>EMP191</v>
          </cell>
          <cell r="B501" t="str">
            <v>AMRISH LONDHE</v>
          </cell>
          <cell r="C501" t="str">
            <v>1.7.02</v>
          </cell>
          <cell r="F501" t="str">
            <v>TIME_IN</v>
          </cell>
          <cell r="G501">
            <v>0</v>
          </cell>
          <cell r="H501" t="str">
            <v>CASH</v>
          </cell>
          <cell r="N501">
            <v>0</v>
          </cell>
          <cell r="R501" t="str">
            <v>HELPER</v>
          </cell>
          <cell r="S501">
            <v>39881</v>
          </cell>
          <cell r="T501">
            <v>7</v>
          </cell>
          <cell r="U501">
            <v>2</v>
          </cell>
          <cell r="V501">
            <v>0</v>
          </cell>
          <cell r="W501">
            <v>1</v>
          </cell>
          <cell r="X501">
            <v>31</v>
          </cell>
          <cell r="Y501">
            <v>10</v>
          </cell>
          <cell r="Z501">
            <v>10.5</v>
          </cell>
        </row>
        <row r="502">
          <cell r="A502" t="str">
            <v>EMP191</v>
          </cell>
          <cell r="B502" t="str">
            <v>AMRISH LONDHE</v>
          </cell>
          <cell r="C502" t="str">
            <v>1.7.02</v>
          </cell>
          <cell r="F502" t="str">
            <v>TIME_IN</v>
          </cell>
          <cell r="G502">
            <v>0</v>
          </cell>
          <cell r="H502" t="str">
            <v>CASH</v>
          </cell>
          <cell r="N502">
            <v>0</v>
          </cell>
          <cell r="R502" t="str">
            <v>HELPER</v>
          </cell>
          <cell r="S502">
            <v>39845</v>
          </cell>
          <cell r="T502">
            <v>13.5</v>
          </cell>
          <cell r="U502">
            <v>3</v>
          </cell>
          <cell r="V502">
            <v>0</v>
          </cell>
          <cell r="W502">
            <v>0</v>
          </cell>
          <cell r="X502">
            <v>28</v>
          </cell>
          <cell r="Y502">
            <v>16.5</v>
          </cell>
          <cell r="Z502">
            <v>0</v>
          </cell>
        </row>
        <row r="503">
          <cell r="A503" t="str">
            <v>EMP191</v>
          </cell>
          <cell r="B503" t="str">
            <v>AMRISH LONDHE</v>
          </cell>
          <cell r="C503" t="str">
            <v>1.7.02</v>
          </cell>
          <cell r="F503">
            <v>0</v>
          </cell>
          <cell r="G503">
            <v>0</v>
          </cell>
          <cell r="H503" t="str">
            <v>CASH</v>
          </cell>
          <cell r="N503">
            <v>0</v>
          </cell>
          <cell r="R503" t="str">
            <v>HELPER</v>
          </cell>
          <cell r="S503">
            <v>39692</v>
          </cell>
          <cell r="T503">
            <v>22.5</v>
          </cell>
          <cell r="U503">
            <v>4</v>
          </cell>
          <cell r="V503">
            <v>0</v>
          </cell>
          <cell r="W503">
            <v>1</v>
          </cell>
          <cell r="X503">
            <v>30</v>
          </cell>
          <cell r="Y503">
            <v>27.5</v>
          </cell>
          <cell r="Z503">
            <v>2</v>
          </cell>
        </row>
        <row r="504">
          <cell r="A504" t="str">
            <v>EMP191</v>
          </cell>
          <cell r="B504" t="str">
            <v>AMRISH LONDHE</v>
          </cell>
          <cell r="C504" t="str">
            <v>1.7.02</v>
          </cell>
          <cell r="F504">
            <v>0</v>
          </cell>
          <cell r="G504">
            <v>0</v>
          </cell>
          <cell r="H504" t="str">
            <v>CASH</v>
          </cell>
          <cell r="N504">
            <v>0</v>
          </cell>
          <cell r="R504" t="str">
            <v>HELPER</v>
          </cell>
          <cell r="S504">
            <v>39660</v>
          </cell>
          <cell r="T504">
            <v>25</v>
          </cell>
          <cell r="U504">
            <v>4</v>
          </cell>
          <cell r="V504">
            <v>0</v>
          </cell>
          <cell r="W504">
            <v>0</v>
          </cell>
          <cell r="X504">
            <v>31</v>
          </cell>
          <cell r="Y504">
            <v>29</v>
          </cell>
          <cell r="Z504">
            <v>36.75</v>
          </cell>
        </row>
        <row r="505">
          <cell r="A505" t="str">
            <v>EMP191</v>
          </cell>
          <cell r="B505" t="str">
            <v>AMRISH LONDHE</v>
          </cell>
          <cell r="C505" t="str">
            <v>1.7.02</v>
          </cell>
          <cell r="F505">
            <v>0</v>
          </cell>
          <cell r="G505">
            <v>0</v>
          </cell>
          <cell r="H505" t="str">
            <v>CASH</v>
          </cell>
          <cell r="N505">
            <v>0</v>
          </cell>
          <cell r="R505" t="str">
            <v>HELPER</v>
          </cell>
          <cell r="S505">
            <v>39722</v>
          </cell>
          <cell r="T505">
            <v>21.5</v>
          </cell>
          <cell r="U505">
            <v>5</v>
          </cell>
          <cell r="V505">
            <v>0</v>
          </cell>
          <cell r="W505">
            <v>4</v>
          </cell>
          <cell r="X505">
            <v>31</v>
          </cell>
          <cell r="Y505">
            <v>30.5</v>
          </cell>
          <cell r="Z505">
            <v>1</v>
          </cell>
        </row>
        <row r="506">
          <cell r="A506" t="str">
            <v>EMP191</v>
          </cell>
          <cell r="B506" t="str">
            <v>AMRISH LONDHE</v>
          </cell>
          <cell r="C506" t="str">
            <v>1.7.02</v>
          </cell>
          <cell r="F506">
            <v>0</v>
          </cell>
          <cell r="G506">
            <v>0</v>
          </cell>
          <cell r="H506" t="str">
            <v>CASH</v>
          </cell>
          <cell r="N506">
            <v>0</v>
          </cell>
          <cell r="R506" t="str">
            <v>HELPER</v>
          </cell>
          <cell r="S506">
            <v>39539</v>
          </cell>
          <cell r="T506">
            <v>24</v>
          </cell>
          <cell r="U506">
            <v>4</v>
          </cell>
          <cell r="W506">
            <v>0</v>
          </cell>
          <cell r="X506">
            <v>30</v>
          </cell>
          <cell r="Y506">
            <v>28</v>
          </cell>
          <cell r="Z506">
            <v>14</v>
          </cell>
        </row>
        <row r="507">
          <cell r="A507" t="str">
            <v>EMP191</v>
          </cell>
          <cell r="B507" t="str">
            <v>AMRISH LONDHE</v>
          </cell>
          <cell r="C507" t="str">
            <v>1.7.02</v>
          </cell>
          <cell r="F507">
            <v>0</v>
          </cell>
          <cell r="G507">
            <v>0</v>
          </cell>
          <cell r="H507" t="str">
            <v>CASH</v>
          </cell>
          <cell r="N507">
            <v>0</v>
          </cell>
          <cell r="R507" t="str">
            <v>HELPER</v>
          </cell>
          <cell r="S507">
            <v>39691</v>
          </cell>
          <cell r="T507">
            <v>24</v>
          </cell>
          <cell r="U507">
            <v>5</v>
          </cell>
          <cell r="V507">
            <v>0</v>
          </cell>
          <cell r="W507">
            <v>2</v>
          </cell>
          <cell r="X507">
            <v>31</v>
          </cell>
          <cell r="Y507">
            <v>31</v>
          </cell>
          <cell r="Z507">
            <v>28.75</v>
          </cell>
        </row>
        <row r="508">
          <cell r="A508" t="str">
            <v>EMP191</v>
          </cell>
          <cell r="B508" t="str">
            <v>AMRISH LONDHE</v>
          </cell>
          <cell r="C508" t="str">
            <v>1.7.02</v>
          </cell>
          <cell r="F508">
            <v>0</v>
          </cell>
          <cell r="G508">
            <v>0</v>
          </cell>
          <cell r="H508" t="str">
            <v>CASH</v>
          </cell>
          <cell r="N508">
            <v>0</v>
          </cell>
          <cell r="R508" t="str">
            <v>HELPER</v>
          </cell>
          <cell r="S508">
            <v>39599</v>
          </cell>
          <cell r="T508">
            <v>6.5</v>
          </cell>
          <cell r="U508">
            <v>2</v>
          </cell>
          <cell r="V508">
            <v>0</v>
          </cell>
          <cell r="W508">
            <v>1</v>
          </cell>
          <cell r="X508">
            <v>31</v>
          </cell>
          <cell r="Y508">
            <v>9.5</v>
          </cell>
          <cell r="Z508">
            <v>22</v>
          </cell>
        </row>
        <row r="509">
          <cell r="A509" t="str">
            <v>EMP192</v>
          </cell>
          <cell r="B509" t="str">
            <v>LAXMAN GHONGE</v>
          </cell>
          <cell r="C509" t="str">
            <v>1.8.02</v>
          </cell>
          <cell r="F509">
            <v>0</v>
          </cell>
          <cell r="G509">
            <v>0</v>
          </cell>
          <cell r="H509" t="str">
            <v>CASH</v>
          </cell>
          <cell r="N509">
            <v>0</v>
          </cell>
          <cell r="R509" t="str">
            <v>PRINTER</v>
          </cell>
          <cell r="S509">
            <v>39753</v>
          </cell>
          <cell r="T509">
            <v>24</v>
          </cell>
          <cell r="U509">
            <v>5</v>
          </cell>
          <cell r="V509">
            <v>0</v>
          </cell>
          <cell r="W509">
            <v>0</v>
          </cell>
          <cell r="X509">
            <v>30</v>
          </cell>
          <cell r="Y509">
            <v>29</v>
          </cell>
          <cell r="Z509">
            <v>8</v>
          </cell>
        </row>
        <row r="510">
          <cell r="A510" t="str">
            <v>EMP192</v>
          </cell>
          <cell r="B510" t="str">
            <v>LAXMAN GHONGE</v>
          </cell>
          <cell r="C510" t="str">
            <v>1.8.02</v>
          </cell>
          <cell r="F510">
            <v>0</v>
          </cell>
          <cell r="G510">
            <v>0</v>
          </cell>
          <cell r="H510" t="str">
            <v>CASH</v>
          </cell>
          <cell r="N510">
            <v>0</v>
          </cell>
          <cell r="R510" t="str">
            <v>PRINTER</v>
          </cell>
          <cell r="S510">
            <v>39691</v>
          </cell>
          <cell r="T510">
            <v>21.5</v>
          </cell>
          <cell r="U510">
            <v>5</v>
          </cell>
          <cell r="V510">
            <v>0</v>
          </cell>
          <cell r="W510">
            <v>2</v>
          </cell>
          <cell r="X510">
            <v>31</v>
          </cell>
          <cell r="Y510">
            <v>28.5</v>
          </cell>
          <cell r="Z510">
            <v>55.75</v>
          </cell>
        </row>
        <row r="511">
          <cell r="A511" t="str">
            <v>EMP192</v>
          </cell>
          <cell r="B511" t="str">
            <v>LAXMAN GHONGE</v>
          </cell>
          <cell r="C511" t="str">
            <v>1.8.02</v>
          </cell>
          <cell r="F511">
            <v>0</v>
          </cell>
          <cell r="G511">
            <v>0</v>
          </cell>
          <cell r="H511" t="str">
            <v>CASH</v>
          </cell>
          <cell r="N511">
            <v>0</v>
          </cell>
          <cell r="R511" t="str">
            <v>PRINTER</v>
          </cell>
          <cell r="S511">
            <v>39599</v>
          </cell>
          <cell r="T511">
            <v>23.5</v>
          </cell>
          <cell r="U511">
            <v>4</v>
          </cell>
          <cell r="V511">
            <v>0</v>
          </cell>
          <cell r="W511">
            <v>1</v>
          </cell>
          <cell r="X511">
            <v>31</v>
          </cell>
          <cell r="Y511">
            <v>28.5</v>
          </cell>
          <cell r="Z511">
            <v>121.5</v>
          </cell>
        </row>
        <row r="512">
          <cell r="A512" t="str">
            <v>EMP192</v>
          </cell>
          <cell r="B512" t="str">
            <v>LAXMAN GHONGE</v>
          </cell>
          <cell r="C512" t="str">
            <v>1.8.02</v>
          </cell>
          <cell r="F512" t="str">
            <v>TIME_IN</v>
          </cell>
          <cell r="G512">
            <v>0</v>
          </cell>
          <cell r="H512" t="str">
            <v>CASH</v>
          </cell>
          <cell r="N512">
            <v>0</v>
          </cell>
          <cell r="R512" t="str">
            <v>PRINTER</v>
          </cell>
          <cell r="S512">
            <v>39814</v>
          </cell>
          <cell r="T512">
            <v>24</v>
          </cell>
          <cell r="U512">
            <v>4</v>
          </cell>
          <cell r="V512">
            <v>0</v>
          </cell>
          <cell r="W512">
            <v>1</v>
          </cell>
          <cell r="X512">
            <v>31</v>
          </cell>
          <cell r="Y512">
            <v>29</v>
          </cell>
          <cell r="Z512">
            <v>0</v>
          </cell>
        </row>
        <row r="513">
          <cell r="A513" t="str">
            <v>EMP192</v>
          </cell>
          <cell r="B513" t="str">
            <v>LAXMAN GHONGE</v>
          </cell>
          <cell r="C513" t="str">
            <v>1.8.02</v>
          </cell>
          <cell r="F513" t="str">
            <v>TIME_IN</v>
          </cell>
          <cell r="G513">
            <v>0</v>
          </cell>
          <cell r="H513" t="str">
            <v>CASH</v>
          </cell>
          <cell r="N513">
            <v>0</v>
          </cell>
          <cell r="R513" t="str">
            <v>PRINTER</v>
          </cell>
          <cell r="S513">
            <v>39881</v>
          </cell>
          <cell r="T513">
            <v>18.5</v>
          </cell>
          <cell r="U513">
            <v>8</v>
          </cell>
          <cell r="V513">
            <v>0</v>
          </cell>
          <cell r="W513">
            <v>2</v>
          </cell>
          <cell r="X513">
            <v>31</v>
          </cell>
          <cell r="Y513">
            <v>28.5</v>
          </cell>
          <cell r="Z513">
            <v>16.5</v>
          </cell>
        </row>
        <row r="514">
          <cell r="A514" t="str">
            <v>EMP192</v>
          </cell>
          <cell r="B514" t="str">
            <v>LAXMAN GHONGE</v>
          </cell>
          <cell r="C514" t="str">
            <v>1.8.02</v>
          </cell>
          <cell r="F514">
            <v>0</v>
          </cell>
          <cell r="G514">
            <v>0</v>
          </cell>
          <cell r="H514" t="str">
            <v>CASH</v>
          </cell>
          <cell r="N514">
            <v>0</v>
          </cell>
          <cell r="R514" t="str">
            <v>PRINTER</v>
          </cell>
          <cell r="S514">
            <v>39722</v>
          </cell>
          <cell r="T514">
            <v>21</v>
          </cell>
          <cell r="U514">
            <v>5</v>
          </cell>
          <cell r="V514">
            <v>0</v>
          </cell>
          <cell r="W514">
            <v>4</v>
          </cell>
          <cell r="X514">
            <v>31</v>
          </cell>
          <cell r="Y514">
            <v>30</v>
          </cell>
          <cell r="Z514">
            <v>9</v>
          </cell>
        </row>
        <row r="515">
          <cell r="A515" t="str">
            <v>EMP192</v>
          </cell>
          <cell r="B515" t="str">
            <v>LAXMAN GHONGE</v>
          </cell>
          <cell r="C515" t="str">
            <v>1.8.02</v>
          </cell>
          <cell r="F515" t="str">
            <v>TIME_IN</v>
          </cell>
          <cell r="G515">
            <v>0</v>
          </cell>
          <cell r="H515" t="str">
            <v>CASH</v>
          </cell>
          <cell r="N515">
            <v>0</v>
          </cell>
          <cell r="R515" t="str">
            <v>PRINTER</v>
          </cell>
          <cell r="S515">
            <v>39783</v>
          </cell>
          <cell r="T515">
            <v>22.5</v>
          </cell>
          <cell r="U515">
            <v>4</v>
          </cell>
          <cell r="V515">
            <v>0</v>
          </cell>
          <cell r="W515">
            <v>0</v>
          </cell>
          <cell r="X515">
            <v>31</v>
          </cell>
          <cell r="Y515">
            <v>26.5</v>
          </cell>
          <cell r="Z515">
            <v>0</v>
          </cell>
        </row>
        <row r="516">
          <cell r="A516" t="str">
            <v>EMP192</v>
          </cell>
          <cell r="B516" t="str">
            <v>LAXMAN GHONGE</v>
          </cell>
          <cell r="C516" t="str">
            <v>1.8.02</v>
          </cell>
          <cell r="F516">
            <v>0</v>
          </cell>
          <cell r="G516">
            <v>0</v>
          </cell>
          <cell r="H516" t="str">
            <v>CASH</v>
          </cell>
          <cell r="N516">
            <v>0</v>
          </cell>
          <cell r="R516" t="str">
            <v>PRINTER</v>
          </cell>
          <cell r="S516">
            <v>39539</v>
          </cell>
          <cell r="T516">
            <v>24</v>
          </cell>
          <cell r="U516">
            <v>4</v>
          </cell>
          <cell r="W516">
            <v>0</v>
          </cell>
          <cell r="X516">
            <v>30</v>
          </cell>
          <cell r="Y516">
            <v>28</v>
          </cell>
          <cell r="Z516">
            <v>38</v>
          </cell>
        </row>
        <row r="517">
          <cell r="A517" t="str">
            <v>EMP192</v>
          </cell>
          <cell r="B517" t="str">
            <v>LAXMAN GHONGE</v>
          </cell>
          <cell r="C517" t="str">
            <v>1.8.02</v>
          </cell>
          <cell r="F517" t="str">
            <v>TIME_IN</v>
          </cell>
          <cell r="G517">
            <v>0</v>
          </cell>
          <cell r="H517" t="str">
            <v>CASH</v>
          </cell>
          <cell r="N517">
            <v>0</v>
          </cell>
          <cell r="R517" t="str">
            <v>PRINTER</v>
          </cell>
          <cell r="S517">
            <v>39845</v>
          </cell>
          <cell r="T517">
            <v>17</v>
          </cell>
          <cell r="U517">
            <v>8</v>
          </cell>
          <cell r="V517">
            <v>0</v>
          </cell>
          <cell r="W517">
            <v>0</v>
          </cell>
          <cell r="X517">
            <v>28</v>
          </cell>
          <cell r="Y517">
            <v>25</v>
          </cell>
          <cell r="Z517">
            <v>0</v>
          </cell>
        </row>
        <row r="518">
          <cell r="A518" t="str">
            <v>EMP192</v>
          </cell>
          <cell r="B518" t="str">
            <v>LAXMAN GHONGE</v>
          </cell>
          <cell r="C518" t="str">
            <v>1.8.02</v>
          </cell>
          <cell r="F518">
            <v>0</v>
          </cell>
          <cell r="G518">
            <v>0</v>
          </cell>
          <cell r="H518" t="str">
            <v>CASH</v>
          </cell>
          <cell r="N518">
            <v>0</v>
          </cell>
          <cell r="R518" t="str">
            <v>PRINTER</v>
          </cell>
          <cell r="S518">
            <v>39692</v>
          </cell>
          <cell r="T518">
            <v>24</v>
          </cell>
          <cell r="U518">
            <v>4</v>
          </cell>
          <cell r="V518">
            <v>0</v>
          </cell>
          <cell r="W518">
            <v>1</v>
          </cell>
          <cell r="X518">
            <v>30</v>
          </cell>
          <cell r="Y518">
            <v>29</v>
          </cell>
          <cell r="Z518">
            <v>35</v>
          </cell>
        </row>
        <row r="519">
          <cell r="A519" t="str">
            <v>EMP192</v>
          </cell>
          <cell r="B519" t="str">
            <v>LAXMAN GHONGE</v>
          </cell>
          <cell r="C519" t="str">
            <v>1.8.02</v>
          </cell>
          <cell r="F519">
            <v>0</v>
          </cell>
          <cell r="G519">
            <v>0</v>
          </cell>
          <cell r="H519" t="str">
            <v>CASH</v>
          </cell>
          <cell r="N519">
            <v>0</v>
          </cell>
          <cell r="R519" t="str">
            <v>PRINTER</v>
          </cell>
          <cell r="S519">
            <v>39660</v>
          </cell>
          <cell r="T519">
            <v>27</v>
          </cell>
          <cell r="U519">
            <v>4</v>
          </cell>
          <cell r="V519">
            <v>0</v>
          </cell>
          <cell r="W519">
            <v>0</v>
          </cell>
          <cell r="X519">
            <v>31</v>
          </cell>
          <cell r="Y519">
            <v>31</v>
          </cell>
          <cell r="Z519">
            <v>55.75</v>
          </cell>
        </row>
        <row r="520">
          <cell r="A520" t="str">
            <v>EMP192</v>
          </cell>
          <cell r="B520" t="str">
            <v>LAXMAN GHONGE</v>
          </cell>
          <cell r="C520" t="str">
            <v>1.8.02</v>
          </cell>
          <cell r="F520">
            <v>0</v>
          </cell>
          <cell r="G520">
            <v>0</v>
          </cell>
          <cell r="H520" t="str">
            <v>CASH</v>
          </cell>
          <cell r="N520">
            <v>0</v>
          </cell>
          <cell r="R520" t="str">
            <v>PRINTER</v>
          </cell>
          <cell r="S520">
            <v>39629</v>
          </cell>
          <cell r="T520">
            <v>22.5</v>
          </cell>
          <cell r="U520">
            <v>5</v>
          </cell>
          <cell r="V520">
            <v>0</v>
          </cell>
          <cell r="W520">
            <v>0</v>
          </cell>
          <cell r="X520">
            <v>30</v>
          </cell>
          <cell r="Y520">
            <v>27.5</v>
          </cell>
          <cell r="Z520">
            <v>101.25</v>
          </cell>
        </row>
        <row r="521">
          <cell r="A521" t="str">
            <v>EMP193</v>
          </cell>
          <cell r="B521" t="str">
            <v>VIRENDRA BHOLE</v>
          </cell>
          <cell r="C521" t="str">
            <v>1.8.02</v>
          </cell>
          <cell r="F521">
            <v>0</v>
          </cell>
          <cell r="G521">
            <v>0</v>
          </cell>
          <cell r="H521" t="str">
            <v>CASH</v>
          </cell>
          <cell r="N521">
            <v>0</v>
          </cell>
          <cell r="S521">
            <v>39660</v>
          </cell>
          <cell r="T521">
            <v>7.5</v>
          </cell>
          <cell r="U521">
            <v>2</v>
          </cell>
          <cell r="V521">
            <v>0</v>
          </cell>
          <cell r="W521">
            <v>0</v>
          </cell>
          <cell r="X521">
            <v>31</v>
          </cell>
          <cell r="Y521">
            <v>9.5</v>
          </cell>
          <cell r="Z521">
            <v>0</v>
          </cell>
        </row>
        <row r="522">
          <cell r="A522" t="str">
            <v>EMP193</v>
          </cell>
          <cell r="B522" t="str">
            <v>VIRENDRA BHOLE</v>
          </cell>
          <cell r="C522" t="str">
            <v>1.8.02</v>
          </cell>
          <cell r="F522">
            <v>0</v>
          </cell>
          <cell r="G522">
            <v>0</v>
          </cell>
          <cell r="H522" t="str">
            <v>CASH</v>
          </cell>
          <cell r="N522">
            <v>0</v>
          </cell>
          <cell r="S522">
            <v>39599</v>
          </cell>
          <cell r="T522">
            <v>22.5</v>
          </cell>
          <cell r="U522">
            <v>4</v>
          </cell>
          <cell r="V522">
            <v>0</v>
          </cell>
          <cell r="W522">
            <v>1</v>
          </cell>
          <cell r="X522">
            <v>31</v>
          </cell>
          <cell r="Y522">
            <v>27.5</v>
          </cell>
          <cell r="Z522">
            <v>56.25</v>
          </cell>
        </row>
        <row r="523">
          <cell r="A523" t="str">
            <v>EMP193</v>
          </cell>
          <cell r="B523" t="str">
            <v>VIRENDRA BHOLE</v>
          </cell>
          <cell r="C523" t="str">
            <v>1.8.02</v>
          </cell>
          <cell r="F523">
            <v>0</v>
          </cell>
          <cell r="G523">
            <v>0</v>
          </cell>
          <cell r="H523" t="str">
            <v>CASH</v>
          </cell>
          <cell r="N523">
            <v>0</v>
          </cell>
          <cell r="S523">
            <v>39692</v>
          </cell>
          <cell r="T523">
            <v>19.5</v>
          </cell>
          <cell r="U523">
            <v>4</v>
          </cell>
          <cell r="V523">
            <v>0</v>
          </cell>
          <cell r="W523">
            <v>0</v>
          </cell>
          <cell r="X523">
            <v>30</v>
          </cell>
          <cell r="Y523">
            <v>23.5</v>
          </cell>
          <cell r="Z523">
            <v>0</v>
          </cell>
        </row>
        <row r="524">
          <cell r="A524" t="str">
            <v>EMP193</v>
          </cell>
          <cell r="B524" t="str">
            <v>VIRENDRA BHOLE</v>
          </cell>
          <cell r="C524" t="str">
            <v>1.8.02</v>
          </cell>
          <cell r="F524">
            <v>0</v>
          </cell>
          <cell r="G524">
            <v>0</v>
          </cell>
          <cell r="H524" t="str">
            <v>CASH</v>
          </cell>
          <cell r="N524">
            <v>0</v>
          </cell>
          <cell r="S524">
            <v>39722</v>
          </cell>
          <cell r="T524">
            <v>22</v>
          </cell>
          <cell r="U524">
            <v>4</v>
          </cell>
          <cell r="V524">
            <v>0</v>
          </cell>
          <cell r="W524">
            <v>4</v>
          </cell>
          <cell r="X524">
            <v>31</v>
          </cell>
          <cell r="Y524">
            <v>30</v>
          </cell>
          <cell r="Z524">
            <v>0</v>
          </cell>
        </row>
        <row r="525">
          <cell r="A525" t="str">
            <v>EMP193</v>
          </cell>
          <cell r="B525" t="str">
            <v>VIRENDRA BHOLE</v>
          </cell>
          <cell r="C525" t="str">
            <v>1.8.02</v>
          </cell>
          <cell r="F525">
            <v>0</v>
          </cell>
          <cell r="G525">
            <v>0</v>
          </cell>
          <cell r="H525" t="str">
            <v>CASH</v>
          </cell>
          <cell r="N525">
            <v>0</v>
          </cell>
          <cell r="S525">
            <v>39691</v>
          </cell>
          <cell r="T525">
            <v>21</v>
          </cell>
          <cell r="U525">
            <v>4</v>
          </cell>
          <cell r="V525">
            <v>0</v>
          </cell>
          <cell r="W525">
            <v>3</v>
          </cell>
          <cell r="X525">
            <v>31</v>
          </cell>
          <cell r="Y525">
            <v>28</v>
          </cell>
          <cell r="Z525">
            <v>12.5</v>
          </cell>
        </row>
        <row r="526">
          <cell r="A526" t="str">
            <v>EMP193</v>
          </cell>
          <cell r="B526" t="str">
            <v>VIRENDRA BHOLE</v>
          </cell>
          <cell r="C526" t="str">
            <v>1.8.02</v>
          </cell>
          <cell r="F526" t="str">
            <v>TIME_IN</v>
          </cell>
          <cell r="G526">
            <v>0</v>
          </cell>
          <cell r="H526" t="str">
            <v>CASH</v>
          </cell>
          <cell r="N526">
            <v>0</v>
          </cell>
          <cell r="S526">
            <v>39814</v>
          </cell>
          <cell r="T526">
            <v>17</v>
          </cell>
          <cell r="U526">
            <v>4</v>
          </cell>
          <cell r="V526">
            <v>6</v>
          </cell>
          <cell r="W526">
            <v>1</v>
          </cell>
          <cell r="X526">
            <v>31</v>
          </cell>
          <cell r="Y526">
            <v>28</v>
          </cell>
          <cell r="Z526">
            <v>2.25</v>
          </cell>
        </row>
        <row r="527">
          <cell r="A527" t="str">
            <v>EMP193</v>
          </cell>
          <cell r="B527" t="str">
            <v>VIRENDRA BHOLE</v>
          </cell>
          <cell r="C527" t="str">
            <v>1.8.02</v>
          </cell>
          <cell r="F527">
            <v>0</v>
          </cell>
          <cell r="G527">
            <v>0</v>
          </cell>
          <cell r="H527" t="str">
            <v>CASH</v>
          </cell>
          <cell r="N527">
            <v>0</v>
          </cell>
          <cell r="S527">
            <v>39753</v>
          </cell>
          <cell r="T527">
            <v>19</v>
          </cell>
          <cell r="U527">
            <v>5</v>
          </cell>
          <cell r="V527">
            <v>0</v>
          </cell>
          <cell r="W527">
            <v>0</v>
          </cell>
          <cell r="X527">
            <v>30</v>
          </cell>
          <cell r="Y527">
            <v>24</v>
          </cell>
          <cell r="Z527">
            <v>0</v>
          </cell>
        </row>
        <row r="528">
          <cell r="A528" t="str">
            <v>EMP193</v>
          </cell>
          <cell r="B528" t="str">
            <v>VIRENDRA BHOLE</v>
          </cell>
          <cell r="C528" t="str">
            <v>1.8.02</v>
          </cell>
          <cell r="F528" t="str">
            <v>TIME_IN</v>
          </cell>
          <cell r="G528">
            <v>0</v>
          </cell>
          <cell r="H528" t="str">
            <v>CASH</v>
          </cell>
          <cell r="N528">
            <v>0</v>
          </cell>
          <cell r="S528">
            <v>39845</v>
          </cell>
          <cell r="T528">
            <v>19.5</v>
          </cell>
          <cell r="U528">
            <v>4</v>
          </cell>
          <cell r="V528">
            <v>4</v>
          </cell>
          <cell r="W528">
            <v>0</v>
          </cell>
          <cell r="X528">
            <v>28</v>
          </cell>
          <cell r="Y528">
            <v>27.5</v>
          </cell>
          <cell r="Z528">
            <v>18</v>
          </cell>
        </row>
        <row r="529">
          <cell r="A529" t="str">
            <v>EMP193</v>
          </cell>
          <cell r="B529" t="str">
            <v>VIRENDRA BHOLE</v>
          </cell>
          <cell r="C529" t="str">
            <v>1.8.02</v>
          </cell>
          <cell r="F529">
            <v>0</v>
          </cell>
          <cell r="G529">
            <v>0</v>
          </cell>
          <cell r="H529" t="str">
            <v>CASH</v>
          </cell>
          <cell r="N529">
            <v>0</v>
          </cell>
          <cell r="S529">
            <v>39629</v>
          </cell>
          <cell r="T529">
            <v>23</v>
          </cell>
          <cell r="U529">
            <v>5</v>
          </cell>
          <cell r="V529">
            <v>0</v>
          </cell>
          <cell r="W529">
            <v>0</v>
          </cell>
          <cell r="X529">
            <v>30</v>
          </cell>
          <cell r="Y529">
            <v>28</v>
          </cell>
          <cell r="Z529">
            <v>52</v>
          </cell>
        </row>
        <row r="530">
          <cell r="A530" t="str">
            <v>EMP193</v>
          </cell>
          <cell r="B530" t="str">
            <v>VIRENDRA BHOLE</v>
          </cell>
          <cell r="C530" t="str">
            <v>1.8.02</v>
          </cell>
          <cell r="F530">
            <v>0</v>
          </cell>
          <cell r="G530">
            <v>0</v>
          </cell>
          <cell r="H530" t="str">
            <v>CASH</v>
          </cell>
          <cell r="N530">
            <v>0</v>
          </cell>
          <cell r="S530">
            <v>39539</v>
          </cell>
          <cell r="T530">
            <v>20.5</v>
          </cell>
          <cell r="U530">
            <v>4</v>
          </cell>
          <cell r="W530">
            <v>3</v>
          </cell>
          <cell r="X530">
            <v>30</v>
          </cell>
          <cell r="Y530">
            <v>27.5</v>
          </cell>
          <cell r="Z530">
            <v>9.75</v>
          </cell>
        </row>
        <row r="531">
          <cell r="A531" t="str">
            <v>EMP193</v>
          </cell>
          <cell r="B531" t="str">
            <v>VIRENDRA BHOLE</v>
          </cell>
          <cell r="C531" t="str">
            <v>1.8.02</v>
          </cell>
          <cell r="F531" t="str">
            <v>TIME_IN</v>
          </cell>
          <cell r="G531">
            <v>0</v>
          </cell>
          <cell r="H531" t="str">
            <v>CASH</v>
          </cell>
          <cell r="N531">
            <v>0</v>
          </cell>
          <cell r="S531">
            <v>39783</v>
          </cell>
          <cell r="T531">
            <v>23</v>
          </cell>
          <cell r="U531">
            <v>4</v>
          </cell>
          <cell r="V531">
            <v>0</v>
          </cell>
          <cell r="W531">
            <v>0</v>
          </cell>
          <cell r="X531">
            <v>31</v>
          </cell>
          <cell r="Y531">
            <v>27</v>
          </cell>
          <cell r="Z531">
            <v>0</v>
          </cell>
        </row>
        <row r="532">
          <cell r="A532" t="str">
            <v>EMP193</v>
          </cell>
          <cell r="B532" t="str">
            <v>VIRENDRA BHOLE</v>
          </cell>
          <cell r="C532" t="str">
            <v>1.8.02</v>
          </cell>
          <cell r="F532" t="str">
            <v>TIME_IN</v>
          </cell>
          <cell r="G532">
            <v>0</v>
          </cell>
          <cell r="H532" t="str">
            <v>CASH</v>
          </cell>
          <cell r="N532">
            <v>0</v>
          </cell>
          <cell r="S532">
            <v>39881</v>
          </cell>
          <cell r="T532">
            <v>6</v>
          </cell>
          <cell r="U532">
            <v>0</v>
          </cell>
          <cell r="V532">
            <v>0</v>
          </cell>
          <cell r="W532">
            <v>2</v>
          </cell>
          <cell r="X532">
            <v>31</v>
          </cell>
          <cell r="Y532">
            <v>8</v>
          </cell>
          <cell r="Z532">
            <v>0</v>
          </cell>
        </row>
        <row r="533">
          <cell r="A533" t="str">
            <v>EMP195</v>
          </cell>
          <cell r="B533" t="str">
            <v>SANGEETA THOMBARE</v>
          </cell>
          <cell r="C533" t="str">
            <v>14.8.02</v>
          </cell>
          <cell r="F533">
            <v>9</v>
          </cell>
          <cell r="G533">
            <v>5.3</v>
          </cell>
          <cell r="H533" t="str">
            <v>CASH</v>
          </cell>
          <cell r="N533">
            <v>0</v>
          </cell>
          <cell r="R533" t="str">
            <v>HELPER</v>
          </cell>
          <cell r="S533">
            <v>39692</v>
          </cell>
          <cell r="T533">
            <v>23</v>
          </cell>
          <cell r="U533">
            <v>4</v>
          </cell>
          <cell r="V533">
            <v>0</v>
          </cell>
          <cell r="W533">
            <v>1</v>
          </cell>
          <cell r="X533">
            <v>30</v>
          </cell>
          <cell r="Y533">
            <v>28</v>
          </cell>
          <cell r="Z533">
            <v>0.75</v>
          </cell>
        </row>
        <row r="534">
          <cell r="A534" t="str">
            <v>EMP195</v>
          </cell>
          <cell r="B534" t="str">
            <v>SANGEETA THOMBARE</v>
          </cell>
          <cell r="C534" t="str">
            <v>14.8.02</v>
          </cell>
          <cell r="F534">
            <v>9</v>
          </cell>
          <cell r="G534">
            <v>5.3</v>
          </cell>
          <cell r="H534" t="str">
            <v>CASH</v>
          </cell>
          <cell r="N534">
            <v>0</v>
          </cell>
          <cell r="R534" t="str">
            <v>HELPER</v>
          </cell>
          <cell r="S534">
            <v>39539</v>
          </cell>
          <cell r="T534">
            <v>22</v>
          </cell>
          <cell r="U534">
            <v>4</v>
          </cell>
          <cell r="W534">
            <v>0</v>
          </cell>
          <cell r="X534">
            <v>30</v>
          </cell>
          <cell r="Y534">
            <v>26</v>
          </cell>
          <cell r="Z534">
            <v>0</v>
          </cell>
        </row>
        <row r="535">
          <cell r="A535" t="str">
            <v>EMP195</v>
          </cell>
          <cell r="B535" t="str">
            <v>SANGEETA THOMBARE</v>
          </cell>
          <cell r="C535" t="str">
            <v>14.8.02</v>
          </cell>
          <cell r="F535" t="str">
            <v>TIME_IN</v>
          </cell>
          <cell r="G535">
            <v>5.3</v>
          </cell>
          <cell r="H535" t="str">
            <v>CASH</v>
          </cell>
          <cell r="N535">
            <v>0</v>
          </cell>
          <cell r="R535" t="str">
            <v>HELPER</v>
          </cell>
          <cell r="S535">
            <v>39845</v>
          </cell>
          <cell r="T535">
            <v>21</v>
          </cell>
          <cell r="U535">
            <v>4</v>
          </cell>
          <cell r="V535">
            <v>3</v>
          </cell>
          <cell r="W535">
            <v>0</v>
          </cell>
          <cell r="X535">
            <v>28</v>
          </cell>
          <cell r="Y535">
            <v>28</v>
          </cell>
          <cell r="Z535">
            <v>0</v>
          </cell>
        </row>
        <row r="536">
          <cell r="A536" t="str">
            <v>EMP195</v>
          </cell>
          <cell r="B536" t="str">
            <v>SANGEETA THOMBARE</v>
          </cell>
          <cell r="C536" t="str">
            <v>14.8.02</v>
          </cell>
          <cell r="F536">
            <v>9</v>
          </cell>
          <cell r="G536">
            <v>5.3</v>
          </cell>
          <cell r="H536" t="str">
            <v>CASH</v>
          </cell>
          <cell r="N536">
            <v>0</v>
          </cell>
          <cell r="R536" t="str">
            <v>HELPER</v>
          </cell>
          <cell r="S536">
            <v>39599</v>
          </cell>
          <cell r="T536">
            <v>19</v>
          </cell>
          <cell r="U536">
            <v>4</v>
          </cell>
          <cell r="V536">
            <v>6</v>
          </cell>
          <cell r="W536">
            <v>1</v>
          </cell>
          <cell r="X536">
            <v>31</v>
          </cell>
          <cell r="Y536">
            <v>30</v>
          </cell>
          <cell r="Z536">
            <v>0</v>
          </cell>
        </row>
        <row r="537">
          <cell r="A537" t="str">
            <v>EMP195</v>
          </cell>
          <cell r="B537" t="str">
            <v>SANGEETA THOMBARE</v>
          </cell>
          <cell r="C537" t="str">
            <v>14.8.02</v>
          </cell>
          <cell r="F537">
            <v>9</v>
          </cell>
          <cell r="G537">
            <v>5.3</v>
          </cell>
          <cell r="H537" t="str">
            <v>CASH</v>
          </cell>
          <cell r="N537">
            <v>0</v>
          </cell>
          <cell r="R537" t="str">
            <v>HELPER</v>
          </cell>
          <cell r="S537">
            <v>39691</v>
          </cell>
          <cell r="T537">
            <v>22</v>
          </cell>
          <cell r="U537">
            <v>4</v>
          </cell>
          <cell r="V537">
            <v>0</v>
          </cell>
          <cell r="W537">
            <v>3</v>
          </cell>
          <cell r="X537">
            <v>31</v>
          </cell>
          <cell r="Y537">
            <v>29</v>
          </cell>
          <cell r="Z537">
            <v>0</v>
          </cell>
        </row>
        <row r="538">
          <cell r="A538" t="str">
            <v>EMP195</v>
          </cell>
          <cell r="B538" t="str">
            <v>SANGEETA THOMBARE</v>
          </cell>
          <cell r="C538" t="str">
            <v>14.8.02</v>
          </cell>
          <cell r="F538">
            <v>9</v>
          </cell>
          <cell r="G538">
            <v>5.3</v>
          </cell>
          <cell r="H538" t="str">
            <v>CASH</v>
          </cell>
          <cell r="N538">
            <v>0</v>
          </cell>
          <cell r="R538" t="str">
            <v>HELPER</v>
          </cell>
          <cell r="S538">
            <v>39753</v>
          </cell>
          <cell r="T538">
            <v>23</v>
          </cell>
          <cell r="U538">
            <v>5</v>
          </cell>
          <cell r="V538">
            <v>0</v>
          </cell>
          <cell r="W538">
            <v>0</v>
          </cell>
          <cell r="X538">
            <v>30</v>
          </cell>
          <cell r="Y538">
            <v>28</v>
          </cell>
          <cell r="Z538">
            <v>0</v>
          </cell>
        </row>
        <row r="539">
          <cell r="A539" t="str">
            <v>EMP195</v>
          </cell>
          <cell r="B539" t="str">
            <v>SANGEETA THOMBARE</v>
          </cell>
          <cell r="C539" t="str">
            <v>14.8.02</v>
          </cell>
          <cell r="F539" t="str">
            <v>TIME_IN</v>
          </cell>
          <cell r="G539">
            <v>5.3</v>
          </cell>
          <cell r="H539" t="str">
            <v>CASH</v>
          </cell>
          <cell r="N539">
            <v>0</v>
          </cell>
          <cell r="R539" t="str">
            <v>HELPER</v>
          </cell>
          <cell r="S539">
            <v>39783</v>
          </cell>
          <cell r="T539">
            <v>27</v>
          </cell>
          <cell r="U539">
            <v>4</v>
          </cell>
          <cell r="V539">
            <v>0</v>
          </cell>
          <cell r="W539">
            <v>0</v>
          </cell>
          <cell r="X539">
            <v>31</v>
          </cell>
          <cell r="Y539">
            <v>31</v>
          </cell>
          <cell r="Z539">
            <v>0</v>
          </cell>
        </row>
        <row r="540">
          <cell r="A540" t="str">
            <v>EMP195</v>
          </cell>
          <cell r="B540" t="str">
            <v>SANGEETA THOMBARE</v>
          </cell>
          <cell r="C540" t="str">
            <v>14.8.02</v>
          </cell>
          <cell r="F540" t="str">
            <v>TIME_IN</v>
          </cell>
          <cell r="G540">
            <v>5.3</v>
          </cell>
          <cell r="H540" t="str">
            <v>CASH</v>
          </cell>
          <cell r="N540">
            <v>0</v>
          </cell>
          <cell r="R540" t="str">
            <v>HELPER</v>
          </cell>
          <cell r="S540">
            <v>39814</v>
          </cell>
          <cell r="T540">
            <v>23</v>
          </cell>
          <cell r="U540">
            <v>4</v>
          </cell>
          <cell r="V540">
            <v>0</v>
          </cell>
          <cell r="W540">
            <v>1</v>
          </cell>
          <cell r="X540">
            <v>31</v>
          </cell>
          <cell r="Y540">
            <v>28</v>
          </cell>
          <cell r="Z540">
            <v>0</v>
          </cell>
        </row>
        <row r="541">
          <cell r="A541" t="str">
            <v>EMP195</v>
          </cell>
          <cell r="B541" t="str">
            <v>SANGEETA THOMBARE</v>
          </cell>
          <cell r="C541" t="str">
            <v>14.8.02</v>
          </cell>
          <cell r="F541">
            <v>9</v>
          </cell>
          <cell r="G541">
            <v>5.3</v>
          </cell>
          <cell r="H541" t="str">
            <v>CASH</v>
          </cell>
          <cell r="N541">
            <v>0</v>
          </cell>
          <cell r="R541" t="str">
            <v>HELPER</v>
          </cell>
          <cell r="S541">
            <v>39660</v>
          </cell>
          <cell r="T541">
            <v>25</v>
          </cell>
          <cell r="U541">
            <v>4</v>
          </cell>
          <cell r="V541">
            <v>0</v>
          </cell>
          <cell r="W541">
            <v>0</v>
          </cell>
          <cell r="X541">
            <v>31</v>
          </cell>
          <cell r="Y541">
            <v>29</v>
          </cell>
          <cell r="Z541">
            <v>20.5</v>
          </cell>
        </row>
        <row r="542">
          <cell r="A542" t="str">
            <v>EMP195</v>
          </cell>
          <cell r="B542" t="str">
            <v>SANGEETA THOMBARE</v>
          </cell>
          <cell r="C542" t="str">
            <v>14.8.02</v>
          </cell>
          <cell r="F542">
            <v>9</v>
          </cell>
          <cell r="G542">
            <v>5.3</v>
          </cell>
          <cell r="H542" t="str">
            <v>CASH</v>
          </cell>
          <cell r="N542">
            <v>0</v>
          </cell>
          <cell r="R542" t="str">
            <v>HELPER</v>
          </cell>
          <cell r="S542">
            <v>39629</v>
          </cell>
          <cell r="T542">
            <v>24</v>
          </cell>
          <cell r="U542">
            <v>5</v>
          </cell>
          <cell r="V542">
            <v>0</v>
          </cell>
          <cell r="W542">
            <v>0</v>
          </cell>
          <cell r="X542">
            <v>30</v>
          </cell>
          <cell r="Y542">
            <v>29</v>
          </cell>
          <cell r="Z542">
            <v>8</v>
          </cell>
        </row>
        <row r="543">
          <cell r="A543" t="str">
            <v>EMP195</v>
          </cell>
          <cell r="B543" t="str">
            <v>SANGEETA THOMBARE</v>
          </cell>
          <cell r="C543" t="str">
            <v>14.8.02</v>
          </cell>
          <cell r="F543" t="str">
            <v>TIME_IN</v>
          </cell>
          <cell r="G543">
            <v>5.3</v>
          </cell>
          <cell r="H543" t="str">
            <v>CASH</v>
          </cell>
          <cell r="N543">
            <v>0</v>
          </cell>
          <cell r="R543" t="str">
            <v>HELPER</v>
          </cell>
          <cell r="S543">
            <v>39881</v>
          </cell>
          <cell r="T543">
            <v>24</v>
          </cell>
          <cell r="U543">
            <v>5</v>
          </cell>
          <cell r="V543">
            <v>0</v>
          </cell>
          <cell r="W543">
            <v>2</v>
          </cell>
          <cell r="X543">
            <v>31</v>
          </cell>
          <cell r="Y543">
            <v>31</v>
          </cell>
          <cell r="Z543">
            <v>6</v>
          </cell>
        </row>
        <row r="544">
          <cell r="A544" t="str">
            <v>EMP195</v>
          </cell>
          <cell r="B544" t="str">
            <v>SANGEETA THOMBARE</v>
          </cell>
          <cell r="C544" t="str">
            <v>14.8.02</v>
          </cell>
          <cell r="F544">
            <v>9</v>
          </cell>
          <cell r="G544">
            <v>5.3</v>
          </cell>
          <cell r="H544" t="str">
            <v>CASH</v>
          </cell>
          <cell r="N544">
            <v>0</v>
          </cell>
          <cell r="R544" t="str">
            <v>HELPER</v>
          </cell>
          <cell r="S544">
            <v>39722</v>
          </cell>
          <cell r="T544">
            <v>23</v>
          </cell>
          <cell r="U544">
            <v>4</v>
          </cell>
          <cell r="V544">
            <v>0</v>
          </cell>
          <cell r="W544">
            <v>4</v>
          </cell>
          <cell r="X544">
            <v>31</v>
          </cell>
          <cell r="Y544">
            <v>31</v>
          </cell>
          <cell r="Z544">
            <v>0</v>
          </cell>
        </row>
        <row r="545">
          <cell r="A545" t="str">
            <v>EMP196</v>
          </cell>
          <cell r="B545" t="str">
            <v>NISHIGANDHA SHILKAR</v>
          </cell>
          <cell r="C545" t="str">
            <v>27.09.02</v>
          </cell>
          <cell r="D545">
            <v>28570</v>
          </cell>
          <cell r="F545">
            <v>9.3000000000000007</v>
          </cell>
          <cell r="G545">
            <v>5.3</v>
          </cell>
          <cell r="H545" t="str">
            <v>CASH</v>
          </cell>
          <cell r="I545" t="str">
            <v>B-18/1 SAGARDARSHAN COOP</v>
          </cell>
          <cell r="J545" t="str">
            <v>DIVANAGAR, SECTOR 10 AIROLI</v>
          </cell>
          <cell r="K545" t="str">
            <v>NAVI MUMBAI</v>
          </cell>
          <cell r="N545">
            <v>0</v>
          </cell>
          <cell r="R545" t="str">
            <v>SOLDERING</v>
          </cell>
          <cell r="S545">
            <v>39539</v>
          </cell>
          <cell r="T545">
            <v>25.5</v>
          </cell>
          <cell r="U545">
            <v>4</v>
          </cell>
          <cell r="W545">
            <v>0</v>
          </cell>
          <cell r="X545">
            <v>30</v>
          </cell>
          <cell r="Y545">
            <v>29.5</v>
          </cell>
          <cell r="Z545">
            <v>3.5</v>
          </cell>
        </row>
        <row r="546">
          <cell r="A546" t="str">
            <v>EMP196</v>
          </cell>
          <cell r="B546" t="str">
            <v>NISHIGANDHA SHILKAR</v>
          </cell>
          <cell r="C546" t="str">
            <v>27.09.02</v>
          </cell>
          <cell r="D546">
            <v>28570</v>
          </cell>
          <cell r="F546" t="str">
            <v>TIME_IN</v>
          </cell>
          <cell r="G546">
            <v>5.3</v>
          </cell>
          <cell r="H546" t="str">
            <v>CASH</v>
          </cell>
          <cell r="I546" t="str">
            <v>B-18/1 SAGARDARSHAN COOP</v>
          </cell>
          <cell r="J546" t="str">
            <v>DIVANAGAR, SECTOR 10 AIROLI</v>
          </cell>
          <cell r="K546" t="str">
            <v>NAVI MUMBAI</v>
          </cell>
          <cell r="N546">
            <v>0</v>
          </cell>
          <cell r="R546" t="str">
            <v>SOLDERING</v>
          </cell>
          <cell r="S546">
            <v>39845</v>
          </cell>
          <cell r="T546">
            <v>22.5</v>
          </cell>
          <cell r="U546">
            <v>4</v>
          </cell>
          <cell r="V546">
            <v>0</v>
          </cell>
          <cell r="W546">
            <v>0</v>
          </cell>
          <cell r="X546">
            <v>28</v>
          </cell>
          <cell r="Y546">
            <v>26.5</v>
          </cell>
          <cell r="Z546">
            <v>0</v>
          </cell>
        </row>
        <row r="547">
          <cell r="A547" t="str">
            <v>EMP196</v>
          </cell>
          <cell r="B547" t="str">
            <v>NISHIGANDHA SHILKAR</v>
          </cell>
          <cell r="C547" t="str">
            <v>27.09.02</v>
          </cell>
          <cell r="D547">
            <v>28570</v>
          </cell>
          <cell r="F547">
            <v>9.3000000000000007</v>
          </cell>
          <cell r="G547">
            <v>5.3</v>
          </cell>
          <cell r="H547" t="str">
            <v>CASH</v>
          </cell>
          <cell r="I547" t="str">
            <v>B-18/1 SAGARDARSHAN COOP</v>
          </cell>
          <cell r="J547" t="str">
            <v>DIVANAGAR, SECTOR 10 AIROLI</v>
          </cell>
          <cell r="K547" t="str">
            <v>NAVI MUMBAI</v>
          </cell>
          <cell r="N547">
            <v>0</v>
          </cell>
          <cell r="R547" t="str">
            <v>SOLDERING</v>
          </cell>
          <cell r="S547">
            <v>39599</v>
          </cell>
          <cell r="T547">
            <v>23</v>
          </cell>
          <cell r="U547">
            <v>4</v>
          </cell>
          <cell r="V547">
            <v>3</v>
          </cell>
          <cell r="W547">
            <v>1</v>
          </cell>
          <cell r="X547">
            <v>31</v>
          </cell>
          <cell r="Y547">
            <v>31</v>
          </cell>
          <cell r="Z547">
            <v>0</v>
          </cell>
        </row>
        <row r="548">
          <cell r="A548" t="str">
            <v>EMP196</v>
          </cell>
          <cell r="B548" t="str">
            <v>NISHIGANDHA SHILKAR</v>
          </cell>
          <cell r="C548" t="str">
            <v>27.09.02</v>
          </cell>
          <cell r="D548">
            <v>28570</v>
          </cell>
          <cell r="F548">
            <v>9.3000000000000007</v>
          </cell>
          <cell r="G548">
            <v>5.3</v>
          </cell>
          <cell r="H548" t="str">
            <v>CASH</v>
          </cell>
          <cell r="I548" t="str">
            <v>B-18/1 SAGARDARSHAN COOP</v>
          </cell>
          <cell r="J548" t="str">
            <v>DIVANAGAR, SECTOR 10 AIROLI</v>
          </cell>
          <cell r="K548" t="str">
            <v>NAVI MUMBAI</v>
          </cell>
          <cell r="N548">
            <v>0</v>
          </cell>
          <cell r="R548" t="str">
            <v>SOLDERING</v>
          </cell>
          <cell r="S548">
            <v>39691</v>
          </cell>
          <cell r="T548">
            <v>24</v>
          </cell>
          <cell r="U548">
            <v>4</v>
          </cell>
          <cell r="V548">
            <v>0</v>
          </cell>
          <cell r="W548">
            <v>3</v>
          </cell>
          <cell r="X548">
            <v>31</v>
          </cell>
          <cell r="Y548">
            <v>31</v>
          </cell>
          <cell r="Z548">
            <v>0</v>
          </cell>
        </row>
        <row r="549">
          <cell r="A549" t="str">
            <v>EMP196</v>
          </cell>
          <cell r="B549" t="str">
            <v>NISHIGANDHA SHILKAR</v>
          </cell>
          <cell r="C549" t="str">
            <v>27.09.02</v>
          </cell>
          <cell r="D549">
            <v>28570</v>
          </cell>
          <cell r="F549" t="str">
            <v>TIME_IN</v>
          </cell>
          <cell r="G549">
            <v>5.3</v>
          </cell>
          <cell r="H549" t="str">
            <v>CASH</v>
          </cell>
          <cell r="I549" t="str">
            <v>B-18/1 SAGARDARSHAN COOP</v>
          </cell>
          <cell r="J549" t="str">
            <v>DIVANAGAR, SECTOR 10 AIROLI</v>
          </cell>
          <cell r="K549" t="str">
            <v>NAVI MUMBAI</v>
          </cell>
          <cell r="N549">
            <v>0</v>
          </cell>
          <cell r="R549" t="str">
            <v>SOLDERING</v>
          </cell>
          <cell r="S549">
            <v>39783</v>
          </cell>
          <cell r="T549">
            <v>23.5</v>
          </cell>
          <cell r="U549">
            <v>4</v>
          </cell>
          <cell r="V549">
            <v>0</v>
          </cell>
          <cell r="W549">
            <v>0</v>
          </cell>
          <cell r="X549">
            <v>31</v>
          </cell>
          <cell r="Y549">
            <v>27.5</v>
          </cell>
          <cell r="Z549">
            <v>1.75</v>
          </cell>
        </row>
        <row r="550">
          <cell r="A550" t="str">
            <v>EMP196</v>
          </cell>
          <cell r="B550" t="str">
            <v>NISHIGANDHA SHILKAR</v>
          </cell>
          <cell r="C550" t="str">
            <v>27.09.02</v>
          </cell>
          <cell r="D550">
            <v>28570</v>
          </cell>
          <cell r="F550">
            <v>9.3000000000000007</v>
          </cell>
          <cell r="G550">
            <v>5.3</v>
          </cell>
          <cell r="H550" t="str">
            <v>CASH</v>
          </cell>
          <cell r="I550" t="str">
            <v>B-18/1 SAGARDARSHAN COOP</v>
          </cell>
          <cell r="J550" t="str">
            <v>DIVANAGAR, SECTOR 10 AIROLI</v>
          </cell>
          <cell r="K550" t="str">
            <v>NAVI MUMBAI</v>
          </cell>
          <cell r="N550">
            <v>0</v>
          </cell>
          <cell r="R550" t="str">
            <v>SOLDERING</v>
          </cell>
          <cell r="S550">
            <v>39692</v>
          </cell>
          <cell r="T550">
            <v>22</v>
          </cell>
          <cell r="U550">
            <v>4</v>
          </cell>
          <cell r="V550">
            <v>3</v>
          </cell>
          <cell r="W550">
            <v>1</v>
          </cell>
          <cell r="X550">
            <v>30</v>
          </cell>
          <cell r="Y550">
            <v>30</v>
          </cell>
          <cell r="Z550">
            <v>8</v>
          </cell>
        </row>
        <row r="551">
          <cell r="A551" t="str">
            <v>EMP196</v>
          </cell>
          <cell r="B551" t="str">
            <v>NISHIGANDHA SHILKAR</v>
          </cell>
          <cell r="C551" t="str">
            <v>27.09.02</v>
          </cell>
          <cell r="D551">
            <v>28570</v>
          </cell>
          <cell r="F551" t="str">
            <v>TIME_IN</v>
          </cell>
          <cell r="G551">
            <v>5.3</v>
          </cell>
          <cell r="H551" t="str">
            <v>CASH</v>
          </cell>
          <cell r="I551" t="str">
            <v>B-18/1 SAGARDARSHAN COOP</v>
          </cell>
          <cell r="J551" t="str">
            <v>DIVANAGAR, SECTOR 10 AIROLI</v>
          </cell>
          <cell r="K551" t="str">
            <v>NAVI MUMBAI</v>
          </cell>
          <cell r="N551">
            <v>0</v>
          </cell>
          <cell r="R551" t="str">
            <v>SOLDERING</v>
          </cell>
          <cell r="S551">
            <v>39814</v>
          </cell>
          <cell r="T551">
            <v>23.5</v>
          </cell>
          <cell r="U551">
            <v>4</v>
          </cell>
          <cell r="V551">
            <v>0</v>
          </cell>
          <cell r="W551">
            <v>1</v>
          </cell>
          <cell r="X551">
            <v>31</v>
          </cell>
          <cell r="Y551">
            <v>28.5</v>
          </cell>
          <cell r="Z551">
            <v>0</v>
          </cell>
        </row>
        <row r="552">
          <cell r="A552" t="str">
            <v>EMP196</v>
          </cell>
          <cell r="B552" t="str">
            <v>NISHIGANDHA SHILKAR</v>
          </cell>
          <cell r="C552" t="str">
            <v>27.09.02</v>
          </cell>
          <cell r="D552">
            <v>28570</v>
          </cell>
          <cell r="F552">
            <v>9.3000000000000007</v>
          </cell>
          <cell r="G552">
            <v>5.3</v>
          </cell>
          <cell r="H552" t="str">
            <v>CASH</v>
          </cell>
          <cell r="I552" t="str">
            <v>B-18/1 SAGARDARSHAN COOP</v>
          </cell>
          <cell r="J552" t="str">
            <v>DIVANAGAR, SECTOR 10 AIROLI</v>
          </cell>
          <cell r="K552" t="str">
            <v>NAVI MUMBAI</v>
          </cell>
          <cell r="N552">
            <v>0</v>
          </cell>
          <cell r="R552" t="str">
            <v>SOLDERING</v>
          </cell>
          <cell r="S552">
            <v>39753</v>
          </cell>
          <cell r="T552">
            <v>24</v>
          </cell>
          <cell r="U552">
            <v>5</v>
          </cell>
          <cell r="V552">
            <v>0</v>
          </cell>
          <cell r="W552">
            <v>0</v>
          </cell>
          <cell r="X552">
            <v>30</v>
          </cell>
          <cell r="Y552">
            <v>29</v>
          </cell>
          <cell r="Z552">
            <v>0</v>
          </cell>
        </row>
        <row r="553">
          <cell r="A553" t="str">
            <v>EMP196</v>
          </cell>
          <cell r="B553" t="str">
            <v>NISHIGANDHA SHILKAR</v>
          </cell>
          <cell r="C553" t="str">
            <v>27.09.02</v>
          </cell>
          <cell r="D553">
            <v>28570</v>
          </cell>
          <cell r="F553">
            <v>9.3000000000000007</v>
          </cell>
          <cell r="G553">
            <v>5.3</v>
          </cell>
          <cell r="H553" t="str">
            <v>CASH</v>
          </cell>
          <cell r="I553" t="str">
            <v>B-18/1 SAGARDARSHAN COOP</v>
          </cell>
          <cell r="J553" t="str">
            <v>DIVANAGAR, SECTOR 10 AIROLI</v>
          </cell>
          <cell r="K553" t="str">
            <v>NAVI MUMBAI</v>
          </cell>
          <cell r="N553">
            <v>0</v>
          </cell>
          <cell r="R553" t="str">
            <v>SOLDERING</v>
          </cell>
          <cell r="S553">
            <v>39660</v>
          </cell>
          <cell r="T553">
            <v>27</v>
          </cell>
          <cell r="U553">
            <v>4</v>
          </cell>
          <cell r="V553">
            <v>0</v>
          </cell>
          <cell r="W553">
            <v>0</v>
          </cell>
          <cell r="X553">
            <v>31</v>
          </cell>
          <cell r="Y553">
            <v>31</v>
          </cell>
          <cell r="Z553">
            <v>12.5</v>
          </cell>
        </row>
        <row r="554">
          <cell r="A554" t="str">
            <v>EMP196</v>
          </cell>
          <cell r="B554" t="str">
            <v>NISHIGANDHA SHILKAR</v>
          </cell>
          <cell r="C554" t="str">
            <v>27.09.02</v>
          </cell>
          <cell r="D554">
            <v>28570</v>
          </cell>
          <cell r="F554" t="str">
            <v>TIME_IN</v>
          </cell>
          <cell r="G554">
            <v>5.3</v>
          </cell>
          <cell r="H554" t="str">
            <v>CASH</v>
          </cell>
          <cell r="I554" t="str">
            <v>B-18/1 SAGARDARSHAN COOP</v>
          </cell>
          <cell r="J554" t="str">
            <v>DIVANAGAR, SECTOR 10 AIROLI</v>
          </cell>
          <cell r="K554" t="str">
            <v>NAVI MUMBAI</v>
          </cell>
          <cell r="N554">
            <v>0</v>
          </cell>
          <cell r="R554" t="str">
            <v>SOLDERING</v>
          </cell>
          <cell r="S554">
            <v>39881</v>
          </cell>
          <cell r="T554">
            <v>23.5</v>
          </cell>
          <cell r="U554">
            <v>5</v>
          </cell>
          <cell r="V554">
            <v>0</v>
          </cell>
          <cell r="W554">
            <v>2</v>
          </cell>
          <cell r="X554">
            <v>31</v>
          </cell>
          <cell r="Y554">
            <v>30.5</v>
          </cell>
          <cell r="Z554">
            <v>14.25</v>
          </cell>
        </row>
        <row r="555">
          <cell r="A555" t="str">
            <v>EMP196</v>
          </cell>
          <cell r="B555" t="str">
            <v>NISHIGANDHA SHILKAR</v>
          </cell>
          <cell r="C555" t="str">
            <v>27.09.02</v>
          </cell>
          <cell r="D555">
            <v>28570</v>
          </cell>
          <cell r="F555">
            <v>9.3000000000000007</v>
          </cell>
          <cell r="G555">
            <v>5.3</v>
          </cell>
          <cell r="H555" t="str">
            <v>CASH</v>
          </cell>
          <cell r="I555" t="str">
            <v>B-18/1 SAGARDARSHAN COOP</v>
          </cell>
          <cell r="J555" t="str">
            <v>DIVANAGAR, SECTOR 10 AIROLI</v>
          </cell>
          <cell r="K555" t="str">
            <v>NAVI MUMBAI</v>
          </cell>
          <cell r="N555">
            <v>0</v>
          </cell>
          <cell r="R555" t="str">
            <v>SOLDERING</v>
          </cell>
          <cell r="S555">
            <v>39629</v>
          </cell>
          <cell r="T555">
            <v>24.5</v>
          </cell>
          <cell r="U555">
            <v>5</v>
          </cell>
          <cell r="V555">
            <v>0</v>
          </cell>
          <cell r="W555">
            <v>0</v>
          </cell>
          <cell r="X555">
            <v>30</v>
          </cell>
          <cell r="Y555">
            <v>29.5</v>
          </cell>
          <cell r="Z555">
            <v>8</v>
          </cell>
        </row>
        <row r="556">
          <cell r="A556" t="str">
            <v>EMP196</v>
          </cell>
          <cell r="B556" t="str">
            <v>NISHIGANDHA SHILKAR</v>
          </cell>
          <cell r="C556" t="str">
            <v>27.09.02</v>
          </cell>
          <cell r="D556">
            <v>28570</v>
          </cell>
          <cell r="F556">
            <v>9.3000000000000007</v>
          </cell>
          <cell r="G556">
            <v>5.3</v>
          </cell>
          <cell r="H556" t="str">
            <v>CASH</v>
          </cell>
          <cell r="I556" t="str">
            <v>B-18/1 SAGARDARSHAN COOP</v>
          </cell>
          <cell r="J556" t="str">
            <v>DIVANAGAR, SECTOR 10 AIROLI</v>
          </cell>
          <cell r="K556" t="str">
            <v>NAVI MUMBAI</v>
          </cell>
          <cell r="N556">
            <v>0</v>
          </cell>
          <cell r="R556" t="str">
            <v>SOLDERING</v>
          </cell>
          <cell r="S556">
            <v>39722</v>
          </cell>
          <cell r="T556">
            <v>22.5</v>
          </cell>
          <cell r="U556">
            <v>4</v>
          </cell>
          <cell r="V556">
            <v>0</v>
          </cell>
          <cell r="W556">
            <v>4</v>
          </cell>
          <cell r="X556">
            <v>31</v>
          </cell>
          <cell r="Y556">
            <v>30.5</v>
          </cell>
          <cell r="Z556">
            <v>1.5</v>
          </cell>
        </row>
        <row r="557">
          <cell r="A557" t="str">
            <v>EMP198</v>
          </cell>
          <cell r="B557" t="str">
            <v>NITIN KAMBALE</v>
          </cell>
          <cell r="C557" t="str">
            <v>1.2.03</v>
          </cell>
          <cell r="D557">
            <v>30380</v>
          </cell>
          <cell r="F557">
            <v>7.3</v>
          </cell>
          <cell r="G557">
            <v>4</v>
          </cell>
          <cell r="H557" t="str">
            <v>CASH</v>
          </cell>
          <cell r="I557" t="str">
            <v>SHANKAR SHEELA APARTMENT</v>
          </cell>
          <cell r="J557" t="str">
            <v>D WING ROOM NO. 403 SECTOR 8</v>
          </cell>
          <cell r="K557" t="str">
            <v>AIROLI, NAVI MUMBAI.</v>
          </cell>
          <cell r="N557">
            <v>0</v>
          </cell>
          <cell r="O557" t="str">
            <v>9833232923</v>
          </cell>
          <cell r="R557" t="str">
            <v>PRINTER</v>
          </cell>
          <cell r="S557">
            <v>39660</v>
          </cell>
          <cell r="T557">
            <v>25</v>
          </cell>
          <cell r="U557">
            <v>4</v>
          </cell>
          <cell r="V557">
            <v>0</v>
          </cell>
          <cell r="W557">
            <v>0</v>
          </cell>
          <cell r="X557">
            <v>31</v>
          </cell>
          <cell r="Y557">
            <v>29</v>
          </cell>
          <cell r="Z557">
            <v>53.8</v>
          </cell>
        </row>
        <row r="558">
          <cell r="A558" t="str">
            <v>EMP198</v>
          </cell>
          <cell r="B558" t="str">
            <v>NITIN KAMBALE</v>
          </cell>
          <cell r="C558" t="str">
            <v>1.2.03</v>
          </cell>
          <cell r="D558">
            <v>30380</v>
          </cell>
          <cell r="F558">
            <v>7.3</v>
          </cell>
          <cell r="G558">
            <v>4</v>
          </cell>
          <cell r="H558" t="str">
            <v>CASH</v>
          </cell>
          <cell r="I558" t="str">
            <v>SHANKAR SHEELA APARTMENT</v>
          </cell>
          <cell r="J558" t="str">
            <v>D WING ROOM NO. 403 SECTOR 8</v>
          </cell>
          <cell r="K558" t="str">
            <v>AIROLI, NAVI MUMBAI.</v>
          </cell>
          <cell r="N558">
            <v>0</v>
          </cell>
          <cell r="O558" t="str">
            <v>9833232923</v>
          </cell>
          <cell r="R558" t="str">
            <v>PRINTER</v>
          </cell>
          <cell r="S558">
            <v>39629</v>
          </cell>
          <cell r="T558">
            <v>23.5</v>
          </cell>
          <cell r="U558">
            <v>5</v>
          </cell>
          <cell r="V558">
            <v>0</v>
          </cell>
          <cell r="W558">
            <v>0</v>
          </cell>
          <cell r="X558">
            <v>30</v>
          </cell>
          <cell r="Y558">
            <v>28.5</v>
          </cell>
          <cell r="Z558">
            <v>112</v>
          </cell>
        </row>
        <row r="559">
          <cell r="A559" t="str">
            <v>EMP198</v>
          </cell>
          <cell r="B559" t="str">
            <v>NITIN KAMBALE</v>
          </cell>
          <cell r="C559" t="str">
            <v>1.2.03</v>
          </cell>
          <cell r="D559">
            <v>30380</v>
          </cell>
          <cell r="F559">
            <v>7.3</v>
          </cell>
          <cell r="G559">
            <v>4</v>
          </cell>
          <cell r="H559" t="str">
            <v>CASH</v>
          </cell>
          <cell r="I559" t="str">
            <v>SHANKAR SHEELA APARTMENT</v>
          </cell>
          <cell r="J559" t="str">
            <v>D WING ROOM NO. 403 SECTOR 8</v>
          </cell>
          <cell r="K559" t="str">
            <v>AIROLI, NAVI MUMBAI.</v>
          </cell>
          <cell r="N559">
            <v>0</v>
          </cell>
          <cell r="O559" t="str">
            <v>9833232923</v>
          </cell>
          <cell r="R559" t="str">
            <v>PRINTER</v>
          </cell>
          <cell r="S559">
            <v>39539</v>
          </cell>
          <cell r="T559">
            <v>22.5</v>
          </cell>
          <cell r="U559">
            <v>4</v>
          </cell>
          <cell r="W559">
            <v>0</v>
          </cell>
          <cell r="X559">
            <v>30</v>
          </cell>
          <cell r="Y559">
            <v>26.5</v>
          </cell>
          <cell r="Z559">
            <v>20.25</v>
          </cell>
        </row>
        <row r="560">
          <cell r="A560" t="str">
            <v>EMP198</v>
          </cell>
          <cell r="B560" t="str">
            <v>NITIN KAMBALE</v>
          </cell>
          <cell r="C560" t="str">
            <v>1.2.03</v>
          </cell>
          <cell r="D560">
            <v>30380</v>
          </cell>
          <cell r="F560">
            <v>7.3</v>
          </cell>
          <cell r="G560">
            <v>4</v>
          </cell>
          <cell r="H560" t="str">
            <v>CASH</v>
          </cell>
          <cell r="I560" t="str">
            <v>SHANKAR SHEELA APARTMENT</v>
          </cell>
          <cell r="J560" t="str">
            <v>D WING ROOM NO. 403 SECTOR 8</v>
          </cell>
          <cell r="K560" t="str">
            <v>AIROLI, NAVI MUMBAI.</v>
          </cell>
          <cell r="N560">
            <v>0</v>
          </cell>
          <cell r="O560" t="str">
            <v>9833232923</v>
          </cell>
          <cell r="R560" t="str">
            <v>PRINTER</v>
          </cell>
          <cell r="S560">
            <v>39692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30</v>
          </cell>
          <cell r="Y560">
            <v>0</v>
          </cell>
          <cell r="Z560">
            <v>0</v>
          </cell>
        </row>
        <row r="561">
          <cell r="A561" t="str">
            <v>EMP198</v>
          </cell>
          <cell r="B561" t="str">
            <v>NITIN KAMBALE</v>
          </cell>
          <cell r="C561" t="str">
            <v>1.2.03</v>
          </cell>
          <cell r="D561">
            <v>30380</v>
          </cell>
          <cell r="F561">
            <v>7.3</v>
          </cell>
          <cell r="G561">
            <v>4</v>
          </cell>
          <cell r="H561" t="str">
            <v>CASH</v>
          </cell>
          <cell r="I561" t="str">
            <v>SHANKAR SHEELA APARTMENT</v>
          </cell>
          <cell r="J561" t="str">
            <v>D WING ROOM NO. 403 SECTOR 8</v>
          </cell>
          <cell r="K561" t="str">
            <v>AIROLI, NAVI MUMBAI.</v>
          </cell>
          <cell r="N561">
            <v>0</v>
          </cell>
          <cell r="O561" t="str">
            <v>9833232923</v>
          </cell>
          <cell r="R561" t="str">
            <v>PRINTER</v>
          </cell>
          <cell r="S561">
            <v>39599</v>
          </cell>
          <cell r="T561">
            <v>24.5</v>
          </cell>
          <cell r="U561">
            <v>4</v>
          </cell>
          <cell r="V561">
            <v>0</v>
          </cell>
          <cell r="W561">
            <v>1</v>
          </cell>
          <cell r="X561">
            <v>31</v>
          </cell>
          <cell r="Y561">
            <v>29.5</v>
          </cell>
          <cell r="Z561">
            <v>100.05</v>
          </cell>
        </row>
        <row r="562">
          <cell r="A562" t="str">
            <v>EMP198</v>
          </cell>
          <cell r="B562" t="str">
            <v>NITIN KAMBALE</v>
          </cell>
          <cell r="C562" t="str">
            <v>1.2.03</v>
          </cell>
          <cell r="D562">
            <v>30380</v>
          </cell>
          <cell r="F562">
            <v>7.3</v>
          </cell>
          <cell r="G562">
            <v>4</v>
          </cell>
          <cell r="H562" t="str">
            <v>CASH</v>
          </cell>
          <cell r="I562" t="str">
            <v>SHANKAR SHEELA APARTMENT</v>
          </cell>
          <cell r="J562" t="str">
            <v>D WING ROOM NO. 403 SECTOR 8</v>
          </cell>
          <cell r="K562" t="str">
            <v>AIROLI, NAVI MUMBAI.</v>
          </cell>
          <cell r="N562">
            <v>0</v>
          </cell>
          <cell r="O562" t="str">
            <v>9833232923</v>
          </cell>
          <cell r="R562" t="str">
            <v>PRINTER</v>
          </cell>
          <cell r="S562">
            <v>39691</v>
          </cell>
          <cell r="T562">
            <v>5</v>
          </cell>
          <cell r="U562">
            <v>0</v>
          </cell>
          <cell r="V562">
            <v>0</v>
          </cell>
          <cell r="W562">
            <v>0</v>
          </cell>
          <cell r="X562">
            <v>31</v>
          </cell>
          <cell r="Y562">
            <v>5</v>
          </cell>
          <cell r="Z562">
            <v>0</v>
          </cell>
        </row>
        <row r="563">
          <cell r="A563" t="str">
            <v>EMP199</v>
          </cell>
          <cell r="B563" t="str">
            <v>DILESH MUNGEKAR</v>
          </cell>
          <cell r="C563" t="str">
            <v>1.3.03</v>
          </cell>
          <cell r="D563">
            <v>30536</v>
          </cell>
          <cell r="F563" t="str">
            <v>TIME_IN</v>
          </cell>
          <cell r="G563">
            <v>4</v>
          </cell>
          <cell r="H563" t="str">
            <v>CASH</v>
          </cell>
          <cell r="I563" t="str">
            <v>PRATAP NAGAR</v>
          </cell>
          <cell r="J563" t="str">
            <v>ROOM NO. 2</v>
          </cell>
          <cell r="K563" t="str">
            <v>JOGSHWARI</v>
          </cell>
          <cell r="N563">
            <v>0</v>
          </cell>
          <cell r="R563" t="str">
            <v>PRINTER</v>
          </cell>
          <cell r="S563">
            <v>39783</v>
          </cell>
          <cell r="T563">
            <v>25</v>
          </cell>
          <cell r="U563">
            <v>4</v>
          </cell>
          <cell r="V563">
            <v>0</v>
          </cell>
          <cell r="W563">
            <v>0</v>
          </cell>
          <cell r="X563">
            <v>31</v>
          </cell>
          <cell r="Y563">
            <v>29</v>
          </cell>
          <cell r="Z563">
            <v>3</v>
          </cell>
        </row>
        <row r="564">
          <cell r="A564" t="str">
            <v>EMP199</v>
          </cell>
          <cell r="B564" t="str">
            <v>DILESH MUNGEKAR</v>
          </cell>
          <cell r="C564" t="str">
            <v>1.3.03</v>
          </cell>
          <cell r="D564">
            <v>30536</v>
          </cell>
          <cell r="F564">
            <v>7.3</v>
          </cell>
          <cell r="G564">
            <v>4</v>
          </cell>
          <cell r="H564" t="str">
            <v>CASH</v>
          </cell>
          <cell r="I564" t="str">
            <v>PRATAP NAGAR</v>
          </cell>
          <cell r="J564" t="str">
            <v>ROOM NO. 2</v>
          </cell>
          <cell r="K564" t="str">
            <v>JOGSHWARI</v>
          </cell>
          <cell r="N564">
            <v>0</v>
          </cell>
          <cell r="R564" t="str">
            <v>PRINTER</v>
          </cell>
          <cell r="S564">
            <v>39753</v>
          </cell>
          <cell r="T564">
            <v>23</v>
          </cell>
          <cell r="U564">
            <v>4</v>
          </cell>
          <cell r="V564">
            <v>0</v>
          </cell>
          <cell r="W564">
            <v>0</v>
          </cell>
          <cell r="X564">
            <v>30</v>
          </cell>
          <cell r="Y564">
            <v>27</v>
          </cell>
          <cell r="Z564">
            <v>0</v>
          </cell>
        </row>
        <row r="565">
          <cell r="A565" t="str">
            <v>EMP199</v>
          </cell>
          <cell r="B565" t="str">
            <v>DILESH MUNGEKAR</v>
          </cell>
          <cell r="C565" t="str">
            <v>1.3.03</v>
          </cell>
          <cell r="D565">
            <v>30536</v>
          </cell>
          <cell r="F565">
            <v>7.3</v>
          </cell>
          <cell r="G565">
            <v>4</v>
          </cell>
          <cell r="H565" t="str">
            <v>CASH</v>
          </cell>
          <cell r="I565" t="str">
            <v>PRATAP NAGAR</v>
          </cell>
          <cell r="J565" t="str">
            <v>ROOM NO. 2</v>
          </cell>
          <cell r="K565" t="str">
            <v>JOGSHWARI</v>
          </cell>
          <cell r="N565">
            <v>0</v>
          </cell>
          <cell r="R565" t="str">
            <v>PRINTER</v>
          </cell>
          <cell r="S565">
            <v>39599</v>
          </cell>
          <cell r="T565">
            <v>26</v>
          </cell>
          <cell r="U565">
            <v>4</v>
          </cell>
          <cell r="V565">
            <v>0</v>
          </cell>
          <cell r="W565">
            <v>1</v>
          </cell>
          <cell r="X565">
            <v>31</v>
          </cell>
          <cell r="Y565">
            <v>31</v>
          </cell>
          <cell r="Z565">
            <v>2.25</v>
          </cell>
        </row>
        <row r="566">
          <cell r="A566" t="str">
            <v>EMP199</v>
          </cell>
          <cell r="B566" t="str">
            <v>DILESH MUNGEKAR</v>
          </cell>
          <cell r="C566" t="str">
            <v>1.3.03</v>
          </cell>
          <cell r="D566">
            <v>30536</v>
          </cell>
          <cell r="F566" t="str">
            <v>TIME_IN</v>
          </cell>
          <cell r="G566">
            <v>4</v>
          </cell>
          <cell r="H566" t="str">
            <v>CASH</v>
          </cell>
          <cell r="I566" t="str">
            <v>PRATAP NAGAR</v>
          </cell>
          <cell r="J566" t="str">
            <v>ROOM NO. 2</v>
          </cell>
          <cell r="K566" t="str">
            <v>JOGSHWARI</v>
          </cell>
          <cell r="N566">
            <v>0</v>
          </cell>
          <cell r="R566" t="str">
            <v>PRINTER</v>
          </cell>
          <cell r="S566">
            <v>39814</v>
          </cell>
          <cell r="T566">
            <v>25</v>
          </cell>
          <cell r="U566">
            <v>4</v>
          </cell>
          <cell r="V566">
            <v>0</v>
          </cell>
          <cell r="W566">
            <v>1</v>
          </cell>
          <cell r="X566">
            <v>31</v>
          </cell>
          <cell r="Y566">
            <v>30</v>
          </cell>
          <cell r="Z566">
            <v>0</v>
          </cell>
        </row>
        <row r="567">
          <cell r="A567" t="str">
            <v>EMP199</v>
          </cell>
          <cell r="B567" t="str">
            <v>DILESH MUNGEKAR</v>
          </cell>
          <cell r="C567" t="str">
            <v>1.3.03</v>
          </cell>
          <cell r="D567">
            <v>30536</v>
          </cell>
          <cell r="F567">
            <v>7.3</v>
          </cell>
          <cell r="G567">
            <v>4</v>
          </cell>
          <cell r="H567" t="str">
            <v>CASH</v>
          </cell>
          <cell r="I567" t="str">
            <v>PRATAP NAGAR</v>
          </cell>
          <cell r="J567" t="str">
            <v>ROOM NO. 2</v>
          </cell>
          <cell r="K567" t="str">
            <v>JOGSHWARI</v>
          </cell>
          <cell r="N567">
            <v>0</v>
          </cell>
          <cell r="R567" t="str">
            <v>PRINTER</v>
          </cell>
          <cell r="S567">
            <v>39629</v>
          </cell>
          <cell r="T567">
            <v>25</v>
          </cell>
          <cell r="U567">
            <v>5</v>
          </cell>
          <cell r="V567">
            <v>0</v>
          </cell>
          <cell r="W567">
            <v>0</v>
          </cell>
          <cell r="X567">
            <v>30</v>
          </cell>
          <cell r="Y567">
            <v>30</v>
          </cell>
          <cell r="Z567">
            <v>0</v>
          </cell>
        </row>
        <row r="568">
          <cell r="A568" t="str">
            <v>EMP199</v>
          </cell>
          <cell r="B568" t="str">
            <v>DILESH MUNGEKAR</v>
          </cell>
          <cell r="C568" t="str">
            <v>1.3.03</v>
          </cell>
          <cell r="D568">
            <v>30536</v>
          </cell>
          <cell r="F568">
            <v>7.3</v>
          </cell>
          <cell r="G568">
            <v>4</v>
          </cell>
          <cell r="H568" t="str">
            <v>CASH</v>
          </cell>
          <cell r="I568" t="str">
            <v>PRATAP NAGAR</v>
          </cell>
          <cell r="J568" t="str">
            <v>ROOM NO. 2</v>
          </cell>
          <cell r="K568" t="str">
            <v>JOGSHWARI</v>
          </cell>
          <cell r="N568">
            <v>0</v>
          </cell>
          <cell r="R568" t="str">
            <v>PRINTER</v>
          </cell>
          <cell r="S568">
            <v>39722</v>
          </cell>
          <cell r="T568">
            <v>21</v>
          </cell>
          <cell r="U568">
            <v>4</v>
          </cell>
          <cell r="V568">
            <v>0</v>
          </cell>
          <cell r="W568">
            <v>4</v>
          </cell>
          <cell r="X568">
            <v>31</v>
          </cell>
          <cell r="Y568">
            <v>29</v>
          </cell>
          <cell r="Z568">
            <v>0</v>
          </cell>
        </row>
        <row r="569">
          <cell r="A569" t="str">
            <v>EMP199</v>
          </cell>
          <cell r="B569" t="str">
            <v>DILESH MUNGEKAR</v>
          </cell>
          <cell r="C569" t="str">
            <v>1.3.03</v>
          </cell>
          <cell r="D569">
            <v>30536</v>
          </cell>
          <cell r="F569">
            <v>7.3</v>
          </cell>
          <cell r="G569">
            <v>4</v>
          </cell>
          <cell r="H569" t="str">
            <v>CASH</v>
          </cell>
          <cell r="I569" t="str">
            <v>PRATAP NAGAR</v>
          </cell>
          <cell r="J569" t="str">
            <v>ROOM NO. 2</v>
          </cell>
          <cell r="K569" t="str">
            <v>JOGSHWARI</v>
          </cell>
          <cell r="N569">
            <v>0</v>
          </cell>
          <cell r="R569" t="str">
            <v>PRINTER</v>
          </cell>
          <cell r="S569">
            <v>39691</v>
          </cell>
          <cell r="T569">
            <v>23</v>
          </cell>
          <cell r="U569">
            <v>4</v>
          </cell>
          <cell r="V569">
            <v>0</v>
          </cell>
          <cell r="W569">
            <v>3</v>
          </cell>
          <cell r="X569">
            <v>31</v>
          </cell>
          <cell r="Y569">
            <v>30</v>
          </cell>
          <cell r="Z569">
            <v>0</v>
          </cell>
        </row>
        <row r="570">
          <cell r="A570" t="str">
            <v>EMP199</v>
          </cell>
          <cell r="B570" t="str">
            <v>DILESH MUNGEKAR</v>
          </cell>
          <cell r="C570" t="str">
            <v>1.3.03</v>
          </cell>
          <cell r="D570">
            <v>30536</v>
          </cell>
          <cell r="F570" t="str">
            <v>TIME_IN</v>
          </cell>
          <cell r="G570">
            <v>4</v>
          </cell>
          <cell r="H570" t="str">
            <v>CASH</v>
          </cell>
          <cell r="I570" t="str">
            <v>PRATAP NAGAR</v>
          </cell>
          <cell r="J570" t="str">
            <v>ROOM NO. 2</v>
          </cell>
          <cell r="K570" t="str">
            <v>JOGSHWARI</v>
          </cell>
          <cell r="N570">
            <v>0</v>
          </cell>
          <cell r="R570" t="str">
            <v>PRINTER</v>
          </cell>
          <cell r="S570">
            <v>39881</v>
          </cell>
          <cell r="T570">
            <v>24</v>
          </cell>
          <cell r="U570">
            <v>5</v>
          </cell>
          <cell r="V570">
            <v>0</v>
          </cell>
          <cell r="W570">
            <v>2</v>
          </cell>
          <cell r="X570">
            <v>31</v>
          </cell>
          <cell r="Y570">
            <v>31</v>
          </cell>
          <cell r="Z570">
            <v>13.25</v>
          </cell>
        </row>
        <row r="571">
          <cell r="A571" t="str">
            <v>EMP199</v>
          </cell>
          <cell r="B571" t="str">
            <v>DILESH MUNGEKAR</v>
          </cell>
          <cell r="C571" t="str">
            <v>1.3.03</v>
          </cell>
          <cell r="D571">
            <v>30536</v>
          </cell>
          <cell r="F571">
            <v>7.3</v>
          </cell>
          <cell r="G571">
            <v>4</v>
          </cell>
          <cell r="H571" t="str">
            <v>CASH</v>
          </cell>
          <cell r="I571" t="str">
            <v>PRATAP NAGAR</v>
          </cell>
          <cell r="J571" t="str">
            <v>ROOM NO. 2</v>
          </cell>
          <cell r="K571" t="str">
            <v>JOGSHWARI</v>
          </cell>
          <cell r="N571">
            <v>0</v>
          </cell>
          <cell r="R571" t="str">
            <v>PRINTER</v>
          </cell>
          <cell r="S571">
            <v>39539</v>
          </cell>
          <cell r="T571">
            <v>26</v>
          </cell>
          <cell r="U571">
            <v>4</v>
          </cell>
          <cell r="W571">
            <v>0</v>
          </cell>
          <cell r="X571">
            <v>30</v>
          </cell>
          <cell r="Y571">
            <v>30</v>
          </cell>
          <cell r="Z571">
            <v>4.25</v>
          </cell>
        </row>
        <row r="572">
          <cell r="A572" t="str">
            <v>EMP199</v>
          </cell>
          <cell r="B572" t="str">
            <v>DILESH MUNGEKAR</v>
          </cell>
          <cell r="C572" t="str">
            <v>1.3.03</v>
          </cell>
          <cell r="D572">
            <v>30536</v>
          </cell>
          <cell r="F572" t="str">
            <v>TIME_IN</v>
          </cell>
          <cell r="G572">
            <v>4</v>
          </cell>
          <cell r="H572" t="str">
            <v>CASH</v>
          </cell>
          <cell r="I572" t="str">
            <v>PRATAP NAGAR</v>
          </cell>
          <cell r="J572" t="str">
            <v>ROOM NO. 2</v>
          </cell>
          <cell r="K572" t="str">
            <v>JOGSHWARI</v>
          </cell>
          <cell r="N572">
            <v>0</v>
          </cell>
          <cell r="R572" t="str">
            <v>PRINTER</v>
          </cell>
          <cell r="S572">
            <v>39845</v>
          </cell>
          <cell r="T572">
            <v>24</v>
          </cell>
          <cell r="U572">
            <v>4</v>
          </cell>
          <cell r="V572">
            <v>0</v>
          </cell>
          <cell r="W572">
            <v>0</v>
          </cell>
          <cell r="X572">
            <v>28</v>
          </cell>
          <cell r="Y572">
            <v>28</v>
          </cell>
          <cell r="Z572">
            <v>0</v>
          </cell>
        </row>
        <row r="573">
          <cell r="A573" t="str">
            <v>EMP199</v>
          </cell>
          <cell r="B573" t="str">
            <v>DILESH MUNGEKAR</v>
          </cell>
          <cell r="C573" t="str">
            <v>1.3.03</v>
          </cell>
          <cell r="D573">
            <v>30536</v>
          </cell>
          <cell r="F573">
            <v>7.3</v>
          </cell>
          <cell r="G573">
            <v>4</v>
          </cell>
          <cell r="H573" t="str">
            <v>CASH</v>
          </cell>
          <cell r="I573" t="str">
            <v>PRATAP NAGAR</v>
          </cell>
          <cell r="J573" t="str">
            <v>ROOM NO. 2</v>
          </cell>
          <cell r="K573" t="str">
            <v>JOGSHWARI</v>
          </cell>
          <cell r="N573">
            <v>0</v>
          </cell>
          <cell r="R573" t="str">
            <v>PRINTER</v>
          </cell>
          <cell r="S573">
            <v>39692</v>
          </cell>
          <cell r="T573">
            <v>23</v>
          </cell>
          <cell r="U573">
            <v>4</v>
          </cell>
          <cell r="V573">
            <v>0</v>
          </cell>
          <cell r="W573">
            <v>1</v>
          </cell>
          <cell r="X573">
            <v>30</v>
          </cell>
          <cell r="Y573">
            <v>28</v>
          </cell>
          <cell r="Z573">
            <v>0</v>
          </cell>
        </row>
        <row r="574">
          <cell r="A574" t="str">
            <v>EMP199</v>
          </cell>
          <cell r="B574" t="str">
            <v>DILESH MUNGEKAR</v>
          </cell>
          <cell r="C574" t="str">
            <v>1.3.03</v>
          </cell>
          <cell r="D574">
            <v>30536</v>
          </cell>
          <cell r="F574">
            <v>7.3</v>
          </cell>
          <cell r="G574">
            <v>4</v>
          </cell>
          <cell r="H574" t="str">
            <v>CASH</v>
          </cell>
          <cell r="I574" t="str">
            <v>PRATAP NAGAR</v>
          </cell>
          <cell r="J574" t="str">
            <v>ROOM NO. 2</v>
          </cell>
          <cell r="K574" t="str">
            <v>JOGSHWARI</v>
          </cell>
          <cell r="N574">
            <v>0</v>
          </cell>
          <cell r="R574" t="str">
            <v>PRINTER</v>
          </cell>
          <cell r="S574">
            <v>39660</v>
          </cell>
          <cell r="T574">
            <v>27</v>
          </cell>
          <cell r="U574">
            <v>4</v>
          </cell>
          <cell r="V574">
            <v>0</v>
          </cell>
          <cell r="W574">
            <v>0</v>
          </cell>
          <cell r="X574">
            <v>31</v>
          </cell>
          <cell r="Y574">
            <v>31</v>
          </cell>
          <cell r="Z574">
            <v>8</v>
          </cell>
        </row>
        <row r="575">
          <cell r="A575" t="str">
            <v>EMP200</v>
          </cell>
          <cell r="B575" t="str">
            <v>SWAPNALI KOSABE</v>
          </cell>
          <cell r="C575" t="str">
            <v>10.11.03</v>
          </cell>
          <cell r="F575">
            <v>0</v>
          </cell>
          <cell r="G575">
            <v>0</v>
          </cell>
          <cell r="H575" t="str">
            <v>CASH</v>
          </cell>
          <cell r="N575">
            <v>0</v>
          </cell>
          <cell r="R575" t="str">
            <v>PRINTING QC -HELPER</v>
          </cell>
          <cell r="S575">
            <v>39539</v>
          </cell>
          <cell r="T575">
            <v>16</v>
          </cell>
          <cell r="U575">
            <v>3</v>
          </cell>
          <cell r="V575">
            <v>10</v>
          </cell>
          <cell r="W575">
            <v>0</v>
          </cell>
          <cell r="X575">
            <v>30</v>
          </cell>
          <cell r="Y575">
            <v>29</v>
          </cell>
          <cell r="Z575">
            <v>2.25</v>
          </cell>
        </row>
        <row r="576">
          <cell r="A576" t="str">
            <v>EMP200</v>
          </cell>
          <cell r="B576" t="str">
            <v>SWAPNALI KOSABE</v>
          </cell>
          <cell r="C576" t="str">
            <v>10.11.03</v>
          </cell>
          <cell r="F576">
            <v>0</v>
          </cell>
          <cell r="G576">
            <v>0</v>
          </cell>
          <cell r="H576" t="str">
            <v>CASH</v>
          </cell>
          <cell r="N576">
            <v>0</v>
          </cell>
          <cell r="R576" t="str">
            <v>PRINTING QC -HELPER</v>
          </cell>
          <cell r="S576">
            <v>39660</v>
          </cell>
          <cell r="T576">
            <v>24</v>
          </cell>
          <cell r="U576">
            <v>4</v>
          </cell>
          <cell r="V576">
            <v>0</v>
          </cell>
          <cell r="W576">
            <v>0</v>
          </cell>
          <cell r="X576">
            <v>31</v>
          </cell>
          <cell r="Y576">
            <v>28</v>
          </cell>
          <cell r="Z576">
            <v>23.5</v>
          </cell>
        </row>
        <row r="577">
          <cell r="A577" t="str">
            <v>EMP200</v>
          </cell>
          <cell r="B577" t="str">
            <v>SWAPNALI KOSABE</v>
          </cell>
          <cell r="C577" t="str">
            <v>10.11.03</v>
          </cell>
          <cell r="F577">
            <v>0</v>
          </cell>
          <cell r="G577">
            <v>0</v>
          </cell>
          <cell r="H577" t="str">
            <v>CASH</v>
          </cell>
          <cell r="N577">
            <v>0</v>
          </cell>
          <cell r="R577" t="str">
            <v>PRINTING QC -HELPER</v>
          </cell>
          <cell r="S577">
            <v>39753</v>
          </cell>
          <cell r="T577">
            <v>20</v>
          </cell>
          <cell r="U577">
            <v>5</v>
          </cell>
          <cell r="V577">
            <v>0</v>
          </cell>
          <cell r="W577">
            <v>0</v>
          </cell>
          <cell r="X577">
            <v>30</v>
          </cell>
          <cell r="Y577">
            <v>25</v>
          </cell>
          <cell r="Z577">
            <v>0</v>
          </cell>
        </row>
        <row r="578">
          <cell r="A578" t="str">
            <v>EMP200</v>
          </cell>
          <cell r="B578" t="str">
            <v>SWAPNALI KOSABE</v>
          </cell>
          <cell r="C578" t="str">
            <v>10.11.03</v>
          </cell>
          <cell r="G578">
            <v>0</v>
          </cell>
          <cell r="H578" t="str">
            <v>CASH</v>
          </cell>
          <cell r="N578">
            <v>0</v>
          </cell>
          <cell r="R578" t="str">
            <v>PRINTING QC -HELPER</v>
          </cell>
          <cell r="S578">
            <v>39814</v>
          </cell>
          <cell r="T578">
            <v>23.5</v>
          </cell>
          <cell r="U578">
            <v>4</v>
          </cell>
          <cell r="V578">
            <v>0</v>
          </cell>
          <cell r="W578">
            <v>1</v>
          </cell>
          <cell r="X578">
            <v>31</v>
          </cell>
          <cell r="Y578">
            <v>28.5</v>
          </cell>
          <cell r="Z578">
            <v>0</v>
          </cell>
        </row>
        <row r="579">
          <cell r="A579" t="str">
            <v>EMP200</v>
          </cell>
          <cell r="B579" t="str">
            <v>SWAPNALI KOSABE</v>
          </cell>
          <cell r="C579" t="str">
            <v>10.11.03</v>
          </cell>
          <cell r="F579">
            <v>0</v>
          </cell>
          <cell r="G579">
            <v>0</v>
          </cell>
          <cell r="H579" t="str">
            <v>CASH</v>
          </cell>
          <cell r="N579">
            <v>0</v>
          </cell>
          <cell r="R579" t="str">
            <v>PRINTING QC -HELPER</v>
          </cell>
          <cell r="S579">
            <v>39629</v>
          </cell>
          <cell r="T579">
            <v>19</v>
          </cell>
          <cell r="U579">
            <v>5</v>
          </cell>
          <cell r="V579">
            <v>0</v>
          </cell>
          <cell r="W579">
            <v>0</v>
          </cell>
          <cell r="X579">
            <v>30</v>
          </cell>
          <cell r="Y579">
            <v>24</v>
          </cell>
          <cell r="Z579">
            <v>2.25</v>
          </cell>
        </row>
        <row r="580">
          <cell r="A580" t="str">
            <v>EMP200</v>
          </cell>
          <cell r="B580" t="str">
            <v>SWAPNALI KOSABE</v>
          </cell>
          <cell r="C580" t="str">
            <v>10.11.03</v>
          </cell>
          <cell r="F580">
            <v>0</v>
          </cell>
          <cell r="G580">
            <v>0</v>
          </cell>
          <cell r="H580" t="str">
            <v>CASH</v>
          </cell>
          <cell r="N580">
            <v>0</v>
          </cell>
          <cell r="R580" t="str">
            <v>PRINTING QC -HELPER</v>
          </cell>
          <cell r="S580">
            <v>39692</v>
          </cell>
          <cell r="T580">
            <v>23</v>
          </cell>
          <cell r="U580">
            <v>4</v>
          </cell>
          <cell r="V580">
            <v>0</v>
          </cell>
          <cell r="W580">
            <v>1</v>
          </cell>
          <cell r="X580">
            <v>30</v>
          </cell>
          <cell r="Y580">
            <v>28</v>
          </cell>
          <cell r="Z580">
            <v>0.75</v>
          </cell>
        </row>
        <row r="581">
          <cell r="A581" t="str">
            <v>EMP200</v>
          </cell>
          <cell r="B581" t="str">
            <v>SWAPNALI KOSABE</v>
          </cell>
          <cell r="C581" t="str">
            <v>10.11.03</v>
          </cell>
          <cell r="G581">
            <v>0</v>
          </cell>
          <cell r="H581" t="str">
            <v>CASH</v>
          </cell>
          <cell r="N581">
            <v>0</v>
          </cell>
          <cell r="R581" t="str">
            <v>PRINTING QC -HELPER</v>
          </cell>
          <cell r="S581">
            <v>39845</v>
          </cell>
          <cell r="T581">
            <v>22.5</v>
          </cell>
          <cell r="U581">
            <v>4</v>
          </cell>
          <cell r="V581">
            <v>0</v>
          </cell>
          <cell r="W581">
            <v>0</v>
          </cell>
          <cell r="X581">
            <v>28</v>
          </cell>
          <cell r="Y581">
            <v>26.5</v>
          </cell>
          <cell r="Z581">
            <v>0</v>
          </cell>
        </row>
        <row r="582">
          <cell r="A582" t="str">
            <v>EMP200</v>
          </cell>
          <cell r="B582" t="str">
            <v>SWAPNALI KOSABE</v>
          </cell>
          <cell r="C582" t="str">
            <v>10.11.03</v>
          </cell>
          <cell r="F582">
            <v>0</v>
          </cell>
          <cell r="G582">
            <v>0</v>
          </cell>
          <cell r="H582" t="str">
            <v>CASH</v>
          </cell>
          <cell r="N582">
            <v>0</v>
          </cell>
          <cell r="R582" t="str">
            <v>PRINTING QC -HELPER</v>
          </cell>
          <cell r="S582">
            <v>39691</v>
          </cell>
          <cell r="T582">
            <v>22</v>
          </cell>
          <cell r="U582">
            <v>4</v>
          </cell>
          <cell r="V582">
            <v>0</v>
          </cell>
          <cell r="W582">
            <v>3</v>
          </cell>
          <cell r="X582">
            <v>31</v>
          </cell>
          <cell r="Y582">
            <v>29</v>
          </cell>
          <cell r="Z582">
            <v>0.75</v>
          </cell>
        </row>
        <row r="583">
          <cell r="A583" t="str">
            <v>EMP200</v>
          </cell>
          <cell r="B583" t="str">
            <v>SWAPNALI KOSABE</v>
          </cell>
          <cell r="C583" t="str">
            <v>10.11.03</v>
          </cell>
          <cell r="G583">
            <v>0</v>
          </cell>
          <cell r="H583" t="str">
            <v>CASH</v>
          </cell>
          <cell r="N583">
            <v>0</v>
          </cell>
          <cell r="R583" t="str">
            <v>PRINTING QC -HELPER</v>
          </cell>
          <cell r="S583">
            <v>39783</v>
          </cell>
          <cell r="T583">
            <v>25</v>
          </cell>
          <cell r="U583">
            <v>4</v>
          </cell>
          <cell r="V583">
            <v>0</v>
          </cell>
          <cell r="W583">
            <v>0</v>
          </cell>
          <cell r="X583">
            <v>31</v>
          </cell>
          <cell r="Y583">
            <v>29</v>
          </cell>
          <cell r="Z583">
            <v>0</v>
          </cell>
        </row>
        <row r="584">
          <cell r="A584" t="str">
            <v>EMP200</v>
          </cell>
          <cell r="B584" t="str">
            <v>SWAPNALI KOSABE</v>
          </cell>
          <cell r="C584" t="str">
            <v>10.11.03</v>
          </cell>
          <cell r="F584">
            <v>0</v>
          </cell>
          <cell r="G584">
            <v>0</v>
          </cell>
          <cell r="H584" t="str">
            <v>CASH</v>
          </cell>
          <cell r="N584">
            <v>0</v>
          </cell>
          <cell r="R584" t="str">
            <v>PRINTING QC -HELPER</v>
          </cell>
          <cell r="S584">
            <v>39722</v>
          </cell>
          <cell r="T584">
            <v>19.5</v>
          </cell>
          <cell r="U584">
            <v>4</v>
          </cell>
          <cell r="V584">
            <v>0</v>
          </cell>
          <cell r="W584">
            <v>4</v>
          </cell>
          <cell r="X584">
            <v>31</v>
          </cell>
          <cell r="Y584">
            <v>27.5</v>
          </cell>
          <cell r="Z584">
            <v>1.5</v>
          </cell>
        </row>
        <row r="585">
          <cell r="A585" t="str">
            <v>EMP200</v>
          </cell>
          <cell r="B585" t="str">
            <v>SWAPNALI KOSABE</v>
          </cell>
          <cell r="C585" t="str">
            <v>10.11.03</v>
          </cell>
          <cell r="G585">
            <v>0</v>
          </cell>
          <cell r="H585" t="str">
            <v>CASH</v>
          </cell>
          <cell r="N585">
            <v>0</v>
          </cell>
          <cell r="R585" t="str">
            <v>PRINTING QC -HELPER</v>
          </cell>
          <cell r="S585">
            <v>39881</v>
          </cell>
          <cell r="T585">
            <v>21</v>
          </cell>
          <cell r="U585">
            <v>5</v>
          </cell>
          <cell r="V585">
            <v>0</v>
          </cell>
          <cell r="W585">
            <v>2</v>
          </cell>
          <cell r="X585">
            <v>31</v>
          </cell>
          <cell r="Y585">
            <v>28</v>
          </cell>
          <cell r="Z585">
            <v>14.75</v>
          </cell>
        </row>
        <row r="586">
          <cell r="A586" t="str">
            <v>EMP200</v>
          </cell>
          <cell r="B586" t="str">
            <v>SWAPNALI KOSABE</v>
          </cell>
          <cell r="C586" t="str">
            <v>10.11.03</v>
          </cell>
          <cell r="F586">
            <v>0</v>
          </cell>
          <cell r="G586">
            <v>0</v>
          </cell>
          <cell r="H586" t="str">
            <v>CASH</v>
          </cell>
          <cell r="N586">
            <v>0</v>
          </cell>
          <cell r="R586" t="str">
            <v>PRINTING QC -HELPER</v>
          </cell>
          <cell r="S586">
            <v>39599</v>
          </cell>
          <cell r="T586">
            <v>14</v>
          </cell>
          <cell r="U586">
            <v>2</v>
          </cell>
          <cell r="V586">
            <v>12</v>
          </cell>
          <cell r="W586">
            <v>1</v>
          </cell>
          <cell r="X586">
            <v>31</v>
          </cell>
          <cell r="Y586">
            <v>29</v>
          </cell>
          <cell r="Z586">
            <v>1.5</v>
          </cell>
        </row>
        <row r="587">
          <cell r="A587" t="str">
            <v>EMP210</v>
          </cell>
          <cell r="B587" t="str">
            <v>UMESH RANE</v>
          </cell>
          <cell r="C587" t="str">
            <v>12.8.02</v>
          </cell>
          <cell r="D587">
            <v>29231</v>
          </cell>
          <cell r="F587" t="str">
            <v>TIME_IN</v>
          </cell>
          <cell r="G587">
            <v>5.3</v>
          </cell>
          <cell r="H587" t="str">
            <v>CHEQUE</v>
          </cell>
          <cell r="I587" t="str">
            <v>9/4 SINGH NAGAR</v>
          </cell>
          <cell r="J587" t="str">
            <v>KHOPAT</v>
          </cell>
          <cell r="K587" t="str">
            <v>THANE</v>
          </cell>
          <cell r="N587">
            <v>0</v>
          </cell>
          <cell r="R587" t="str">
            <v>PEON</v>
          </cell>
          <cell r="S587">
            <v>39783</v>
          </cell>
          <cell r="T587">
            <v>25.5</v>
          </cell>
          <cell r="U587">
            <v>4</v>
          </cell>
          <cell r="V587">
            <v>0</v>
          </cell>
          <cell r="W587">
            <v>0</v>
          </cell>
          <cell r="X587">
            <v>31</v>
          </cell>
          <cell r="Y587">
            <v>29.5</v>
          </cell>
          <cell r="Z587">
            <v>2</v>
          </cell>
        </row>
        <row r="588">
          <cell r="A588" t="str">
            <v>EMP210</v>
          </cell>
          <cell r="B588" t="str">
            <v>UMESH RANE</v>
          </cell>
          <cell r="C588" t="str">
            <v>12.8.02</v>
          </cell>
          <cell r="D588">
            <v>29231</v>
          </cell>
          <cell r="F588" t="str">
            <v>TIME_IN</v>
          </cell>
          <cell r="G588">
            <v>5.3</v>
          </cell>
          <cell r="H588" t="str">
            <v>CHEQUE</v>
          </cell>
          <cell r="I588" t="str">
            <v>9/4 SINGH NAGAR</v>
          </cell>
          <cell r="J588" t="str">
            <v>KHOPAT</v>
          </cell>
          <cell r="K588" t="str">
            <v>THANE</v>
          </cell>
          <cell r="N588">
            <v>0</v>
          </cell>
          <cell r="R588" t="str">
            <v>PEON</v>
          </cell>
          <cell r="S588">
            <v>39881</v>
          </cell>
          <cell r="T588">
            <v>22</v>
          </cell>
          <cell r="U588">
            <v>5</v>
          </cell>
          <cell r="V588">
            <v>0</v>
          </cell>
          <cell r="W588">
            <v>2</v>
          </cell>
          <cell r="X588">
            <v>31</v>
          </cell>
          <cell r="Y588">
            <v>29</v>
          </cell>
          <cell r="Z588">
            <v>2.5</v>
          </cell>
        </row>
        <row r="589">
          <cell r="A589" t="str">
            <v>EMP210</v>
          </cell>
          <cell r="B589" t="str">
            <v>UMESH RANE</v>
          </cell>
          <cell r="C589" t="str">
            <v>12.8.02</v>
          </cell>
          <cell r="D589">
            <v>29231</v>
          </cell>
          <cell r="F589" t="str">
            <v>TIME_IN</v>
          </cell>
          <cell r="G589">
            <v>5.3</v>
          </cell>
          <cell r="H589" t="str">
            <v>CHEQUE</v>
          </cell>
          <cell r="I589" t="str">
            <v>9/4 SINGH NAGAR</v>
          </cell>
          <cell r="J589" t="str">
            <v>KHOPAT</v>
          </cell>
          <cell r="K589" t="str">
            <v>THANE</v>
          </cell>
          <cell r="N589">
            <v>0</v>
          </cell>
          <cell r="R589" t="str">
            <v>PEON</v>
          </cell>
          <cell r="S589">
            <v>39814</v>
          </cell>
          <cell r="T589">
            <v>24.5</v>
          </cell>
          <cell r="U589">
            <v>4</v>
          </cell>
          <cell r="V589">
            <v>0</v>
          </cell>
          <cell r="W589">
            <v>1</v>
          </cell>
          <cell r="X589">
            <v>31</v>
          </cell>
          <cell r="Y589">
            <v>29.5</v>
          </cell>
          <cell r="Z589">
            <v>0</v>
          </cell>
        </row>
        <row r="590">
          <cell r="A590" t="str">
            <v>EMP210</v>
          </cell>
          <cell r="B590" t="str">
            <v>UMESH RANE</v>
          </cell>
          <cell r="C590" t="str">
            <v>12.8.02</v>
          </cell>
          <cell r="D590">
            <v>29231</v>
          </cell>
          <cell r="F590">
            <v>9</v>
          </cell>
          <cell r="G590">
            <v>5.3</v>
          </cell>
          <cell r="H590" t="str">
            <v>CHEQUE</v>
          </cell>
          <cell r="I590" t="str">
            <v>9/4 SINGH NAGAR</v>
          </cell>
          <cell r="J590" t="str">
            <v>KHOPAT</v>
          </cell>
          <cell r="K590" t="str">
            <v>THANE</v>
          </cell>
          <cell r="N590">
            <v>0</v>
          </cell>
          <cell r="R590" t="str">
            <v>PEON</v>
          </cell>
          <cell r="S590">
            <v>39629</v>
          </cell>
          <cell r="T590">
            <v>23.5</v>
          </cell>
          <cell r="U590">
            <v>5</v>
          </cell>
          <cell r="V590">
            <v>0</v>
          </cell>
          <cell r="W590">
            <v>0</v>
          </cell>
          <cell r="X590">
            <v>30</v>
          </cell>
          <cell r="Y590">
            <v>28.5</v>
          </cell>
          <cell r="Z590">
            <v>6</v>
          </cell>
        </row>
        <row r="591">
          <cell r="A591" t="str">
            <v>EMP210</v>
          </cell>
          <cell r="B591" t="str">
            <v>UMESH RANE</v>
          </cell>
          <cell r="C591" t="str">
            <v>12.8.02</v>
          </cell>
          <cell r="D591">
            <v>29231</v>
          </cell>
          <cell r="F591">
            <v>9</v>
          </cell>
          <cell r="G591">
            <v>5.3</v>
          </cell>
          <cell r="H591" t="str">
            <v>CHEQUE</v>
          </cell>
          <cell r="I591" t="str">
            <v>9/4 SINGH NAGAR</v>
          </cell>
          <cell r="J591" t="str">
            <v>KHOPAT</v>
          </cell>
          <cell r="K591" t="str">
            <v>THANE</v>
          </cell>
          <cell r="N591">
            <v>0</v>
          </cell>
          <cell r="R591" t="str">
            <v>PEON</v>
          </cell>
          <cell r="S591">
            <v>39722</v>
          </cell>
          <cell r="T591">
            <v>19</v>
          </cell>
          <cell r="U591">
            <v>4</v>
          </cell>
          <cell r="V591">
            <v>0</v>
          </cell>
          <cell r="W591">
            <v>4</v>
          </cell>
          <cell r="X591">
            <v>31</v>
          </cell>
          <cell r="Y591">
            <v>27</v>
          </cell>
          <cell r="Z591">
            <v>11</v>
          </cell>
        </row>
        <row r="592">
          <cell r="A592" t="str">
            <v>EMP210</v>
          </cell>
          <cell r="B592" t="str">
            <v>UMESH RANE</v>
          </cell>
          <cell r="C592" t="str">
            <v>12.8.02</v>
          </cell>
          <cell r="D592">
            <v>29231</v>
          </cell>
          <cell r="F592" t="str">
            <v>TIME_IN</v>
          </cell>
          <cell r="G592">
            <v>5.3</v>
          </cell>
          <cell r="H592" t="str">
            <v>CHEQUE</v>
          </cell>
          <cell r="I592" t="str">
            <v>9/4 SINGH NAGAR</v>
          </cell>
          <cell r="J592" t="str">
            <v>KHOPAT</v>
          </cell>
          <cell r="K592" t="str">
            <v>THANE</v>
          </cell>
          <cell r="N592">
            <v>0</v>
          </cell>
          <cell r="R592" t="str">
            <v>PEON</v>
          </cell>
          <cell r="S592">
            <v>39845</v>
          </cell>
          <cell r="T592">
            <v>21</v>
          </cell>
          <cell r="U592">
            <v>3</v>
          </cell>
          <cell r="V592">
            <v>4</v>
          </cell>
          <cell r="W592">
            <v>0</v>
          </cell>
          <cell r="X592">
            <v>28</v>
          </cell>
          <cell r="Y592">
            <v>28</v>
          </cell>
          <cell r="Z592">
            <v>0</v>
          </cell>
        </row>
        <row r="593">
          <cell r="A593" t="str">
            <v>EMP210</v>
          </cell>
          <cell r="B593" t="str">
            <v>UMESH RANE</v>
          </cell>
          <cell r="C593" t="str">
            <v>12.8.02</v>
          </cell>
          <cell r="D593">
            <v>29231</v>
          </cell>
          <cell r="F593">
            <v>9</v>
          </cell>
          <cell r="G593">
            <v>5.3</v>
          </cell>
          <cell r="H593" t="str">
            <v>CHEQUE</v>
          </cell>
          <cell r="I593" t="str">
            <v>9/4 SINGH NAGAR</v>
          </cell>
          <cell r="J593" t="str">
            <v>KHOPAT</v>
          </cell>
          <cell r="K593" t="str">
            <v>THANE</v>
          </cell>
          <cell r="N593">
            <v>0</v>
          </cell>
          <cell r="R593" t="str">
            <v>PEON</v>
          </cell>
          <cell r="S593">
            <v>39753</v>
          </cell>
          <cell r="T593">
            <v>23</v>
          </cell>
          <cell r="U593">
            <v>5</v>
          </cell>
          <cell r="V593">
            <v>0</v>
          </cell>
          <cell r="W593">
            <v>0</v>
          </cell>
          <cell r="X593">
            <v>30</v>
          </cell>
          <cell r="Y593">
            <v>28</v>
          </cell>
          <cell r="Z593">
            <v>2</v>
          </cell>
        </row>
        <row r="594">
          <cell r="A594" t="str">
            <v>EMP210</v>
          </cell>
          <cell r="B594" t="str">
            <v>UMESH RANE</v>
          </cell>
          <cell r="C594" t="str">
            <v>12.8.02</v>
          </cell>
          <cell r="D594">
            <v>29231</v>
          </cell>
          <cell r="F594">
            <v>9</v>
          </cell>
          <cell r="G594">
            <v>5.3</v>
          </cell>
          <cell r="H594" t="str">
            <v>CHEQUE</v>
          </cell>
          <cell r="I594" t="str">
            <v>9/4 SINGH NAGAR</v>
          </cell>
          <cell r="J594" t="str">
            <v>KHOPAT</v>
          </cell>
          <cell r="K594" t="str">
            <v>THANE</v>
          </cell>
          <cell r="N594">
            <v>0</v>
          </cell>
          <cell r="R594" t="str">
            <v>PEON</v>
          </cell>
          <cell r="S594">
            <v>39599</v>
          </cell>
          <cell r="T594">
            <v>21.5</v>
          </cell>
          <cell r="U594">
            <v>4</v>
          </cell>
          <cell r="V594">
            <v>3</v>
          </cell>
          <cell r="W594">
            <v>1</v>
          </cell>
          <cell r="X594">
            <v>31</v>
          </cell>
          <cell r="Y594">
            <v>29.5</v>
          </cell>
          <cell r="Z594">
            <v>5</v>
          </cell>
        </row>
        <row r="595">
          <cell r="A595" t="str">
            <v>EMP210</v>
          </cell>
          <cell r="B595" t="str">
            <v>UMESH RANE</v>
          </cell>
          <cell r="C595" t="str">
            <v>12.8.02</v>
          </cell>
          <cell r="D595">
            <v>29231</v>
          </cell>
          <cell r="F595">
            <v>9</v>
          </cell>
          <cell r="G595">
            <v>5.3</v>
          </cell>
          <cell r="H595" t="str">
            <v>CHEQUE</v>
          </cell>
          <cell r="I595" t="str">
            <v>9/4 SINGH NAGAR</v>
          </cell>
          <cell r="J595" t="str">
            <v>KHOPAT</v>
          </cell>
          <cell r="K595" t="str">
            <v>THANE</v>
          </cell>
          <cell r="N595">
            <v>0</v>
          </cell>
          <cell r="R595" t="str">
            <v>PEON</v>
          </cell>
          <cell r="S595">
            <v>39539</v>
          </cell>
          <cell r="T595">
            <v>25.5</v>
          </cell>
          <cell r="U595">
            <v>4</v>
          </cell>
          <cell r="W595">
            <v>0</v>
          </cell>
          <cell r="X595">
            <v>30</v>
          </cell>
          <cell r="Y595">
            <v>29.5</v>
          </cell>
          <cell r="Z595">
            <v>27</v>
          </cell>
        </row>
        <row r="596">
          <cell r="A596" t="str">
            <v>EMP210</v>
          </cell>
          <cell r="B596" t="str">
            <v>UMESH RANE</v>
          </cell>
          <cell r="C596" t="str">
            <v>12.8.02</v>
          </cell>
          <cell r="D596">
            <v>29231</v>
          </cell>
          <cell r="F596">
            <v>9</v>
          </cell>
          <cell r="G596">
            <v>5.3</v>
          </cell>
          <cell r="H596" t="str">
            <v>CHEQUE</v>
          </cell>
          <cell r="I596" t="str">
            <v>9/4 SINGH NAGAR</v>
          </cell>
          <cell r="J596" t="str">
            <v>KHOPAT</v>
          </cell>
          <cell r="K596" t="str">
            <v>THANE</v>
          </cell>
          <cell r="N596">
            <v>0</v>
          </cell>
          <cell r="R596" t="str">
            <v>PEON</v>
          </cell>
          <cell r="S596">
            <v>39691</v>
          </cell>
          <cell r="T596">
            <v>22</v>
          </cell>
          <cell r="U596">
            <v>4</v>
          </cell>
          <cell r="V596">
            <v>0</v>
          </cell>
          <cell r="W596">
            <v>3</v>
          </cell>
          <cell r="X596">
            <v>31</v>
          </cell>
          <cell r="Y596">
            <v>29</v>
          </cell>
          <cell r="Z596">
            <v>6.75</v>
          </cell>
        </row>
        <row r="597">
          <cell r="A597" t="str">
            <v>EMP210</v>
          </cell>
          <cell r="B597" t="str">
            <v>UMESH RANE</v>
          </cell>
          <cell r="C597" t="str">
            <v>12.8.02</v>
          </cell>
          <cell r="D597">
            <v>29231</v>
          </cell>
          <cell r="F597">
            <v>9</v>
          </cell>
          <cell r="G597">
            <v>5.3</v>
          </cell>
          <cell r="H597" t="str">
            <v>CHEQUE</v>
          </cell>
          <cell r="I597" t="str">
            <v>9/4 SINGH NAGAR</v>
          </cell>
          <cell r="J597" t="str">
            <v>KHOPAT</v>
          </cell>
          <cell r="K597" t="str">
            <v>THANE</v>
          </cell>
          <cell r="N597">
            <v>0</v>
          </cell>
          <cell r="R597" t="str">
            <v>PEON</v>
          </cell>
          <cell r="S597">
            <v>39692</v>
          </cell>
          <cell r="T597">
            <v>19.5</v>
          </cell>
          <cell r="U597">
            <v>4</v>
          </cell>
          <cell r="V597">
            <v>1</v>
          </cell>
          <cell r="W597">
            <v>1</v>
          </cell>
          <cell r="X597">
            <v>30</v>
          </cell>
          <cell r="Y597">
            <v>25.5</v>
          </cell>
          <cell r="Z597">
            <v>13.75</v>
          </cell>
        </row>
        <row r="598">
          <cell r="A598" t="str">
            <v>EMP210</v>
          </cell>
          <cell r="B598" t="str">
            <v>UMESH RANE</v>
          </cell>
          <cell r="C598" t="str">
            <v>12.8.02</v>
          </cell>
          <cell r="D598">
            <v>29231</v>
          </cell>
          <cell r="F598">
            <v>9</v>
          </cell>
          <cell r="G598">
            <v>5.3</v>
          </cell>
          <cell r="H598" t="str">
            <v>CHEQUE</v>
          </cell>
          <cell r="I598" t="str">
            <v>9/4 SINGH NAGAR</v>
          </cell>
          <cell r="J598" t="str">
            <v>KHOPAT</v>
          </cell>
          <cell r="K598" t="str">
            <v>THANE</v>
          </cell>
          <cell r="N598">
            <v>0</v>
          </cell>
          <cell r="R598" t="str">
            <v>PEON</v>
          </cell>
          <cell r="S598">
            <v>39660</v>
          </cell>
          <cell r="T598">
            <v>24.5</v>
          </cell>
          <cell r="U598">
            <v>4</v>
          </cell>
          <cell r="V598">
            <v>1</v>
          </cell>
          <cell r="W598">
            <v>0</v>
          </cell>
          <cell r="X598">
            <v>31</v>
          </cell>
          <cell r="Y598">
            <v>29.5</v>
          </cell>
          <cell r="Z598">
            <v>1.5</v>
          </cell>
        </row>
        <row r="599">
          <cell r="A599" t="str">
            <v>EMP211</v>
          </cell>
          <cell r="B599" t="str">
            <v>PRABHAKAR KEMBLE</v>
          </cell>
          <cell r="C599" t="str">
            <v>16.4.05</v>
          </cell>
          <cell r="D599">
            <v>27099</v>
          </cell>
          <cell r="F599" t="str">
            <v>TIME_IN</v>
          </cell>
          <cell r="G599">
            <v>9</v>
          </cell>
          <cell r="H599" t="str">
            <v>CHEQUE</v>
          </cell>
          <cell r="I599" t="str">
            <v>SIDDHARTH NAGAR,</v>
          </cell>
          <cell r="J599" t="str">
            <v>A1 C 37, DR. A.B. ROAD</v>
          </cell>
          <cell r="K599" t="str">
            <v>WORLI 400018</v>
          </cell>
          <cell r="N599">
            <v>0</v>
          </cell>
          <cell r="R599" t="str">
            <v>DRIVER</v>
          </cell>
          <cell r="S599">
            <v>39845</v>
          </cell>
          <cell r="T599">
            <v>24</v>
          </cell>
          <cell r="U599">
            <v>4</v>
          </cell>
          <cell r="V599">
            <v>0</v>
          </cell>
          <cell r="W599">
            <v>0</v>
          </cell>
          <cell r="X599">
            <v>28</v>
          </cell>
          <cell r="Y599">
            <v>28</v>
          </cell>
          <cell r="Z599">
            <v>68</v>
          </cell>
        </row>
        <row r="600">
          <cell r="A600" t="str">
            <v>EMP211</v>
          </cell>
          <cell r="B600" t="str">
            <v>PRABHAKAR KEMBLE</v>
          </cell>
          <cell r="C600" t="str">
            <v>16.4.05</v>
          </cell>
          <cell r="D600">
            <v>27099</v>
          </cell>
          <cell r="F600">
            <v>9</v>
          </cell>
          <cell r="G600">
            <v>9</v>
          </cell>
          <cell r="H600" t="str">
            <v>CHEQUE</v>
          </cell>
          <cell r="I600" t="str">
            <v>SIDDHARTH NAGAR,</v>
          </cell>
          <cell r="J600" t="str">
            <v>A1 C 37, DR. A.B. ROAD</v>
          </cell>
          <cell r="K600" t="str">
            <v>WORLI 400018</v>
          </cell>
          <cell r="N600">
            <v>0</v>
          </cell>
          <cell r="R600" t="str">
            <v>DRIVER</v>
          </cell>
          <cell r="S600">
            <v>39539</v>
          </cell>
          <cell r="T600">
            <v>25</v>
          </cell>
          <cell r="U600">
            <v>4</v>
          </cell>
          <cell r="W600">
            <v>0</v>
          </cell>
          <cell r="X600">
            <v>30</v>
          </cell>
          <cell r="Y600">
            <v>29</v>
          </cell>
          <cell r="Z600">
            <v>63.25</v>
          </cell>
        </row>
        <row r="601">
          <cell r="A601" t="str">
            <v>EMP211</v>
          </cell>
          <cell r="B601" t="str">
            <v>PRABHAKAR KEMBLE</v>
          </cell>
          <cell r="C601" t="str">
            <v>16.4.05</v>
          </cell>
          <cell r="D601">
            <v>27099</v>
          </cell>
          <cell r="F601">
            <v>9</v>
          </cell>
          <cell r="G601">
            <v>9</v>
          </cell>
          <cell r="H601" t="str">
            <v>CHEQUE</v>
          </cell>
          <cell r="I601" t="str">
            <v>SIDDHARTH NAGAR,</v>
          </cell>
          <cell r="J601" t="str">
            <v>A1 C 37, DR. A.B. ROAD</v>
          </cell>
          <cell r="K601" t="str">
            <v>WORLI 400018</v>
          </cell>
          <cell r="N601">
            <v>0</v>
          </cell>
          <cell r="R601" t="str">
            <v>DRIVER</v>
          </cell>
          <cell r="S601">
            <v>39599</v>
          </cell>
          <cell r="T601">
            <v>22</v>
          </cell>
          <cell r="U601">
            <v>4</v>
          </cell>
          <cell r="V601">
            <v>3</v>
          </cell>
          <cell r="W601">
            <v>1</v>
          </cell>
          <cell r="X601">
            <v>31</v>
          </cell>
          <cell r="Y601">
            <v>30</v>
          </cell>
          <cell r="Z601">
            <v>49.5</v>
          </cell>
        </row>
        <row r="602">
          <cell r="A602" t="str">
            <v>EMP211</v>
          </cell>
          <cell r="B602" t="str">
            <v>PRABHAKAR KEMBLE</v>
          </cell>
          <cell r="C602" t="str">
            <v>16.4.05</v>
          </cell>
          <cell r="D602">
            <v>27099</v>
          </cell>
          <cell r="F602" t="str">
            <v>TIME_IN</v>
          </cell>
          <cell r="G602">
            <v>9</v>
          </cell>
          <cell r="H602" t="str">
            <v>CHEQUE</v>
          </cell>
          <cell r="I602" t="str">
            <v>SIDDHARTH NAGAR,</v>
          </cell>
          <cell r="J602" t="str">
            <v>A1 C 37, DR. A.B. ROAD</v>
          </cell>
          <cell r="K602" t="str">
            <v>WORLI 400018</v>
          </cell>
          <cell r="N602">
            <v>0</v>
          </cell>
          <cell r="R602" t="str">
            <v>DRIVER</v>
          </cell>
          <cell r="S602">
            <v>39783</v>
          </cell>
          <cell r="T602">
            <v>26</v>
          </cell>
          <cell r="U602">
            <v>4</v>
          </cell>
          <cell r="V602">
            <v>0</v>
          </cell>
          <cell r="W602">
            <v>0</v>
          </cell>
          <cell r="X602">
            <v>31</v>
          </cell>
          <cell r="Y602">
            <v>30</v>
          </cell>
          <cell r="Z602">
            <v>49</v>
          </cell>
        </row>
        <row r="603">
          <cell r="A603" t="str">
            <v>EMP211</v>
          </cell>
          <cell r="B603" t="str">
            <v>PRABHAKAR KEMBLE</v>
          </cell>
          <cell r="C603" t="str">
            <v>16.4.05</v>
          </cell>
          <cell r="D603">
            <v>27099</v>
          </cell>
          <cell r="F603" t="str">
            <v>TIME_IN</v>
          </cell>
          <cell r="G603">
            <v>9</v>
          </cell>
          <cell r="H603" t="str">
            <v>CHEQUE</v>
          </cell>
          <cell r="I603" t="str">
            <v>SIDDHARTH NAGAR,</v>
          </cell>
          <cell r="J603" t="str">
            <v>A1 C 37, DR. A.B. ROAD</v>
          </cell>
          <cell r="K603" t="str">
            <v>WORLI 400018</v>
          </cell>
          <cell r="N603">
            <v>0</v>
          </cell>
          <cell r="R603" t="str">
            <v>DRIVER</v>
          </cell>
          <cell r="S603">
            <v>39814</v>
          </cell>
          <cell r="T603">
            <v>22</v>
          </cell>
          <cell r="U603">
            <v>4</v>
          </cell>
          <cell r="V603">
            <v>3</v>
          </cell>
          <cell r="W603">
            <v>1</v>
          </cell>
          <cell r="X603">
            <v>31</v>
          </cell>
          <cell r="Y603">
            <v>30</v>
          </cell>
          <cell r="Z603">
            <v>56</v>
          </cell>
        </row>
        <row r="604">
          <cell r="A604" t="str">
            <v>EMP211</v>
          </cell>
          <cell r="B604" t="str">
            <v>PRABHAKAR KEMBLE</v>
          </cell>
          <cell r="C604" t="str">
            <v>16.4.05</v>
          </cell>
          <cell r="D604">
            <v>27099</v>
          </cell>
          <cell r="F604" t="str">
            <v>TIME_IN</v>
          </cell>
          <cell r="G604">
            <v>9</v>
          </cell>
          <cell r="H604" t="str">
            <v>CHEQUE</v>
          </cell>
          <cell r="I604" t="str">
            <v>SIDDHARTH NAGAR,</v>
          </cell>
          <cell r="J604" t="str">
            <v>A1 C 37, DR. A.B. ROAD</v>
          </cell>
          <cell r="K604" t="str">
            <v>WORLI 400018</v>
          </cell>
          <cell r="N604">
            <v>0</v>
          </cell>
          <cell r="R604" t="str">
            <v>DRIVER</v>
          </cell>
          <cell r="S604">
            <v>39881</v>
          </cell>
          <cell r="T604">
            <v>24</v>
          </cell>
          <cell r="U604">
            <v>5</v>
          </cell>
          <cell r="V604">
            <v>0</v>
          </cell>
          <cell r="W604">
            <v>2</v>
          </cell>
          <cell r="X604">
            <v>31</v>
          </cell>
          <cell r="Y604">
            <v>31</v>
          </cell>
          <cell r="Z604">
            <v>59</v>
          </cell>
        </row>
        <row r="605">
          <cell r="A605" t="str">
            <v>EMP211</v>
          </cell>
          <cell r="B605" t="str">
            <v>PRABHAKAR KEMBLE</v>
          </cell>
          <cell r="C605" t="str">
            <v>16.4.05</v>
          </cell>
          <cell r="D605">
            <v>27099</v>
          </cell>
          <cell r="F605">
            <v>9</v>
          </cell>
          <cell r="G605">
            <v>9</v>
          </cell>
          <cell r="H605" t="str">
            <v>CHEQUE</v>
          </cell>
          <cell r="I605" t="str">
            <v>SIDDHARTH NAGAR,</v>
          </cell>
          <cell r="J605" t="str">
            <v>A1 C 37, DR. A.B. ROAD</v>
          </cell>
          <cell r="K605" t="str">
            <v>WORLI 400018</v>
          </cell>
          <cell r="N605">
            <v>0</v>
          </cell>
          <cell r="R605" t="str">
            <v>DRIVER</v>
          </cell>
          <cell r="S605">
            <v>39691</v>
          </cell>
          <cell r="T605">
            <v>24</v>
          </cell>
          <cell r="U605">
            <v>4</v>
          </cell>
          <cell r="V605">
            <v>0</v>
          </cell>
          <cell r="W605">
            <v>3</v>
          </cell>
          <cell r="X605">
            <v>31</v>
          </cell>
          <cell r="Y605">
            <v>31</v>
          </cell>
          <cell r="Z605">
            <v>101.5</v>
          </cell>
        </row>
        <row r="606">
          <cell r="A606" t="str">
            <v>EMP211</v>
          </cell>
          <cell r="B606" t="str">
            <v>PRABHAKAR KEMBLE</v>
          </cell>
          <cell r="C606" t="str">
            <v>16.4.05</v>
          </cell>
          <cell r="D606">
            <v>27099</v>
          </cell>
          <cell r="F606">
            <v>9</v>
          </cell>
          <cell r="G606">
            <v>9</v>
          </cell>
          <cell r="H606" t="str">
            <v>CHEQUE</v>
          </cell>
          <cell r="I606" t="str">
            <v>SIDDHARTH NAGAR,</v>
          </cell>
          <cell r="J606" t="str">
            <v>A1 C 37, DR. A.B. ROAD</v>
          </cell>
          <cell r="K606" t="str">
            <v>WORLI 400018</v>
          </cell>
          <cell r="N606">
            <v>0</v>
          </cell>
          <cell r="R606" t="str">
            <v>DRIVER</v>
          </cell>
          <cell r="S606">
            <v>39753</v>
          </cell>
          <cell r="T606">
            <v>22</v>
          </cell>
          <cell r="U606">
            <v>5</v>
          </cell>
          <cell r="V606">
            <v>3</v>
          </cell>
          <cell r="W606">
            <v>0</v>
          </cell>
          <cell r="X606">
            <v>30</v>
          </cell>
          <cell r="Y606">
            <v>30</v>
          </cell>
          <cell r="Z606">
            <v>51</v>
          </cell>
        </row>
        <row r="607">
          <cell r="A607" t="str">
            <v>EMP211</v>
          </cell>
          <cell r="B607" t="str">
            <v>PRABHAKAR KEMBLE</v>
          </cell>
          <cell r="C607" t="str">
            <v>16.4.05</v>
          </cell>
          <cell r="D607">
            <v>27099</v>
          </cell>
          <cell r="F607">
            <v>9</v>
          </cell>
          <cell r="G607">
            <v>9</v>
          </cell>
          <cell r="H607" t="str">
            <v>CHEQUE</v>
          </cell>
          <cell r="I607" t="str">
            <v>SIDDHARTH NAGAR,</v>
          </cell>
          <cell r="J607" t="str">
            <v>A1 C 37, DR. A.B. ROAD</v>
          </cell>
          <cell r="K607" t="str">
            <v>WORLI 400018</v>
          </cell>
          <cell r="N607">
            <v>0</v>
          </cell>
          <cell r="R607" t="str">
            <v>DRIVER</v>
          </cell>
          <cell r="S607">
            <v>39660</v>
          </cell>
          <cell r="T607">
            <v>27</v>
          </cell>
          <cell r="U607">
            <v>4</v>
          </cell>
          <cell r="V607">
            <v>0</v>
          </cell>
          <cell r="W607">
            <v>0</v>
          </cell>
          <cell r="X607">
            <v>31</v>
          </cell>
          <cell r="Y607">
            <v>31</v>
          </cell>
          <cell r="Z607">
            <v>62.5</v>
          </cell>
        </row>
        <row r="608">
          <cell r="A608" t="str">
            <v>EMP211</v>
          </cell>
          <cell r="B608" t="str">
            <v>PRABHAKAR KEMBLE</v>
          </cell>
          <cell r="C608" t="str">
            <v>16.4.05</v>
          </cell>
          <cell r="D608">
            <v>27099</v>
          </cell>
          <cell r="F608">
            <v>9</v>
          </cell>
          <cell r="G608">
            <v>9</v>
          </cell>
          <cell r="H608" t="str">
            <v>CHEQUE</v>
          </cell>
          <cell r="I608" t="str">
            <v>SIDDHARTH NAGAR,</v>
          </cell>
          <cell r="J608" t="str">
            <v>A1 C 37, DR. A.B. ROAD</v>
          </cell>
          <cell r="K608" t="str">
            <v>WORLI 400018</v>
          </cell>
          <cell r="N608">
            <v>0</v>
          </cell>
          <cell r="R608" t="str">
            <v>DRIVER</v>
          </cell>
          <cell r="S608">
            <v>39692</v>
          </cell>
          <cell r="T608">
            <v>25</v>
          </cell>
          <cell r="U608">
            <v>4</v>
          </cell>
          <cell r="V608">
            <v>0</v>
          </cell>
          <cell r="W608">
            <v>1</v>
          </cell>
          <cell r="X608">
            <v>30</v>
          </cell>
          <cell r="Y608">
            <v>30</v>
          </cell>
          <cell r="Z608">
            <v>72.5</v>
          </cell>
        </row>
        <row r="609">
          <cell r="A609" t="str">
            <v>EMP211</v>
          </cell>
          <cell r="B609" t="str">
            <v>PRABHAKAR KEMBLE</v>
          </cell>
          <cell r="C609" t="str">
            <v>16.4.05</v>
          </cell>
          <cell r="D609">
            <v>27099</v>
          </cell>
          <cell r="F609">
            <v>9</v>
          </cell>
          <cell r="G609">
            <v>9</v>
          </cell>
          <cell r="H609" t="str">
            <v>CHEQUE</v>
          </cell>
          <cell r="I609" t="str">
            <v>SIDDHARTH NAGAR,</v>
          </cell>
          <cell r="J609" t="str">
            <v>A1 C 37, DR. A.B. ROAD</v>
          </cell>
          <cell r="K609" t="str">
            <v>WORLI 400018</v>
          </cell>
          <cell r="N609">
            <v>0</v>
          </cell>
          <cell r="R609" t="str">
            <v>DRIVER</v>
          </cell>
          <cell r="S609">
            <v>39722</v>
          </cell>
          <cell r="T609">
            <v>23</v>
          </cell>
          <cell r="U609">
            <v>4</v>
          </cell>
          <cell r="V609">
            <v>0</v>
          </cell>
          <cell r="W609">
            <v>4</v>
          </cell>
          <cell r="X609">
            <v>31</v>
          </cell>
          <cell r="Y609">
            <v>31</v>
          </cell>
          <cell r="Z609">
            <v>90.5</v>
          </cell>
        </row>
        <row r="610">
          <cell r="A610" t="str">
            <v>EMP211</v>
          </cell>
          <cell r="B610" t="str">
            <v>PRABHAKAR KEMBLE</v>
          </cell>
          <cell r="C610" t="str">
            <v>16.4.05</v>
          </cell>
          <cell r="D610">
            <v>27099</v>
          </cell>
          <cell r="F610">
            <v>9</v>
          </cell>
          <cell r="G610">
            <v>9</v>
          </cell>
          <cell r="H610" t="str">
            <v>CHEQUE</v>
          </cell>
          <cell r="I610" t="str">
            <v>SIDDHARTH NAGAR,</v>
          </cell>
          <cell r="J610" t="str">
            <v>A1 C 37, DR. A.B. ROAD</v>
          </cell>
          <cell r="K610" t="str">
            <v>WORLI 400018</v>
          </cell>
          <cell r="N610">
            <v>0</v>
          </cell>
          <cell r="R610" t="str">
            <v>DRIVER</v>
          </cell>
          <cell r="S610">
            <v>39629</v>
          </cell>
          <cell r="T610">
            <v>24</v>
          </cell>
          <cell r="U610">
            <v>5</v>
          </cell>
          <cell r="V610">
            <v>0</v>
          </cell>
          <cell r="W610">
            <v>0</v>
          </cell>
          <cell r="X610">
            <v>30</v>
          </cell>
          <cell r="Y610">
            <v>29</v>
          </cell>
          <cell r="Z610">
            <v>46</v>
          </cell>
        </row>
        <row r="611">
          <cell r="A611" t="str">
            <v>EMP212</v>
          </cell>
          <cell r="B611" t="str">
            <v>RAJU Y. KALAMBATE</v>
          </cell>
          <cell r="C611" t="str">
            <v>01/08/96</v>
          </cell>
          <cell r="D611">
            <v>20250</v>
          </cell>
          <cell r="F611" t="str">
            <v>TIME_IN</v>
          </cell>
          <cell r="G611">
            <v>17.3</v>
          </cell>
          <cell r="H611" t="str">
            <v>CHEQUE</v>
          </cell>
          <cell r="J611" t="str">
            <v>ROOM NO:31, CHOWL NO:1, SIDHARTH NAGAR</v>
          </cell>
          <cell r="K611" t="str">
            <v>DR. R. G. THADANI MARG,</v>
          </cell>
          <cell r="M611" t="str">
            <v>WORLI, BOMBAY</v>
          </cell>
          <cell r="N611">
            <v>400018</v>
          </cell>
          <cell r="R611" t="str">
            <v>CAR DRIVER</v>
          </cell>
          <cell r="S611">
            <v>39783</v>
          </cell>
          <cell r="T611">
            <v>27</v>
          </cell>
          <cell r="U611">
            <v>4</v>
          </cell>
          <cell r="V611">
            <v>0</v>
          </cell>
          <cell r="W611">
            <v>0</v>
          </cell>
          <cell r="X611">
            <v>31</v>
          </cell>
          <cell r="Y611">
            <v>31</v>
          </cell>
          <cell r="Z611">
            <v>88.5</v>
          </cell>
        </row>
        <row r="612">
          <cell r="A612" t="str">
            <v>EMP212</v>
          </cell>
          <cell r="B612" t="str">
            <v>RAJU Y. KALAMBATE</v>
          </cell>
          <cell r="C612" t="str">
            <v>01/08/96</v>
          </cell>
          <cell r="D612">
            <v>20250</v>
          </cell>
          <cell r="F612">
            <v>9</v>
          </cell>
          <cell r="G612">
            <v>17.3</v>
          </cell>
          <cell r="H612" t="str">
            <v>CHEQUE</v>
          </cell>
          <cell r="J612" t="str">
            <v>ROOM NO:31, CHOWL NO:1, SIDHARTH NAGAR</v>
          </cell>
          <cell r="K612" t="str">
            <v>DR. R. G. THADANI MARG,</v>
          </cell>
          <cell r="M612" t="str">
            <v>WORLI, BOMBAY</v>
          </cell>
          <cell r="N612">
            <v>400018</v>
          </cell>
          <cell r="R612" t="str">
            <v>CAR DRIVER</v>
          </cell>
          <cell r="S612">
            <v>39722</v>
          </cell>
          <cell r="T612">
            <v>23</v>
          </cell>
          <cell r="U612">
            <v>4</v>
          </cell>
          <cell r="V612">
            <v>0</v>
          </cell>
          <cell r="W612">
            <v>4</v>
          </cell>
          <cell r="X612">
            <v>31</v>
          </cell>
          <cell r="Y612">
            <v>31</v>
          </cell>
          <cell r="Z612">
            <v>130.25</v>
          </cell>
        </row>
        <row r="613">
          <cell r="A613" t="str">
            <v>EMP212</v>
          </cell>
          <cell r="B613" t="str">
            <v>RAJU Y. KALAMBATE</v>
          </cell>
          <cell r="C613" t="str">
            <v>01/08/96</v>
          </cell>
          <cell r="D613">
            <v>20250</v>
          </cell>
          <cell r="F613">
            <v>9</v>
          </cell>
          <cell r="G613">
            <v>17.3</v>
          </cell>
          <cell r="H613" t="str">
            <v>CHEQUE</v>
          </cell>
          <cell r="J613" t="str">
            <v>ROOM NO:31, CHOWL NO:1, SIDHARTH NAGAR</v>
          </cell>
          <cell r="K613" t="str">
            <v>DR. R. G. THADANI MARG,</v>
          </cell>
          <cell r="M613" t="str">
            <v>WORLI, BOMBAY</v>
          </cell>
          <cell r="N613">
            <v>400018</v>
          </cell>
          <cell r="R613" t="str">
            <v>CAR DRIVER</v>
          </cell>
          <cell r="S613">
            <v>39753</v>
          </cell>
          <cell r="T613">
            <v>23</v>
          </cell>
          <cell r="U613">
            <v>5</v>
          </cell>
          <cell r="V613">
            <v>0</v>
          </cell>
          <cell r="W613">
            <v>0</v>
          </cell>
          <cell r="X613">
            <v>30</v>
          </cell>
          <cell r="Y613">
            <v>28</v>
          </cell>
          <cell r="Z613">
            <v>80.25</v>
          </cell>
        </row>
        <row r="614">
          <cell r="A614" t="str">
            <v>EMP212</v>
          </cell>
          <cell r="B614" t="str">
            <v>RAJU Y. KALAMBATE</v>
          </cell>
          <cell r="C614" t="str">
            <v>01/08/96</v>
          </cell>
          <cell r="D614">
            <v>20250</v>
          </cell>
          <cell r="F614">
            <v>9</v>
          </cell>
          <cell r="G614">
            <v>17.3</v>
          </cell>
          <cell r="H614" t="str">
            <v>CHEQUE</v>
          </cell>
          <cell r="J614" t="str">
            <v>ROOM NO:31, CHOWL NO:1, SIDHARTH NAGAR</v>
          </cell>
          <cell r="K614" t="str">
            <v>DR. R. G. THADANI MARG,</v>
          </cell>
          <cell r="M614" t="str">
            <v>WORLI, BOMBAY</v>
          </cell>
          <cell r="N614">
            <v>400018</v>
          </cell>
          <cell r="R614" t="str">
            <v>CAR DRIVER</v>
          </cell>
          <cell r="S614">
            <v>39691</v>
          </cell>
          <cell r="T614">
            <v>24</v>
          </cell>
          <cell r="U614">
            <v>4</v>
          </cell>
          <cell r="V614">
            <v>0</v>
          </cell>
          <cell r="W614">
            <v>3</v>
          </cell>
          <cell r="X614">
            <v>31</v>
          </cell>
          <cell r="Y614">
            <v>31</v>
          </cell>
          <cell r="Z614">
            <v>112.75</v>
          </cell>
        </row>
        <row r="615">
          <cell r="A615" t="str">
            <v>EMP212</v>
          </cell>
          <cell r="B615" t="str">
            <v>RAJU Y. KALAMBATE</v>
          </cell>
          <cell r="C615" t="str">
            <v>01/08/96</v>
          </cell>
          <cell r="D615">
            <v>20250</v>
          </cell>
          <cell r="F615" t="str">
            <v>TIME_IN</v>
          </cell>
          <cell r="G615">
            <v>17.3</v>
          </cell>
          <cell r="H615" t="str">
            <v>CHEQUE</v>
          </cell>
          <cell r="J615" t="str">
            <v>ROOM NO:31, CHOWL NO:1, SIDHARTH NAGAR</v>
          </cell>
          <cell r="K615" t="str">
            <v>DR. R. G. THADANI MARG,</v>
          </cell>
          <cell r="M615" t="str">
            <v>WORLI, BOMBAY</v>
          </cell>
          <cell r="N615">
            <v>400018</v>
          </cell>
          <cell r="R615" t="str">
            <v>CAR DRIVER</v>
          </cell>
          <cell r="S615">
            <v>39881</v>
          </cell>
          <cell r="T615">
            <v>23</v>
          </cell>
          <cell r="U615">
            <v>5</v>
          </cell>
          <cell r="V615">
            <v>0</v>
          </cell>
          <cell r="W615">
            <v>2</v>
          </cell>
          <cell r="X615">
            <v>31</v>
          </cell>
          <cell r="Y615">
            <v>30</v>
          </cell>
          <cell r="Z615">
            <v>83.25</v>
          </cell>
        </row>
        <row r="616">
          <cell r="A616" t="str">
            <v>EMP212</v>
          </cell>
          <cell r="B616" t="str">
            <v>RAJU Y. KALAMBATE</v>
          </cell>
          <cell r="C616" t="str">
            <v>01/08/96</v>
          </cell>
          <cell r="D616">
            <v>20250</v>
          </cell>
          <cell r="F616">
            <v>9</v>
          </cell>
          <cell r="G616">
            <v>17.3</v>
          </cell>
          <cell r="H616" t="str">
            <v>CHEQUE</v>
          </cell>
          <cell r="J616" t="str">
            <v>ROOM NO:31, CHOWL NO:1, SIDHARTH NAGAR</v>
          </cell>
          <cell r="K616" t="str">
            <v>DR. R. G. THADANI MARG,</v>
          </cell>
          <cell r="M616" t="str">
            <v>WORLI, BOMBAY</v>
          </cell>
          <cell r="N616">
            <v>400018</v>
          </cell>
          <cell r="R616" t="str">
            <v>CAR DRIVER</v>
          </cell>
          <cell r="S616">
            <v>39539</v>
          </cell>
          <cell r="T616">
            <v>26</v>
          </cell>
          <cell r="U616">
            <v>4</v>
          </cell>
          <cell r="W616">
            <v>0</v>
          </cell>
          <cell r="X616">
            <v>30</v>
          </cell>
          <cell r="Y616">
            <v>30</v>
          </cell>
          <cell r="Z616">
            <v>128.5</v>
          </cell>
        </row>
        <row r="617">
          <cell r="A617" t="str">
            <v>EMP212</v>
          </cell>
          <cell r="B617" t="str">
            <v>RAJU Y. KALAMBATE</v>
          </cell>
          <cell r="C617" t="str">
            <v>01/08/96</v>
          </cell>
          <cell r="D617">
            <v>20250</v>
          </cell>
          <cell r="F617" t="str">
            <v>TIME_IN</v>
          </cell>
          <cell r="G617">
            <v>17.3</v>
          </cell>
          <cell r="H617" t="str">
            <v>CHEQUE</v>
          </cell>
          <cell r="J617" t="str">
            <v>ROOM NO:31, CHOWL NO:1, SIDHARTH NAGAR</v>
          </cell>
          <cell r="K617" t="str">
            <v>DR. R. G. THADANI MARG,</v>
          </cell>
          <cell r="M617" t="str">
            <v>WORLI, BOMBAY</v>
          </cell>
          <cell r="N617">
            <v>400018</v>
          </cell>
          <cell r="R617" t="str">
            <v>CAR DRIVER</v>
          </cell>
          <cell r="S617">
            <v>39845</v>
          </cell>
          <cell r="T617">
            <v>21.5</v>
          </cell>
          <cell r="U617">
            <v>4</v>
          </cell>
          <cell r="V617">
            <v>0</v>
          </cell>
          <cell r="W617">
            <v>0</v>
          </cell>
          <cell r="X617">
            <v>28</v>
          </cell>
          <cell r="Y617">
            <v>25.5</v>
          </cell>
          <cell r="Z617">
            <v>88.25</v>
          </cell>
        </row>
        <row r="618">
          <cell r="A618" t="str">
            <v>EMP212</v>
          </cell>
          <cell r="B618" t="str">
            <v>RAJU Y. KALAMBATE</v>
          </cell>
          <cell r="C618" t="str">
            <v>01/08/96</v>
          </cell>
          <cell r="D618">
            <v>20250</v>
          </cell>
          <cell r="F618">
            <v>9</v>
          </cell>
          <cell r="G618">
            <v>17.3</v>
          </cell>
          <cell r="H618" t="str">
            <v>CHEQUE</v>
          </cell>
          <cell r="J618" t="str">
            <v>ROOM NO:31, CHOWL NO:1, SIDHARTH NAGAR</v>
          </cell>
          <cell r="K618" t="str">
            <v>DR. R. G. THADANI MARG,</v>
          </cell>
          <cell r="M618" t="str">
            <v>WORLI, BOMBAY</v>
          </cell>
          <cell r="N618">
            <v>400018</v>
          </cell>
          <cell r="R618" t="str">
            <v>CAR DRIVER</v>
          </cell>
          <cell r="S618">
            <v>39660</v>
          </cell>
          <cell r="T618">
            <v>27</v>
          </cell>
          <cell r="U618">
            <v>4</v>
          </cell>
          <cell r="V618">
            <v>0</v>
          </cell>
          <cell r="W618">
            <v>0</v>
          </cell>
          <cell r="X618">
            <v>31</v>
          </cell>
          <cell r="Y618">
            <v>31</v>
          </cell>
          <cell r="Z618">
            <v>66.5</v>
          </cell>
        </row>
        <row r="619">
          <cell r="A619" t="str">
            <v>EMP212</v>
          </cell>
          <cell r="B619" t="str">
            <v>RAJU Y. KALAMBATE</v>
          </cell>
          <cell r="C619" t="str">
            <v>01/08/96</v>
          </cell>
          <cell r="D619">
            <v>20250</v>
          </cell>
          <cell r="F619">
            <v>9</v>
          </cell>
          <cell r="G619">
            <v>17.3</v>
          </cell>
          <cell r="H619" t="str">
            <v>CHEQUE</v>
          </cell>
          <cell r="J619" t="str">
            <v>ROOM NO:31, CHOWL NO:1, SIDHARTH NAGAR</v>
          </cell>
          <cell r="K619" t="str">
            <v>DR. R. G. THADANI MARG,</v>
          </cell>
          <cell r="M619" t="str">
            <v>WORLI, BOMBAY</v>
          </cell>
          <cell r="N619">
            <v>400018</v>
          </cell>
          <cell r="R619" t="str">
            <v>CAR DRIVER</v>
          </cell>
          <cell r="S619">
            <v>39629</v>
          </cell>
          <cell r="T619">
            <v>21</v>
          </cell>
          <cell r="U619">
            <v>4</v>
          </cell>
          <cell r="V619">
            <v>0</v>
          </cell>
          <cell r="W619">
            <v>0</v>
          </cell>
          <cell r="X619">
            <v>30</v>
          </cell>
          <cell r="Y619">
            <v>25</v>
          </cell>
          <cell r="Z619">
            <v>110.5</v>
          </cell>
        </row>
        <row r="620">
          <cell r="A620" t="str">
            <v>EMP212</v>
          </cell>
          <cell r="B620" t="str">
            <v>RAJU Y. KALAMBATE</v>
          </cell>
          <cell r="C620" t="str">
            <v>01/08/96</v>
          </cell>
          <cell r="D620">
            <v>20250</v>
          </cell>
          <cell r="F620" t="str">
            <v>TIME_IN</v>
          </cell>
          <cell r="G620">
            <v>17.3</v>
          </cell>
          <cell r="H620" t="str">
            <v>CHEQUE</v>
          </cell>
          <cell r="J620" t="str">
            <v>ROOM NO:31, CHOWL NO:1, SIDHARTH NAGAR</v>
          </cell>
          <cell r="K620" t="str">
            <v>DR. R. G. THADANI MARG,</v>
          </cell>
          <cell r="M620" t="str">
            <v>WORLI, BOMBAY</v>
          </cell>
          <cell r="N620">
            <v>400018</v>
          </cell>
          <cell r="R620" t="str">
            <v>CAR DRIVER</v>
          </cell>
          <cell r="S620">
            <v>39814</v>
          </cell>
          <cell r="T620">
            <v>25</v>
          </cell>
          <cell r="U620">
            <v>4</v>
          </cell>
          <cell r="V620">
            <v>0</v>
          </cell>
          <cell r="W620">
            <v>1</v>
          </cell>
          <cell r="X620">
            <v>31</v>
          </cell>
          <cell r="Y620">
            <v>30</v>
          </cell>
          <cell r="Z620">
            <v>92</v>
          </cell>
        </row>
        <row r="621">
          <cell r="A621" t="str">
            <v>EMP212</v>
          </cell>
          <cell r="B621" t="str">
            <v>RAJU Y. KALAMBATE</v>
          </cell>
          <cell r="C621" t="str">
            <v>01/08/96</v>
          </cell>
          <cell r="D621">
            <v>20250</v>
          </cell>
          <cell r="F621">
            <v>9</v>
          </cell>
          <cell r="G621">
            <v>17.3</v>
          </cell>
          <cell r="H621" t="str">
            <v>CHEQUE</v>
          </cell>
          <cell r="J621" t="str">
            <v>ROOM NO:31, CHOWL NO:1, SIDHARTH NAGAR</v>
          </cell>
          <cell r="K621" t="str">
            <v>DR. R. G. THADANI MARG,</v>
          </cell>
          <cell r="M621" t="str">
            <v>WORLI, BOMBAY</v>
          </cell>
          <cell r="N621">
            <v>400018</v>
          </cell>
          <cell r="R621" t="str">
            <v>CAR DRIVER</v>
          </cell>
          <cell r="S621">
            <v>39692</v>
          </cell>
          <cell r="T621">
            <v>25</v>
          </cell>
          <cell r="U621">
            <v>4</v>
          </cell>
          <cell r="V621">
            <v>0</v>
          </cell>
          <cell r="W621">
            <v>1</v>
          </cell>
          <cell r="X621">
            <v>30</v>
          </cell>
          <cell r="Y621">
            <v>30</v>
          </cell>
          <cell r="Z621">
            <v>106.25</v>
          </cell>
        </row>
        <row r="622">
          <cell r="A622" t="str">
            <v>EMP212</v>
          </cell>
          <cell r="B622" t="str">
            <v>RAJU Y. KALAMBATE</v>
          </cell>
          <cell r="C622" t="str">
            <v>01/08/96</v>
          </cell>
          <cell r="D622">
            <v>20250</v>
          </cell>
          <cell r="F622">
            <v>9</v>
          </cell>
          <cell r="G622">
            <v>17.3</v>
          </cell>
          <cell r="H622" t="str">
            <v>CHEQUE</v>
          </cell>
          <cell r="J622" t="str">
            <v>ROOM NO:31, CHOWL NO:1, SIDHARTH NAGAR</v>
          </cell>
          <cell r="K622" t="str">
            <v>DR. R. G. THADANI MARG,</v>
          </cell>
          <cell r="M622" t="str">
            <v>WORLI, BOMBAY</v>
          </cell>
          <cell r="N622">
            <v>400018</v>
          </cell>
          <cell r="R622" t="str">
            <v>CAR DRIVER</v>
          </cell>
          <cell r="S622">
            <v>39599</v>
          </cell>
          <cell r="T622">
            <v>26</v>
          </cell>
          <cell r="U622">
            <v>4</v>
          </cell>
          <cell r="V622">
            <v>0</v>
          </cell>
          <cell r="W622">
            <v>1</v>
          </cell>
          <cell r="X622">
            <v>31</v>
          </cell>
          <cell r="Y622">
            <v>31</v>
          </cell>
          <cell r="Z622">
            <v>139.25</v>
          </cell>
        </row>
        <row r="623">
          <cell r="A623" t="str">
            <v>EMP215</v>
          </cell>
          <cell r="B623" t="str">
            <v>MANGESH SHIBE</v>
          </cell>
          <cell r="C623" t="str">
            <v>20.12.04</v>
          </cell>
          <cell r="D623">
            <v>29711</v>
          </cell>
          <cell r="E623" t="str">
            <v>EMP</v>
          </cell>
          <cell r="F623">
            <v>9</v>
          </cell>
          <cell r="G623">
            <v>17.3</v>
          </cell>
          <cell r="H623" t="str">
            <v>CHEQUE</v>
          </cell>
          <cell r="I623" t="str">
            <v>9/7 SINGH NAGAR, KHOPAT,</v>
          </cell>
          <cell r="J623" t="str">
            <v>BEHIND S.T. WORKSHOP THANE</v>
          </cell>
          <cell r="N623">
            <v>0</v>
          </cell>
          <cell r="R623" t="str">
            <v>OFFICE BOY</v>
          </cell>
          <cell r="S623">
            <v>39692</v>
          </cell>
          <cell r="T623">
            <v>25</v>
          </cell>
          <cell r="U623">
            <v>4</v>
          </cell>
          <cell r="V623">
            <v>0</v>
          </cell>
          <cell r="W623">
            <v>1</v>
          </cell>
          <cell r="X623">
            <v>30</v>
          </cell>
          <cell r="Y623">
            <v>30</v>
          </cell>
          <cell r="Z623">
            <v>27.5</v>
          </cell>
        </row>
        <row r="624">
          <cell r="A624" t="str">
            <v>EMP215</v>
          </cell>
          <cell r="B624" t="str">
            <v>MANGESH SHIBE</v>
          </cell>
          <cell r="C624" t="str">
            <v>20.12.04</v>
          </cell>
          <cell r="D624">
            <v>29711</v>
          </cell>
          <cell r="E624" t="str">
            <v>EMP</v>
          </cell>
          <cell r="F624" t="str">
            <v>TIME_IN</v>
          </cell>
          <cell r="G624">
            <v>17.3</v>
          </cell>
          <cell r="H624" t="str">
            <v>CHEQUE</v>
          </cell>
          <cell r="I624" t="str">
            <v>9/7 SINGH NAGAR, KHOPAT,</v>
          </cell>
          <cell r="J624" t="str">
            <v>BEHIND S.T. WORKSHOP THANE</v>
          </cell>
          <cell r="N624">
            <v>0</v>
          </cell>
          <cell r="R624" t="str">
            <v>OFFICE BOY</v>
          </cell>
          <cell r="S624">
            <v>39845</v>
          </cell>
          <cell r="T624">
            <v>21</v>
          </cell>
          <cell r="U624">
            <v>4</v>
          </cell>
          <cell r="V624">
            <v>3</v>
          </cell>
          <cell r="W624">
            <v>0</v>
          </cell>
          <cell r="X624">
            <v>28</v>
          </cell>
          <cell r="Y624">
            <v>28</v>
          </cell>
          <cell r="Z624">
            <v>3.75</v>
          </cell>
        </row>
        <row r="625">
          <cell r="A625" t="str">
            <v>EMP215</v>
          </cell>
          <cell r="B625" t="str">
            <v>MANGESH SHIBE</v>
          </cell>
          <cell r="C625" t="str">
            <v>20.12.04</v>
          </cell>
          <cell r="D625">
            <v>29711</v>
          </cell>
          <cell r="F625">
            <v>9</v>
          </cell>
          <cell r="G625">
            <v>17.3</v>
          </cell>
          <cell r="H625" t="str">
            <v>CHEQUE</v>
          </cell>
          <cell r="I625" t="str">
            <v>9/7 SINGH NAGAR, KHOPAT,</v>
          </cell>
          <cell r="J625" t="str">
            <v>BEHIND S.T. WORKSHOP THANE</v>
          </cell>
          <cell r="N625">
            <v>0</v>
          </cell>
          <cell r="R625" t="str">
            <v>OFFICE BOY</v>
          </cell>
          <cell r="S625">
            <v>39629</v>
          </cell>
          <cell r="T625">
            <v>24</v>
          </cell>
          <cell r="U625">
            <v>5</v>
          </cell>
          <cell r="V625">
            <v>0</v>
          </cell>
          <cell r="W625">
            <v>0</v>
          </cell>
          <cell r="X625">
            <v>30</v>
          </cell>
          <cell r="Y625">
            <v>29</v>
          </cell>
          <cell r="Z625">
            <v>32.75</v>
          </cell>
        </row>
        <row r="626">
          <cell r="A626" t="str">
            <v>EMP215</v>
          </cell>
          <cell r="B626" t="str">
            <v>MANGESH SHIBE</v>
          </cell>
          <cell r="C626" t="str">
            <v>20.12.04</v>
          </cell>
          <cell r="D626">
            <v>29711</v>
          </cell>
          <cell r="E626" t="str">
            <v>EMP</v>
          </cell>
          <cell r="F626">
            <v>9</v>
          </cell>
          <cell r="G626">
            <v>17.3</v>
          </cell>
          <cell r="H626" t="str">
            <v>CHEQUE</v>
          </cell>
          <cell r="I626" t="str">
            <v>9/7 SINGH NAGAR, KHOPAT,</v>
          </cell>
          <cell r="J626" t="str">
            <v>BEHIND S.T. WORKSHOP THANE</v>
          </cell>
          <cell r="N626">
            <v>0</v>
          </cell>
          <cell r="R626" t="str">
            <v>OFFICE BOY</v>
          </cell>
          <cell r="S626">
            <v>39722</v>
          </cell>
          <cell r="T626">
            <v>18</v>
          </cell>
          <cell r="U626">
            <v>4</v>
          </cell>
          <cell r="V626">
            <v>5</v>
          </cell>
          <cell r="W626">
            <v>3</v>
          </cell>
          <cell r="X626">
            <v>31</v>
          </cell>
          <cell r="Y626">
            <v>30</v>
          </cell>
          <cell r="Z626">
            <v>5</v>
          </cell>
        </row>
        <row r="627">
          <cell r="A627" t="str">
            <v>EMP215</v>
          </cell>
          <cell r="B627" t="str">
            <v>MANGESH SHIBE</v>
          </cell>
          <cell r="C627" t="str">
            <v>20.12.04</v>
          </cell>
          <cell r="D627">
            <v>29711</v>
          </cell>
          <cell r="E627" t="str">
            <v>EMP</v>
          </cell>
          <cell r="F627">
            <v>9</v>
          </cell>
          <cell r="G627">
            <v>17.3</v>
          </cell>
          <cell r="H627" t="str">
            <v>CHEQUE</v>
          </cell>
          <cell r="I627" t="str">
            <v>9/7 SINGH NAGAR, KHOPAT,</v>
          </cell>
          <cell r="J627" t="str">
            <v>BEHIND S.T. WORKSHOP THANE</v>
          </cell>
          <cell r="N627">
            <v>0</v>
          </cell>
          <cell r="R627" t="str">
            <v>OFFICE BOY</v>
          </cell>
          <cell r="S627">
            <v>39753</v>
          </cell>
          <cell r="T627">
            <v>24.5</v>
          </cell>
          <cell r="U627">
            <v>5</v>
          </cell>
          <cell r="V627">
            <v>0</v>
          </cell>
          <cell r="W627">
            <v>0</v>
          </cell>
          <cell r="X627">
            <v>30</v>
          </cell>
          <cell r="Y627">
            <v>29.5</v>
          </cell>
          <cell r="Z627">
            <v>2</v>
          </cell>
        </row>
        <row r="628">
          <cell r="A628" t="str">
            <v>EMP215</v>
          </cell>
          <cell r="B628" t="str">
            <v>MANGESH SHIBE</v>
          </cell>
          <cell r="C628" t="str">
            <v>20.12.04</v>
          </cell>
          <cell r="D628">
            <v>29711</v>
          </cell>
          <cell r="E628" t="str">
            <v>EMP</v>
          </cell>
          <cell r="F628">
            <v>9</v>
          </cell>
          <cell r="G628">
            <v>17.3</v>
          </cell>
          <cell r="H628" t="str">
            <v>CHEQUE</v>
          </cell>
          <cell r="I628" t="str">
            <v>9/7 SINGH NAGAR, KHOPAT,</v>
          </cell>
          <cell r="J628" t="str">
            <v>BEHIND S.T. WORKSHOP THANE</v>
          </cell>
          <cell r="N628">
            <v>0</v>
          </cell>
          <cell r="R628" t="str">
            <v>OFFICE BOY</v>
          </cell>
          <cell r="S628">
            <v>39599</v>
          </cell>
          <cell r="T628">
            <v>26</v>
          </cell>
          <cell r="U628">
            <v>4</v>
          </cell>
          <cell r="V628">
            <v>0</v>
          </cell>
          <cell r="W628">
            <v>1</v>
          </cell>
          <cell r="X628">
            <v>31</v>
          </cell>
          <cell r="Y628">
            <v>31</v>
          </cell>
          <cell r="Z628">
            <v>35.450000000000003</v>
          </cell>
        </row>
        <row r="629">
          <cell r="A629" t="str">
            <v>EMP215</v>
          </cell>
          <cell r="B629" t="str">
            <v>MANGESH SHIBE</v>
          </cell>
          <cell r="C629" t="str">
            <v>20.12.04</v>
          </cell>
          <cell r="D629">
            <v>29711</v>
          </cell>
          <cell r="E629" t="str">
            <v>EMP</v>
          </cell>
          <cell r="F629">
            <v>9</v>
          </cell>
          <cell r="G629">
            <v>17.3</v>
          </cell>
          <cell r="H629" t="str">
            <v>CHEQUE</v>
          </cell>
          <cell r="I629" t="str">
            <v>9/7 SINGH NAGAR, KHOPAT,</v>
          </cell>
          <cell r="J629" t="str">
            <v>BEHIND S.T. WORKSHOP THANE</v>
          </cell>
          <cell r="N629">
            <v>0</v>
          </cell>
          <cell r="R629" t="str">
            <v>OFFICE BOY</v>
          </cell>
          <cell r="S629">
            <v>39660</v>
          </cell>
          <cell r="T629">
            <v>27</v>
          </cell>
          <cell r="U629">
            <v>4</v>
          </cell>
          <cell r="V629">
            <v>0</v>
          </cell>
          <cell r="W629">
            <v>0</v>
          </cell>
          <cell r="X629">
            <v>31</v>
          </cell>
          <cell r="Y629">
            <v>31</v>
          </cell>
          <cell r="Z629">
            <v>29.25</v>
          </cell>
        </row>
        <row r="630">
          <cell r="A630" t="str">
            <v>EMP215</v>
          </cell>
          <cell r="B630" t="str">
            <v>MANGESH SHIBE</v>
          </cell>
          <cell r="C630" t="str">
            <v>20.12.04</v>
          </cell>
          <cell r="D630">
            <v>29711</v>
          </cell>
          <cell r="E630" t="str">
            <v>EMP</v>
          </cell>
          <cell r="F630">
            <v>9</v>
          </cell>
          <cell r="G630">
            <v>17.3</v>
          </cell>
          <cell r="H630" t="str">
            <v>CHEQUE</v>
          </cell>
          <cell r="I630" t="str">
            <v>9/7 SINGH NAGAR, KHOPAT,</v>
          </cell>
          <cell r="J630" t="str">
            <v>BEHIND S.T. WORKSHOP THANE</v>
          </cell>
          <cell r="N630">
            <v>0</v>
          </cell>
          <cell r="R630" t="str">
            <v>OFFICE BOY</v>
          </cell>
          <cell r="S630">
            <v>39691</v>
          </cell>
          <cell r="T630">
            <v>24</v>
          </cell>
          <cell r="U630">
            <v>4</v>
          </cell>
          <cell r="V630">
            <v>0</v>
          </cell>
          <cell r="W630">
            <v>3</v>
          </cell>
          <cell r="X630">
            <v>31</v>
          </cell>
          <cell r="Y630">
            <v>31</v>
          </cell>
          <cell r="Z630">
            <v>7.25</v>
          </cell>
        </row>
        <row r="631">
          <cell r="A631" t="str">
            <v>EMP215</v>
          </cell>
          <cell r="B631" t="str">
            <v>MANGESH SHIBE</v>
          </cell>
          <cell r="C631" t="str">
            <v>20.12.04</v>
          </cell>
          <cell r="D631">
            <v>29711</v>
          </cell>
          <cell r="E631" t="str">
            <v>EMP</v>
          </cell>
          <cell r="F631">
            <v>9</v>
          </cell>
          <cell r="G631">
            <v>17.3</v>
          </cell>
          <cell r="H631" t="str">
            <v>CHEQUE</v>
          </cell>
          <cell r="I631" t="str">
            <v>9/7 SINGH NAGAR, KHOPAT,</v>
          </cell>
          <cell r="J631" t="str">
            <v>BEHIND S.T. WORKSHOP THANE</v>
          </cell>
          <cell r="N631">
            <v>0</v>
          </cell>
          <cell r="R631" t="str">
            <v>OFFICE BOY</v>
          </cell>
          <cell r="S631">
            <v>39539</v>
          </cell>
          <cell r="T631">
            <v>26</v>
          </cell>
          <cell r="U631">
            <v>4</v>
          </cell>
          <cell r="W631">
            <v>0</v>
          </cell>
          <cell r="X631">
            <v>30</v>
          </cell>
          <cell r="Y631">
            <v>30</v>
          </cell>
          <cell r="Z631">
            <v>32.25</v>
          </cell>
        </row>
        <row r="632">
          <cell r="A632" t="str">
            <v>EMP215</v>
          </cell>
          <cell r="B632" t="str">
            <v>MANGESH SHIBE</v>
          </cell>
          <cell r="C632" t="str">
            <v>20.12.04</v>
          </cell>
          <cell r="D632">
            <v>29711</v>
          </cell>
          <cell r="E632" t="str">
            <v>EMP</v>
          </cell>
          <cell r="F632" t="str">
            <v>TIME_IN</v>
          </cell>
          <cell r="G632">
            <v>17.3</v>
          </cell>
          <cell r="H632" t="str">
            <v>CHEQUE</v>
          </cell>
          <cell r="I632" t="str">
            <v>9/7 SINGH NAGAR, KHOPAT,</v>
          </cell>
          <cell r="J632" t="str">
            <v>BEHIND S.T. WORKSHOP THANE</v>
          </cell>
          <cell r="N632">
            <v>0</v>
          </cell>
          <cell r="R632" t="str">
            <v>OFFICE BOY</v>
          </cell>
          <cell r="S632">
            <v>39881</v>
          </cell>
          <cell r="T632">
            <v>21</v>
          </cell>
          <cell r="U632">
            <v>4</v>
          </cell>
          <cell r="V632">
            <v>4</v>
          </cell>
          <cell r="W632">
            <v>2</v>
          </cell>
          <cell r="X632">
            <v>31</v>
          </cell>
          <cell r="Y632">
            <v>31</v>
          </cell>
          <cell r="Z632">
            <v>2.5</v>
          </cell>
        </row>
        <row r="633">
          <cell r="A633" t="str">
            <v>EMP215</v>
          </cell>
          <cell r="B633" t="str">
            <v>MANGESH SHIBE</v>
          </cell>
          <cell r="C633" t="str">
            <v>20.12.04</v>
          </cell>
          <cell r="D633">
            <v>29711</v>
          </cell>
          <cell r="E633" t="str">
            <v>EMP</v>
          </cell>
          <cell r="F633" t="str">
            <v>TIME_IN</v>
          </cell>
          <cell r="G633">
            <v>17.3</v>
          </cell>
          <cell r="H633" t="str">
            <v>CHEQUE</v>
          </cell>
          <cell r="I633" t="str">
            <v>9/7 SINGH NAGAR, KHOPAT,</v>
          </cell>
          <cell r="J633" t="str">
            <v>BEHIND S.T. WORKSHOP THANE</v>
          </cell>
          <cell r="N633">
            <v>0</v>
          </cell>
          <cell r="R633" t="str">
            <v>OFFICE BOY</v>
          </cell>
          <cell r="S633">
            <v>39783</v>
          </cell>
          <cell r="T633">
            <v>26.5</v>
          </cell>
          <cell r="U633">
            <v>4</v>
          </cell>
          <cell r="V633">
            <v>0</v>
          </cell>
          <cell r="W633">
            <v>0</v>
          </cell>
          <cell r="X633">
            <v>31</v>
          </cell>
          <cell r="Y633">
            <v>30.5</v>
          </cell>
          <cell r="Z633">
            <v>2</v>
          </cell>
        </row>
        <row r="634">
          <cell r="A634" t="str">
            <v>EMP215</v>
          </cell>
          <cell r="B634" t="str">
            <v>MANGESH SHIBE</v>
          </cell>
          <cell r="C634" t="str">
            <v>20.12.04</v>
          </cell>
          <cell r="D634">
            <v>29711</v>
          </cell>
          <cell r="E634" t="str">
            <v>EMP</v>
          </cell>
          <cell r="F634" t="str">
            <v>TIME_IN</v>
          </cell>
          <cell r="G634">
            <v>17.3</v>
          </cell>
          <cell r="H634" t="str">
            <v>CHEQUE</v>
          </cell>
          <cell r="I634" t="str">
            <v>9/7 SINGH NAGAR, KHOPAT,</v>
          </cell>
          <cell r="J634" t="str">
            <v>BEHIND S.T. WORKSHOP THANE</v>
          </cell>
          <cell r="N634">
            <v>0</v>
          </cell>
          <cell r="R634" t="str">
            <v>OFFICE BOY</v>
          </cell>
          <cell r="S634">
            <v>39814</v>
          </cell>
          <cell r="T634">
            <v>24</v>
          </cell>
          <cell r="U634">
            <v>4</v>
          </cell>
          <cell r="V634">
            <v>0</v>
          </cell>
          <cell r="W634">
            <v>1</v>
          </cell>
          <cell r="X634">
            <v>31</v>
          </cell>
          <cell r="Y634">
            <v>29</v>
          </cell>
          <cell r="Z634">
            <v>1.5</v>
          </cell>
        </row>
        <row r="635">
          <cell r="A635" t="str">
            <v>EMP216</v>
          </cell>
          <cell r="B635" t="str">
            <v>PRAMOD KANERI</v>
          </cell>
          <cell r="C635" t="str">
            <v>17.5.04</v>
          </cell>
          <cell r="E635" t="str">
            <v>EMP</v>
          </cell>
          <cell r="F635">
            <v>9</v>
          </cell>
          <cell r="G635">
            <v>5.3</v>
          </cell>
          <cell r="H635" t="str">
            <v>CHEQUE</v>
          </cell>
          <cell r="N635">
            <v>0</v>
          </cell>
          <cell r="R635" t="str">
            <v>CARDS</v>
          </cell>
          <cell r="S635">
            <v>39691</v>
          </cell>
          <cell r="T635">
            <v>24</v>
          </cell>
          <cell r="U635">
            <v>4</v>
          </cell>
          <cell r="V635">
            <v>0</v>
          </cell>
          <cell r="W635">
            <v>3</v>
          </cell>
          <cell r="X635">
            <v>31</v>
          </cell>
          <cell r="Y635">
            <v>31</v>
          </cell>
          <cell r="Z635">
            <v>54</v>
          </cell>
        </row>
        <row r="636">
          <cell r="A636" t="str">
            <v>EMP216</v>
          </cell>
          <cell r="B636" t="str">
            <v>PRAMOD KANERI</v>
          </cell>
          <cell r="C636" t="str">
            <v>17.5.04</v>
          </cell>
          <cell r="E636" t="str">
            <v>EMP</v>
          </cell>
          <cell r="F636" t="str">
            <v>TIME_IN</v>
          </cell>
          <cell r="G636">
            <v>5.3</v>
          </cell>
          <cell r="H636" t="str">
            <v>CHEQUE</v>
          </cell>
          <cell r="N636">
            <v>0</v>
          </cell>
          <cell r="R636" t="str">
            <v>CARDS</v>
          </cell>
          <cell r="S636">
            <v>39881</v>
          </cell>
          <cell r="T636">
            <v>17</v>
          </cell>
          <cell r="U636">
            <v>5</v>
          </cell>
          <cell r="V636">
            <v>0</v>
          </cell>
          <cell r="W636">
            <v>1</v>
          </cell>
          <cell r="X636">
            <v>31</v>
          </cell>
          <cell r="Y636">
            <v>23</v>
          </cell>
          <cell r="Z636">
            <v>42</v>
          </cell>
        </row>
        <row r="637">
          <cell r="A637" t="str">
            <v>EMP216</v>
          </cell>
          <cell r="B637" t="str">
            <v>PRAMOD KANERI</v>
          </cell>
          <cell r="C637" t="str">
            <v>17.5.04</v>
          </cell>
          <cell r="E637" t="str">
            <v>EMP</v>
          </cell>
          <cell r="F637">
            <v>9</v>
          </cell>
          <cell r="G637">
            <v>5.3</v>
          </cell>
          <cell r="H637" t="str">
            <v>CHEQUE</v>
          </cell>
          <cell r="N637">
            <v>0</v>
          </cell>
          <cell r="R637" t="str">
            <v>CARDS</v>
          </cell>
          <cell r="S637">
            <v>39599</v>
          </cell>
          <cell r="T637">
            <v>18</v>
          </cell>
          <cell r="U637">
            <v>4</v>
          </cell>
          <cell r="V637">
            <v>6</v>
          </cell>
          <cell r="W637">
            <v>1</v>
          </cell>
          <cell r="X637">
            <v>31</v>
          </cell>
          <cell r="Y637">
            <v>29</v>
          </cell>
          <cell r="Z637">
            <v>46</v>
          </cell>
        </row>
        <row r="638">
          <cell r="A638" t="str">
            <v>EMP216</v>
          </cell>
          <cell r="B638" t="str">
            <v>PRAMOD KANERI</v>
          </cell>
          <cell r="C638" t="str">
            <v>17.5.04</v>
          </cell>
          <cell r="F638">
            <v>9</v>
          </cell>
          <cell r="G638">
            <v>5.3</v>
          </cell>
          <cell r="H638" t="str">
            <v>CHEQUE</v>
          </cell>
          <cell r="N638">
            <v>0</v>
          </cell>
          <cell r="R638" t="str">
            <v>CARDS</v>
          </cell>
          <cell r="S638">
            <v>39629</v>
          </cell>
          <cell r="T638">
            <v>25</v>
          </cell>
          <cell r="U638">
            <v>5</v>
          </cell>
          <cell r="V638">
            <v>0</v>
          </cell>
          <cell r="W638">
            <v>0</v>
          </cell>
          <cell r="X638">
            <v>30</v>
          </cell>
          <cell r="Y638">
            <v>30</v>
          </cell>
          <cell r="Z638">
            <v>109.75</v>
          </cell>
        </row>
        <row r="639">
          <cell r="A639" t="str">
            <v>EMP216</v>
          </cell>
          <cell r="B639" t="str">
            <v>PRAMOD KANERI</v>
          </cell>
          <cell r="C639" t="str">
            <v>17.5.04</v>
          </cell>
          <cell r="E639" t="str">
            <v>EMP</v>
          </cell>
          <cell r="F639" t="str">
            <v>TIME_IN</v>
          </cell>
          <cell r="G639">
            <v>5.3</v>
          </cell>
          <cell r="H639" t="str">
            <v>CHEQUE</v>
          </cell>
          <cell r="N639">
            <v>0</v>
          </cell>
          <cell r="R639" t="str">
            <v>CARDS</v>
          </cell>
          <cell r="S639">
            <v>39783</v>
          </cell>
          <cell r="T639">
            <v>21.5</v>
          </cell>
          <cell r="U639">
            <v>4</v>
          </cell>
          <cell r="V639">
            <v>0</v>
          </cell>
          <cell r="W639">
            <v>0</v>
          </cell>
          <cell r="X639">
            <v>31</v>
          </cell>
          <cell r="Y639">
            <v>25.5</v>
          </cell>
          <cell r="Z639">
            <v>56.75</v>
          </cell>
        </row>
        <row r="640">
          <cell r="A640" t="str">
            <v>EMP216</v>
          </cell>
          <cell r="B640" t="str">
            <v>PRAMOD KANERI</v>
          </cell>
          <cell r="C640" t="str">
            <v>17.5.04</v>
          </cell>
          <cell r="E640" t="str">
            <v>EMP</v>
          </cell>
          <cell r="F640">
            <v>9</v>
          </cell>
          <cell r="G640">
            <v>5.3</v>
          </cell>
          <cell r="H640" t="str">
            <v>CHEQUE</v>
          </cell>
          <cell r="N640">
            <v>0</v>
          </cell>
          <cell r="R640" t="str">
            <v>CARDS</v>
          </cell>
          <cell r="S640">
            <v>39539</v>
          </cell>
          <cell r="T640">
            <v>25</v>
          </cell>
          <cell r="U640">
            <v>4</v>
          </cell>
          <cell r="W640">
            <v>0</v>
          </cell>
          <cell r="X640">
            <v>30</v>
          </cell>
          <cell r="Y640">
            <v>29</v>
          </cell>
          <cell r="Z640">
            <v>40.5</v>
          </cell>
        </row>
        <row r="641">
          <cell r="A641" t="str">
            <v>EMP216</v>
          </cell>
          <cell r="B641" t="str">
            <v>PRAMOD KANERI</v>
          </cell>
          <cell r="C641" t="str">
            <v>17.5.04</v>
          </cell>
          <cell r="E641" t="str">
            <v>EMP</v>
          </cell>
          <cell r="F641" t="str">
            <v>TIME_IN</v>
          </cell>
          <cell r="G641">
            <v>5.3</v>
          </cell>
          <cell r="H641" t="str">
            <v>CHEQUE</v>
          </cell>
          <cell r="N641">
            <v>0</v>
          </cell>
          <cell r="R641" t="str">
            <v>CARDS</v>
          </cell>
          <cell r="S641">
            <v>39845</v>
          </cell>
          <cell r="T641">
            <v>22</v>
          </cell>
          <cell r="U641">
            <v>4</v>
          </cell>
          <cell r="V641">
            <v>0</v>
          </cell>
          <cell r="W641">
            <v>0</v>
          </cell>
          <cell r="X641">
            <v>28</v>
          </cell>
          <cell r="Y641">
            <v>26</v>
          </cell>
          <cell r="Z641">
            <v>88.25</v>
          </cell>
        </row>
        <row r="642">
          <cell r="A642" t="str">
            <v>EMP216</v>
          </cell>
          <cell r="B642" t="str">
            <v>PRAMOD KANERI</v>
          </cell>
          <cell r="C642" t="str">
            <v>17.5.04</v>
          </cell>
          <cell r="E642" t="str">
            <v>EMP</v>
          </cell>
          <cell r="F642">
            <v>9</v>
          </cell>
          <cell r="G642">
            <v>5.3</v>
          </cell>
          <cell r="H642" t="str">
            <v>CHEQUE</v>
          </cell>
          <cell r="N642">
            <v>0</v>
          </cell>
          <cell r="R642" t="str">
            <v>CARDS</v>
          </cell>
          <cell r="S642">
            <v>39660</v>
          </cell>
          <cell r="T642">
            <v>27</v>
          </cell>
          <cell r="U642">
            <v>4</v>
          </cell>
          <cell r="V642">
            <v>0</v>
          </cell>
          <cell r="W642">
            <v>0</v>
          </cell>
          <cell r="X642">
            <v>31</v>
          </cell>
          <cell r="Y642">
            <v>31</v>
          </cell>
          <cell r="Z642">
            <v>89.75</v>
          </cell>
        </row>
        <row r="643">
          <cell r="A643" t="str">
            <v>EMP216</v>
          </cell>
          <cell r="B643" t="str">
            <v>PRAMOD KANERI</v>
          </cell>
          <cell r="C643" t="str">
            <v>17.5.04</v>
          </cell>
          <cell r="E643" t="str">
            <v>EMP</v>
          </cell>
          <cell r="F643">
            <v>9</v>
          </cell>
          <cell r="G643">
            <v>5.3</v>
          </cell>
          <cell r="H643" t="str">
            <v>CHEQUE</v>
          </cell>
          <cell r="N643">
            <v>0</v>
          </cell>
          <cell r="R643" t="str">
            <v>CARDS</v>
          </cell>
          <cell r="S643">
            <v>39722</v>
          </cell>
          <cell r="T643">
            <v>18</v>
          </cell>
          <cell r="U643">
            <v>3</v>
          </cell>
          <cell r="V643">
            <v>1</v>
          </cell>
          <cell r="W643">
            <v>4</v>
          </cell>
          <cell r="X643">
            <v>31</v>
          </cell>
          <cell r="Y643">
            <v>26</v>
          </cell>
          <cell r="Z643">
            <v>45</v>
          </cell>
        </row>
        <row r="644">
          <cell r="A644" t="str">
            <v>EMP216</v>
          </cell>
          <cell r="B644" t="str">
            <v>PRAMOD KANERI</v>
          </cell>
          <cell r="C644" t="str">
            <v>17.5.04</v>
          </cell>
          <cell r="E644" t="str">
            <v>EMP</v>
          </cell>
          <cell r="F644">
            <v>9</v>
          </cell>
          <cell r="G644">
            <v>5.3</v>
          </cell>
          <cell r="H644" t="str">
            <v>CHEQUE</v>
          </cell>
          <cell r="N644">
            <v>0</v>
          </cell>
          <cell r="R644" t="str">
            <v>CARDS</v>
          </cell>
          <cell r="S644">
            <v>39753</v>
          </cell>
          <cell r="T644">
            <v>23</v>
          </cell>
          <cell r="U644">
            <v>5</v>
          </cell>
          <cell r="V644">
            <v>1</v>
          </cell>
          <cell r="W644">
            <v>0</v>
          </cell>
          <cell r="X644">
            <v>30</v>
          </cell>
          <cell r="Y644">
            <v>29</v>
          </cell>
          <cell r="Z644">
            <v>55</v>
          </cell>
        </row>
        <row r="645">
          <cell r="A645" t="str">
            <v>EMP216</v>
          </cell>
          <cell r="B645" t="str">
            <v>PRAMOD KANERI</v>
          </cell>
          <cell r="C645" t="str">
            <v>17.5.04</v>
          </cell>
          <cell r="E645" t="str">
            <v>EMP</v>
          </cell>
          <cell r="F645">
            <v>9</v>
          </cell>
          <cell r="G645">
            <v>5.3</v>
          </cell>
          <cell r="H645" t="str">
            <v>CHEQUE</v>
          </cell>
          <cell r="N645">
            <v>0</v>
          </cell>
          <cell r="R645" t="str">
            <v>CARDS</v>
          </cell>
          <cell r="S645">
            <v>39692</v>
          </cell>
          <cell r="T645">
            <v>18</v>
          </cell>
          <cell r="U645">
            <v>4</v>
          </cell>
          <cell r="V645">
            <v>0</v>
          </cell>
          <cell r="W645">
            <v>1</v>
          </cell>
          <cell r="X645">
            <v>30</v>
          </cell>
          <cell r="Y645">
            <v>23</v>
          </cell>
          <cell r="Z645">
            <v>58</v>
          </cell>
        </row>
        <row r="646">
          <cell r="A646" t="str">
            <v>EMP216</v>
          </cell>
          <cell r="B646" t="str">
            <v>PRAMOD KANERI</v>
          </cell>
          <cell r="C646" t="str">
            <v>17.5.04</v>
          </cell>
          <cell r="E646" t="str">
            <v>EMP</v>
          </cell>
          <cell r="F646" t="str">
            <v>TIME_IN</v>
          </cell>
          <cell r="G646">
            <v>5.3</v>
          </cell>
          <cell r="H646" t="str">
            <v>CHEQUE</v>
          </cell>
          <cell r="N646">
            <v>0</v>
          </cell>
          <cell r="R646" t="str">
            <v>CARDS</v>
          </cell>
          <cell r="S646">
            <v>39814</v>
          </cell>
          <cell r="T646">
            <v>25</v>
          </cell>
          <cell r="U646">
            <v>4</v>
          </cell>
          <cell r="V646">
            <v>0</v>
          </cell>
          <cell r="W646">
            <v>1</v>
          </cell>
          <cell r="X646">
            <v>31</v>
          </cell>
          <cell r="Y646">
            <v>30</v>
          </cell>
          <cell r="Z646">
            <v>50</v>
          </cell>
        </row>
        <row r="647">
          <cell r="A647" t="str">
            <v>EMP218</v>
          </cell>
          <cell r="B647" t="str">
            <v>C. BALASHANKAR</v>
          </cell>
          <cell r="C647" t="str">
            <v>17/7/07</v>
          </cell>
          <cell r="E647" t="str">
            <v>NO</v>
          </cell>
          <cell r="F647" t="str">
            <v>TIME_IN</v>
          </cell>
          <cell r="G647">
            <v>0</v>
          </cell>
          <cell r="H647" t="str">
            <v>CHEQUE</v>
          </cell>
          <cell r="N647">
            <v>0</v>
          </cell>
          <cell r="R647" t="str">
            <v>ADMINISTRATIVE</v>
          </cell>
          <cell r="S647">
            <v>39814</v>
          </cell>
          <cell r="T647">
            <v>25</v>
          </cell>
          <cell r="U647">
            <v>4</v>
          </cell>
          <cell r="V647">
            <v>0</v>
          </cell>
          <cell r="W647">
            <v>1</v>
          </cell>
          <cell r="X647">
            <v>31</v>
          </cell>
          <cell r="Y647">
            <v>30</v>
          </cell>
          <cell r="Z647">
            <v>0</v>
          </cell>
        </row>
        <row r="648">
          <cell r="A648" t="str">
            <v>EMP218</v>
          </cell>
          <cell r="B648" t="str">
            <v>C. BALASHANKAR</v>
          </cell>
          <cell r="C648" t="str">
            <v>17/7/07</v>
          </cell>
          <cell r="E648" t="str">
            <v>NO</v>
          </cell>
          <cell r="F648">
            <v>0</v>
          </cell>
          <cell r="G648">
            <v>0</v>
          </cell>
          <cell r="H648" t="str">
            <v>CHEQUE</v>
          </cell>
          <cell r="N648">
            <v>0</v>
          </cell>
          <cell r="R648" t="str">
            <v>ADMINISTRATIVE</v>
          </cell>
          <cell r="S648">
            <v>39753</v>
          </cell>
          <cell r="T648">
            <v>24</v>
          </cell>
          <cell r="U648">
            <v>5</v>
          </cell>
          <cell r="V648">
            <v>0</v>
          </cell>
          <cell r="W648">
            <v>0</v>
          </cell>
          <cell r="X648">
            <v>30</v>
          </cell>
          <cell r="Y648">
            <v>29</v>
          </cell>
          <cell r="Z648">
            <v>0</v>
          </cell>
        </row>
        <row r="649">
          <cell r="A649" t="str">
            <v>EMP218</v>
          </cell>
          <cell r="B649" t="str">
            <v>C. BALASHANKAR</v>
          </cell>
          <cell r="C649" t="str">
            <v>17/7/07</v>
          </cell>
          <cell r="E649" t="str">
            <v>NO</v>
          </cell>
          <cell r="F649">
            <v>0</v>
          </cell>
          <cell r="G649">
            <v>0</v>
          </cell>
          <cell r="H649" t="str">
            <v>CHEQUE</v>
          </cell>
          <cell r="N649">
            <v>0</v>
          </cell>
          <cell r="R649" t="str">
            <v>ADMINISTRATIVE</v>
          </cell>
          <cell r="S649">
            <v>39539</v>
          </cell>
          <cell r="T649">
            <v>26</v>
          </cell>
          <cell r="U649">
            <v>4</v>
          </cell>
          <cell r="W649">
            <v>0</v>
          </cell>
          <cell r="X649">
            <v>30</v>
          </cell>
          <cell r="Y649">
            <v>30</v>
          </cell>
          <cell r="Z649">
            <v>0</v>
          </cell>
        </row>
        <row r="650">
          <cell r="A650" t="str">
            <v>EMP218</v>
          </cell>
          <cell r="B650" t="str">
            <v>C. BALASHANKAR</v>
          </cell>
          <cell r="C650" t="str">
            <v>17/7/07</v>
          </cell>
          <cell r="E650" t="str">
            <v>NO</v>
          </cell>
          <cell r="F650">
            <v>0</v>
          </cell>
          <cell r="G650">
            <v>0</v>
          </cell>
          <cell r="H650" t="str">
            <v>CHEQUE</v>
          </cell>
          <cell r="N650">
            <v>0</v>
          </cell>
          <cell r="R650" t="str">
            <v>ADMINISTRATIVE</v>
          </cell>
          <cell r="S650">
            <v>39692</v>
          </cell>
          <cell r="T650">
            <v>22</v>
          </cell>
          <cell r="U650">
            <v>4</v>
          </cell>
          <cell r="V650">
            <v>4</v>
          </cell>
          <cell r="W650">
            <v>0</v>
          </cell>
          <cell r="X650">
            <v>30</v>
          </cell>
          <cell r="Y650">
            <v>30</v>
          </cell>
          <cell r="Z650">
            <v>0</v>
          </cell>
        </row>
        <row r="651">
          <cell r="A651" t="str">
            <v>EMP218</v>
          </cell>
          <cell r="B651" t="str">
            <v>C. BALASHANKAR</v>
          </cell>
          <cell r="C651" t="str">
            <v>17/7/07</v>
          </cell>
          <cell r="E651" t="str">
            <v>NO</v>
          </cell>
          <cell r="F651">
            <v>0</v>
          </cell>
          <cell r="G651">
            <v>0</v>
          </cell>
          <cell r="H651" t="str">
            <v>CHEQUE</v>
          </cell>
          <cell r="N651">
            <v>0</v>
          </cell>
          <cell r="R651" t="str">
            <v>ADMINISTRATIVE</v>
          </cell>
          <cell r="S651">
            <v>39660</v>
          </cell>
          <cell r="T651">
            <v>27</v>
          </cell>
          <cell r="U651">
            <v>4</v>
          </cell>
          <cell r="V651">
            <v>0</v>
          </cell>
          <cell r="W651">
            <v>0</v>
          </cell>
          <cell r="X651">
            <v>31</v>
          </cell>
          <cell r="Y651">
            <v>31</v>
          </cell>
          <cell r="Z651">
            <v>0</v>
          </cell>
        </row>
        <row r="652">
          <cell r="A652" t="str">
            <v>EMP218</v>
          </cell>
          <cell r="B652" t="str">
            <v>C. BALASHANKAR</v>
          </cell>
          <cell r="C652" t="str">
            <v>17/7/07</v>
          </cell>
          <cell r="E652" t="str">
            <v>NO</v>
          </cell>
          <cell r="F652" t="str">
            <v>TIME_IN</v>
          </cell>
          <cell r="G652">
            <v>0</v>
          </cell>
          <cell r="H652" t="str">
            <v>CHEQUE</v>
          </cell>
          <cell r="N652">
            <v>0</v>
          </cell>
          <cell r="R652" t="str">
            <v>ADMINISTRATIVE</v>
          </cell>
          <cell r="S652">
            <v>39783</v>
          </cell>
          <cell r="T652">
            <v>27</v>
          </cell>
          <cell r="U652">
            <v>4</v>
          </cell>
          <cell r="V652">
            <v>0</v>
          </cell>
          <cell r="W652">
            <v>0</v>
          </cell>
          <cell r="X652">
            <v>31</v>
          </cell>
          <cell r="Y652">
            <v>31</v>
          </cell>
          <cell r="Z652">
            <v>0</v>
          </cell>
        </row>
        <row r="653">
          <cell r="A653" t="str">
            <v>EMP218</v>
          </cell>
          <cell r="B653" t="str">
            <v>C. BALASHANKAR</v>
          </cell>
          <cell r="C653" t="str">
            <v>17/7/07</v>
          </cell>
          <cell r="E653" t="str">
            <v>NO</v>
          </cell>
          <cell r="F653">
            <v>0</v>
          </cell>
          <cell r="G653">
            <v>0</v>
          </cell>
          <cell r="H653" t="str">
            <v>CHEQUE</v>
          </cell>
          <cell r="N653">
            <v>0</v>
          </cell>
          <cell r="R653" t="str">
            <v>ADMINISTRATIVE</v>
          </cell>
          <cell r="S653">
            <v>39691</v>
          </cell>
          <cell r="T653">
            <v>24</v>
          </cell>
          <cell r="U653">
            <v>4</v>
          </cell>
          <cell r="V653">
            <v>0</v>
          </cell>
          <cell r="W653">
            <v>3</v>
          </cell>
          <cell r="X653">
            <v>31</v>
          </cell>
          <cell r="Y653">
            <v>31</v>
          </cell>
          <cell r="Z653">
            <v>0</v>
          </cell>
        </row>
        <row r="654">
          <cell r="A654" t="str">
            <v>EMP218</v>
          </cell>
          <cell r="B654" t="str">
            <v>C. BALASHANKAR</v>
          </cell>
          <cell r="C654" t="str">
            <v>17/7/07</v>
          </cell>
          <cell r="F654">
            <v>0</v>
          </cell>
          <cell r="G654">
            <v>0</v>
          </cell>
          <cell r="H654" t="str">
            <v>CHEQUE</v>
          </cell>
          <cell r="N654">
            <v>0</v>
          </cell>
          <cell r="R654" t="str">
            <v>ADMINISTRATIVE</v>
          </cell>
          <cell r="S654">
            <v>39629</v>
          </cell>
          <cell r="T654">
            <v>25</v>
          </cell>
          <cell r="U654">
            <v>5</v>
          </cell>
          <cell r="V654">
            <v>0</v>
          </cell>
          <cell r="W654">
            <v>0</v>
          </cell>
          <cell r="X654">
            <v>30</v>
          </cell>
          <cell r="Y654">
            <v>30</v>
          </cell>
          <cell r="Z654">
            <v>0</v>
          </cell>
        </row>
        <row r="655">
          <cell r="A655" t="str">
            <v>EMP218</v>
          </cell>
          <cell r="B655" t="str">
            <v>C. BALASHANKAR</v>
          </cell>
          <cell r="C655" t="str">
            <v>17/7/07</v>
          </cell>
          <cell r="E655" t="str">
            <v>NO</v>
          </cell>
          <cell r="F655">
            <v>0</v>
          </cell>
          <cell r="G655">
            <v>0</v>
          </cell>
          <cell r="H655" t="str">
            <v>CHEQUE</v>
          </cell>
          <cell r="N655">
            <v>0</v>
          </cell>
          <cell r="R655" t="str">
            <v>ADMINISTRATIVE</v>
          </cell>
          <cell r="S655">
            <v>39722</v>
          </cell>
          <cell r="T655">
            <v>23</v>
          </cell>
          <cell r="U655">
            <v>4</v>
          </cell>
          <cell r="V655">
            <v>0</v>
          </cell>
          <cell r="W655">
            <v>4</v>
          </cell>
          <cell r="X655">
            <v>31</v>
          </cell>
          <cell r="Y655">
            <v>31</v>
          </cell>
          <cell r="Z655">
            <v>0</v>
          </cell>
        </row>
        <row r="656">
          <cell r="A656" t="str">
            <v>EMP218</v>
          </cell>
          <cell r="B656" t="str">
            <v>C. BALASHANKAR</v>
          </cell>
          <cell r="C656" t="str">
            <v>17/7/07</v>
          </cell>
          <cell r="E656" t="str">
            <v>NO</v>
          </cell>
          <cell r="F656">
            <v>0</v>
          </cell>
          <cell r="G656">
            <v>0</v>
          </cell>
          <cell r="H656" t="str">
            <v>CHEQUE</v>
          </cell>
          <cell r="N656">
            <v>0</v>
          </cell>
          <cell r="R656" t="str">
            <v>ADMINISTRATIVE</v>
          </cell>
          <cell r="S656">
            <v>39599</v>
          </cell>
          <cell r="T656">
            <v>26</v>
          </cell>
          <cell r="U656">
            <v>4</v>
          </cell>
          <cell r="V656">
            <v>0</v>
          </cell>
          <cell r="W656">
            <v>1</v>
          </cell>
          <cell r="X656">
            <v>31</v>
          </cell>
          <cell r="Y656">
            <v>31</v>
          </cell>
          <cell r="Z656">
            <v>0</v>
          </cell>
        </row>
        <row r="657">
          <cell r="A657" t="str">
            <v>EMP218</v>
          </cell>
          <cell r="B657" t="str">
            <v>C. BALASHANKAR</v>
          </cell>
          <cell r="C657" t="str">
            <v>17/7/07</v>
          </cell>
          <cell r="E657" t="str">
            <v>NO</v>
          </cell>
          <cell r="F657" t="str">
            <v>TIME_IN</v>
          </cell>
          <cell r="G657">
            <v>0</v>
          </cell>
          <cell r="H657" t="str">
            <v>CHEQUE</v>
          </cell>
          <cell r="N657">
            <v>0</v>
          </cell>
          <cell r="R657" t="str">
            <v>ADMINISTRATIVE</v>
          </cell>
          <cell r="S657">
            <v>39845</v>
          </cell>
          <cell r="T657">
            <v>20</v>
          </cell>
          <cell r="U657">
            <v>4</v>
          </cell>
          <cell r="V657">
            <v>0</v>
          </cell>
          <cell r="W657">
            <v>0</v>
          </cell>
          <cell r="X657">
            <v>28</v>
          </cell>
          <cell r="Y657">
            <v>24</v>
          </cell>
          <cell r="Z657">
            <v>0</v>
          </cell>
        </row>
        <row r="658">
          <cell r="A658" t="str">
            <v>EMP221</v>
          </cell>
          <cell r="B658" t="str">
            <v>REKHA GOLE</v>
          </cell>
          <cell r="C658" t="str">
            <v>5.12.05</v>
          </cell>
          <cell r="D658">
            <v>30698</v>
          </cell>
          <cell r="E658" t="str">
            <v>TEP</v>
          </cell>
          <cell r="F658">
            <v>9</v>
          </cell>
          <cell r="G658">
            <v>17.3</v>
          </cell>
          <cell r="H658" t="str">
            <v>CHEQUE</v>
          </cell>
          <cell r="I658" t="str">
            <v>301, SAI NIKETAN, WAGLE ESTATE,</v>
          </cell>
          <cell r="J658" t="str">
            <v>KISAN NAGAR, THANE</v>
          </cell>
          <cell r="N658">
            <v>0</v>
          </cell>
          <cell r="R658" t="str">
            <v>PRODUCTION SUPERVISR</v>
          </cell>
          <cell r="S658">
            <v>39539</v>
          </cell>
          <cell r="T658">
            <v>21</v>
          </cell>
          <cell r="U658">
            <v>4</v>
          </cell>
          <cell r="W658">
            <v>0</v>
          </cell>
          <cell r="X658">
            <v>30</v>
          </cell>
          <cell r="Y658">
            <v>25</v>
          </cell>
          <cell r="Z658">
            <v>6.75</v>
          </cell>
        </row>
        <row r="659">
          <cell r="A659" t="str">
            <v>EMP221</v>
          </cell>
          <cell r="B659" t="str">
            <v>REKHA GOLE</v>
          </cell>
          <cell r="C659" t="str">
            <v>5.12.05</v>
          </cell>
          <cell r="D659">
            <v>30698</v>
          </cell>
          <cell r="E659" t="str">
            <v>TEP</v>
          </cell>
          <cell r="F659">
            <v>9</v>
          </cell>
          <cell r="G659">
            <v>17.3</v>
          </cell>
          <cell r="H659" t="str">
            <v>CHEQUE</v>
          </cell>
          <cell r="I659" t="str">
            <v>301, SAI NIKETAN, WAGLE ESTATE,</v>
          </cell>
          <cell r="J659" t="str">
            <v>KISAN NAGAR, THANE</v>
          </cell>
          <cell r="N659">
            <v>0</v>
          </cell>
          <cell r="R659" t="str">
            <v>PRODUCTION SUPERVISR</v>
          </cell>
          <cell r="S659">
            <v>39599</v>
          </cell>
          <cell r="T659">
            <v>0</v>
          </cell>
          <cell r="U659">
            <v>2</v>
          </cell>
          <cell r="V659">
            <v>0</v>
          </cell>
          <cell r="W659">
            <v>0</v>
          </cell>
          <cell r="X659">
            <v>31</v>
          </cell>
          <cell r="Y659">
            <v>2</v>
          </cell>
          <cell r="Z659">
            <v>0</v>
          </cell>
        </row>
        <row r="660">
          <cell r="A660" t="str">
            <v>EMP223</v>
          </cell>
          <cell r="B660" t="str">
            <v>MADHURI CHOWDHARY</v>
          </cell>
          <cell r="C660" t="str">
            <v>02/07/07</v>
          </cell>
          <cell r="E660" t="str">
            <v>YES</v>
          </cell>
          <cell r="F660">
            <v>9</v>
          </cell>
          <cell r="G660">
            <v>17.3</v>
          </cell>
          <cell r="H660" t="str">
            <v>CHEQUE</v>
          </cell>
          <cell r="N660">
            <v>0</v>
          </cell>
          <cell r="R660" t="str">
            <v>SUPERWISER</v>
          </cell>
          <cell r="S660">
            <v>39753</v>
          </cell>
          <cell r="T660">
            <v>19.5</v>
          </cell>
          <cell r="U660">
            <v>5</v>
          </cell>
          <cell r="V660">
            <v>0</v>
          </cell>
          <cell r="W660">
            <v>0</v>
          </cell>
          <cell r="X660">
            <v>30</v>
          </cell>
          <cell r="Y660">
            <v>24.5</v>
          </cell>
          <cell r="Z660">
            <v>0</v>
          </cell>
        </row>
        <row r="661">
          <cell r="A661" t="str">
            <v>EMP223</v>
          </cell>
          <cell r="B661" t="str">
            <v>MADHURI CHOWDHARY</v>
          </cell>
          <cell r="C661" t="str">
            <v>02/07/07</v>
          </cell>
          <cell r="E661" t="str">
            <v>YES</v>
          </cell>
          <cell r="F661">
            <v>9</v>
          </cell>
          <cell r="G661">
            <v>17.3</v>
          </cell>
          <cell r="H661" t="str">
            <v>CHEQUE</v>
          </cell>
          <cell r="N661">
            <v>0</v>
          </cell>
          <cell r="R661" t="str">
            <v>SUPERWISER</v>
          </cell>
          <cell r="S661">
            <v>39660</v>
          </cell>
          <cell r="T661">
            <v>23</v>
          </cell>
          <cell r="U661">
            <v>4</v>
          </cell>
          <cell r="V661">
            <v>0</v>
          </cell>
          <cell r="W661">
            <v>0</v>
          </cell>
          <cell r="X661">
            <v>31</v>
          </cell>
          <cell r="Y661">
            <v>27</v>
          </cell>
          <cell r="Z661">
            <v>0</v>
          </cell>
        </row>
        <row r="662">
          <cell r="A662" t="str">
            <v>EMP223</v>
          </cell>
          <cell r="B662" t="str">
            <v>MADHURI CHOWDHARY</v>
          </cell>
          <cell r="C662" t="str">
            <v>02/07/07</v>
          </cell>
          <cell r="E662" t="str">
            <v>YES</v>
          </cell>
          <cell r="F662">
            <v>9</v>
          </cell>
          <cell r="G662">
            <v>17.3</v>
          </cell>
          <cell r="H662" t="str">
            <v>CHEQUE</v>
          </cell>
          <cell r="N662">
            <v>0</v>
          </cell>
          <cell r="R662" t="str">
            <v>SUPERWISER</v>
          </cell>
          <cell r="S662">
            <v>39599</v>
          </cell>
          <cell r="T662">
            <v>24</v>
          </cell>
          <cell r="U662">
            <v>4</v>
          </cell>
          <cell r="V662">
            <v>0</v>
          </cell>
          <cell r="W662">
            <v>1</v>
          </cell>
          <cell r="X662">
            <v>31</v>
          </cell>
          <cell r="Y662">
            <v>29</v>
          </cell>
          <cell r="Z662">
            <v>2.5</v>
          </cell>
        </row>
        <row r="663">
          <cell r="A663" t="str">
            <v>EMP223</v>
          </cell>
          <cell r="B663" t="str">
            <v>MADHURI CHOWDHARY</v>
          </cell>
          <cell r="C663" t="str">
            <v>02/07/07</v>
          </cell>
          <cell r="E663" t="str">
            <v>YES</v>
          </cell>
          <cell r="F663">
            <v>9</v>
          </cell>
          <cell r="G663">
            <v>17.3</v>
          </cell>
          <cell r="H663" t="str">
            <v>CHEQUE</v>
          </cell>
          <cell r="N663">
            <v>0</v>
          </cell>
          <cell r="R663" t="str">
            <v>SUPERWISER</v>
          </cell>
          <cell r="S663">
            <v>39539</v>
          </cell>
          <cell r="T663">
            <v>14</v>
          </cell>
          <cell r="U663">
            <v>2</v>
          </cell>
          <cell r="W663">
            <v>0</v>
          </cell>
          <cell r="X663">
            <v>30</v>
          </cell>
          <cell r="Y663">
            <v>16</v>
          </cell>
          <cell r="Z663">
            <v>1</v>
          </cell>
        </row>
        <row r="664">
          <cell r="A664" t="str">
            <v>EMP223</v>
          </cell>
          <cell r="B664" t="str">
            <v>MADHURI CHOWDHARY</v>
          </cell>
          <cell r="C664" t="str">
            <v>02/07/07</v>
          </cell>
          <cell r="F664">
            <v>9</v>
          </cell>
          <cell r="G664">
            <v>17.3</v>
          </cell>
          <cell r="H664" t="str">
            <v>CHEQUE</v>
          </cell>
          <cell r="N664">
            <v>0</v>
          </cell>
          <cell r="R664" t="str">
            <v>SUPERWISER</v>
          </cell>
          <cell r="S664">
            <v>39629</v>
          </cell>
          <cell r="T664">
            <v>21.5</v>
          </cell>
          <cell r="U664">
            <v>5</v>
          </cell>
          <cell r="V664">
            <v>2</v>
          </cell>
          <cell r="W664">
            <v>0</v>
          </cell>
          <cell r="X664">
            <v>30</v>
          </cell>
          <cell r="Y664">
            <v>28.5</v>
          </cell>
          <cell r="Z664">
            <v>0</v>
          </cell>
        </row>
        <row r="665">
          <cell r="A665" t="str">
            <v>EMP223</v>
          </cell>
          <cell r="B665" t="str">
            <v>MADHURI CHOWDHARY</v>
          </cell>
          <cell r="C665" t="str">
            <v>02/07/07</v>
          </cell>
          <cell r="E665" t="str">
            <v>YES</v>
          </cell>
          <cell r="F665">
            <v>9</v>
          </cell>
          <cell r="G665">
            <v>17.3</v>
          </cell>
          <cell r="H665" t="str">
            <v>CHEQUE</v>
          </cell>
          <cell r="N665">
            <v>0</v>
          </cell>
          <cell r="R665" t="str">
            <v>SUPERWISER</v>
          </cell>
          <cell r="S665">
            <v>39722</v>
          </cell>
          <cell r="T665">
            <v>20</v>
          </cell>
          <cell r="U665">
            <v>4</v>
          </cell>
          <cell r="V665">
            <v>0</v>
          </cell>
          <cell r="W665">
            <v>4</v>
          </cell>
          <cell r="X665">
            <v>31</v>
          </cell>
          <cell r="Y665">
            <v>28</v>
          </cell>
          <cell r="Z665">
            <v>0</v>
          </cell>
        </row>
        <row r="666">
          <cell r="A666" t="str">
            <v>EMP223</v>
          </cell>
          <cell r="B666" t="str">
            <v>MADHURI CHOWDHARY</v>
          </cell>
          <cell r="C666" t="str">
            <v>02/07/07</v>
          </cell>
          <cell r="E666" t="str">
            <v>YES</v>
          </cell>
          <cell r="F666">
            <v>9</v>
          </cell>
          <cell r="G666">
            <v>17.3</v>
          </cell>
          <cell r="H666" t="str">
            <v>CHEQUE</v>
          </cell>
          <cell r="N666">
            <v>0</v>
          </cell>
          <cell r="R666" t="str">
            <v>SUPERWISER</v>
          </cell>
          <cell r="S666">
            <v>39692</v>
          </cell>
          <cell r="T666">
            <v>22.5</v>
          </cell>
          <cell r="U666">
            <v>4</v>
          </cell>
          <cell r="V666">
            <v>0</v>
          </cell>
          <cell r="W666">
            <v>1</v>
          </cell>
          <cell r="X666">
            <v>30</v>
          </cell>
          <cell r="Y666">
            <v>27.5</v>
          </cell>
          <cell r="Z666">
            <v>0</v>
          </cell>
        </row>
        <row r="667">
          <cell r="A667" t="str">
            <v>EMP223</v>
          </cell>
          <cell r="B667" t="str">
            <v>MADHURI CHOWDHARY</v>
          </cell>
          <cell r="C667" t="str">
            <v>02/07/07</v>
          </cell>
          <cell r="E667" t="str">
            <v>YES</v>
          </cell>
          <cell r="F667">
            <v>9</v>
          </cell>
          <cell r="G667">
            <v>17.3</v>
          </cell>
          <cell r="H667" t="str">
            <v>CHEQUE</v>
          </cell>
          <cell r="N667">
            <v>0</v>
          </cell>
          <cell r="R667" t="str">
            <v>SUPERWISER</v>
          </cell>
          <cell r="S667">
            <v>39691</v>
          </cell>
          <cell r="T667">
            <v>23</v>
          </cell>
          <cell r="U667">
            <v>4</v>
          </cell>
          <cell r="V667">
            <v>0</v>
          </cell>
          <cell r="W667">
            <v>3</v>
          </cell>
          <cell r="X667">
            <v>31</v>
          </cell>
          <cell r="Y667">
            <v>30</v>
          </cell>
          <cell r="Z667">
            <v>0</v>
          </cell>
        </row>
        <row r="668">
          <cell r="A668" t="str">
            <v>EMP224</v>
          </cell>
          <cell r="B668" t="str">
            <v>PRAVIN DHAPAL</v>
          </cell>
          <cell r="C668" t="str">
            <v>17.10.05</v>
          </cell>
          <cell r="E668" t="str">
            <v>TEP</v>
          </cell>
          <cell r="F668">
            <v>7</v>
          </cell>
          <cell r="G668">
            <v>17</v>
          </cell>
          <cell r="H668" t="str">
            <v>CHEQUE</v>
          </cell>
          <cell r="N668">
            <v>0</v>
          </cell>
          <cell r="R668" t="str">
            <v>CAD</v>
          </cell>
          <cell r="S668">
            <v>39599</v>
          </cell>
          <cell r="T668">
            <v>26</v>
          </cell>
          <cell r="U668">
            <v>4</v>
          </cell>
          <cell r="V668">
            <v>0</v>
          </cell>
          <cell r="W668">
            <v>1</v>
          </cell>
          <cell r="X668">
            <v>31</v>
          </cell>
          <cell r="Y668">
            <v>31</v>
          </cell>
          <cell r="Z668">
            <v>50.75</v>
          </cell>
        </row>
        <row r="669">
          <cell r="A669" t="str">
            <v>EMP224</v>
          </cell>
          <cell r="B669" t="str">
            <v>PRAVIN DHAPAL</v>
          </cell>
          <cell r="C669" t="str">
            <v>17.10.05</v>
          </cell>
          <cell r="E669" t="str">
            <v>TEP</v>
          </cell>
          <cell r="F669">
            <v>7</v>
          </cell>
          <cell r="G669">
            <v>17</v>
          </cell>
          <cell r="H669" t="str">
            <v>CHEQUE</v>
          </cell>
          <cell r="N669">
            <v>0</v>
          </cell>
          <cell r="R669" t="str">
            <v>CAD</v>
          </cell>
          <cell r="S669">
            <v>39691</v>
          </cell>
          <cell r="T669">
            <v>23</v>
          </cell>
          <cell r="U669">
            <v>4</v>
          </cell>
          <cell r="V669">
            <v>0</v>
          </cell>
          <cell r="W669">
            <v>3</v>
          </cell>
          <cell r="X669">
            <v>31</v>
          </cell>
          <cell r="Y669">
            <v>30</v>
          </cell>
          <cell r="Z669">
            <v>46.25</v>
          </cell>
        </row>
        <row r="670">
          <cell r="A670" t="str">
            <v>EMP224</v>
          </cell>
          <cell r="B670" t="str">
            <v>PRAVIN DHAPAL</v>
          </cell>
          <cell r="C670" t="str">
            <v>17.10.05</v>
          </cell>
          <cell r="E670" t="str">
            <v>TEP</v>
          </cell>
          <cell r="F670">
            <v>7</v>
          </cell>
          <cell r="G670">
            <v>17</v>
          </cell>
          <cell r="H670" t="str">
            <v>CHEQUE</v>
          </cell>
          <cell r="N670">
            <v>0</v>
          </cell>
          <cell r="R670" t="str">
            <v>CAD</v>
          </cell>
          <cell r="S670">
            <v>39539</v>
          </cell>
          <cell r="T670">
            <v>26</v>
          </cell>
          <cell r="U670">
            <v>4</v>
          </cell>
          <cell r="W670">
            <v>0</v>
          </cell>
          <cell r="X670">
            <v>30</v>
          </cell>
          <cell r="Y670">
            <v>30</v>
          </cell>
          <cell r="Z670">
            <v>47</v>
          </cell>
        </row>
        <row r="671">
          <cell r="A671" t="str">
            <v>EMP224</v>
          </cell>
          <cell r="B671" t="str">
            <v>PRAVIN DHAPAL</v>
          </cell>
          <cell r="C671" t="str">
            <v>17.10.05</v>
          </cell>
          <cell r="E671" t="str">
            <v>TEP</v>
          </cell>
          <cell r="F671" t="str">
            <v>TIME_IN</v>
          </cell>
          <cell r="G671">
            <v>17</v>
          </cell>
          <cell r="H671" t="str">
            <v>CHEQUE</v>
          </cell>
          <cell r="N671">
            <v>0</v>
          </cell>
          <cell r="R671" t="str">
            <v>CAD</v>
          </cell>
          <cell r="S671">
            <v>39845</v>
          </cell>
          <cell r="T671">
            <v>24</v>
          </cell>
          <cell r="U671">
            <v>4</v>
          </cell>
          <cell r="V671">
            <v>0</v>
          </cell>
          <cell r="W671">
            <v>0</v>
          </cell>
          <cell r="X671">
            <v>28</v>
          </cell>
          <cell r="Y671">
            <v>28</v>
          </cell>
          <cell r="Z671">
            <v>5.75</v>
          </cell>
        </row>
        <row r="672">
          <cell r="A672" t="str">
            <v>EMP224</v>
          </cell>
          <cell r="B672" t="str">
            <v>PRAVIN DHAPAL</v>
          </cell>
          <cell r="C672" t="str">
            <v>17.10.05</v>
          </cell>
          <cell r="F672">
            <v>7</v>
          </cell>
          <cell r="G672">
            <v>17</v>
          </cell>
          <cell r="H672" t="str">
            <v>CHEQUE</v>
          </cell>
          <cell r="N672">
            <v>0</v>
          </cell>
          <cell r="R672" t="str">
            <v>CAD</v>
          </cell>
          <cell r="S672">
            <v>39629</v>
          </cell>
          <cell r="T672">
            <v>25</v>
          </cell>
          <cell r="U672">
            <v>5</v>
          </cell>
          <cell r="V672">
            <v>0</v>
          </cell>
          <cell r="W672">
            <v>0</v>
          </cell>
          <cell r="X672">
            <v>30</v>
          </cell>
          <cell r="Y672">
            <v>30</v>
          </cell>
          <cell r="Z672">
            <v>29.5</v>
          </cell>
        </row>
        <row r="673">
          <cell r="A673" t="str">
            <v>EMP224</v>
          </cell>
          <cell r="B673" t="str">
            <v>PRAVIN DHAPAL</v>
          </cell>
          <cell r="C673" t="str">
            <v>17.10.05</v>
          </cell>
          <cell r="E673" t="str">
            <v>TEP</v>
          </cell>
          <cell r="F673">
            <v>7</v>
          </cell>
          <cell r="G673">
            <v>17</v>
          </cell>
          <cell r="H673" t="str">
            <v>CHEQUE</v>
          </cell>
          <cell r="N673">
            <v>0</v>
          </cell>
          <cell r="R673" t="str">
            <v>CAD</v>
          </cell>
          <cell r="S673">
            <v>39692</v>
          </cell>
          <cell r="T673">
            <v>19.5</v>
          </cell>
          <cell r="U673">
            <v>3</v>
          </cell>
          <cell r="V673">
            <v>5</v>
          </cell>
          <cell r="W673">
            <v>1</v>
          </cell>
          <cell r="X673">
            <v>30</v>
          </cell>
          <cell r="Y673">
            <v>28.5</v>
          </cell>
          <cell r="Z673">
            <v>57.25</v>
          </cell>
        </row>
        <row r="674">
          <cell r="A674" t="str">
            <v>EMP224</v>
          </cell>
          <cell r="B674" t="str">
            <v>PRAVIN DHAPAL</v>
          </cell>
          <cell r="C674" t="str">
            <v>17.10.05</v>
          </cell>
          <cell r="E674" t="str">
            <v>TEP</v>
          </cell>
          <cell r="F674" t="str">
            <v>TIME_IN</v>
          </cell>
          <cell r="G674">
            <v>17</v>
          </cell>
          <cell r="H674" t="str">
            <v>CHEQUE</v>
          </cell>
          <cell r="N674">
            <v>0</v>
          </cell>
          <cell r="R674" t="str">
            <v>CAD</v>
          </cell>
          <cell r="S674">
            <v>39881</v>
          </cell>
          <cell r="T674">
            <v>24</v>
          </cell>
          <cell r="U674">
            <v>5</v>
          </cell>
          <cell r="V674">
            <v>0</v>
          </cell>
          <cell r="W674">
            <v>2</v>
          </cell>
          <cell r="X674">
            <v>31</v>
          </cell>
          <cell r="Y674">
            <v>31</v>
          </cell>
          <cell r="Z674">
            <v>53.75</v>
          </cell>
        </row>
        <row r="675">
          <cell r="A675" t="str">
            <v>EMP224</v>
          </cell>
          <cell r="B675" t="str">
            <v>PRAVIN DHAPAL</v>
          </cell>
          <cell r="C675" t="str">
            <v>17.10.05</v>
          </cell>
          <cell r="E675" t="str">
            <v>TEP</v>
          </cell>
          <cell r="F675" t="str">
            <v>TIME_IN</v>
          </cell>
          <cell r="G675">
            <v>17</v>
          </cell>
          <cell r="H675" t="str">
            <v>CHEQUE</v>
          </cell>
          <cell r="N675">
            <v>0</v>
          </cell>
          <cell r="R675" t="str">
            <v>CAD</v>
          </cell>
          <cell r="S675">
            <v>39814</v>
          </cell>
          <cell r="T675">
            <v>25</v>
          </cell>
          <cell r="U675">
            <v>4</v>
          </cell>
          <cell r="V675">
            <v>0</v>
          </cell>
          <cell r="W675">
            <v>1</v>
          </cell>
          <cell r="X675">
            <v>31</v>
          </cell>
          <cell r="Y675">
            <v>30</v>
          </cell>
          <cell r="Z675">
            <v>7.5</v>
          </cell>
        </row>
        <row r="676">
          <cell r="A676" t="str">
            <v>EMP224</v>
          </cell>
          <cell r="B676" t="str">
            <v>PRAVIN DHAPAL</v>
          </cell>
          <cell r="C676" t="str">
            <v>17.10.05</v>
          </cell>
          <cell r="E676" t="str">
            <v>TEP</v>
          </cell>
          <cell r="F676" t="str">
            <v>TIME_IN</v>
          </cell>
          <cell r="G676">
            <v>17</v>
          </cell>
          <cell r="H676" t="str">
            <v>CHEQUE</v>
          </cell>
          <cell r="N676">
            <v>0</v>
          </cell>
          <cell r="R676" t="str">
            <v>CAD</v>
          </cell>
          <cell r="S676">
            <v>39783</v>
          </cell>
          <cell r="T676">
            <v>26</v>
          </cell>
          <cell r="U676">
            <v>4</v>
          </cell>
          <cell r="V676">
            <v>0</v>
          </cell>
          <cell r="W676">
            <v>0</v>
          </cell>
          <cell r="X676">
            <v>31</v>
          </cell>
          <cell r="Y676">
            <v>30</v>
          </cell>
          <cell r="Z676">
            <v>17.5</v>
          </cell>
        </row>
        <row r="677">
          <cell r="A677" t="str">
            <v>EMP224</v>
          </cell>
          <cell r="B677" t="str">
            <v>PRAVIN DHAPAL</v>
          </cell>
          <cell r="C677" t="str">
            <v>17.10.05</v>
          </cell>
          <cell r="E677" t="str">
            <v>TEP</v>
          </cell>
          <cell r="F677">
            <v>7</v>
          </cell>
          <cell r="G677">
            <v>17</v>
          </cell>
          <cell r="H677" t="str">
            <v>CHEQUE</v>
          </cell>
          <cell r="N677">
            <v>0</v>
          </cell>
          <cell r="R677" t="str">
            <v>CAD</v>
          </cell>
          <cell r="S677">
            <v>39722</v>
          </cell>
          <cell r="T677">
            <v>21.5</v>
          </cell>
          <cell r="U677">
            <v>4</v>
          </cell>
          <cell r="V677">
            <v>0</v>
          </cell>
          <cell r="W677">
            <v>4</v>
          </cell>
          <cell r="X677">
            <v>31</v>
          </cell>
          <cell r="Y677">
            <v>29.5</v>
          </cell>
          <cell r="Z677">
            <v>41.5</v>
          </cell>
        </row>
        <row r="678">
          <cell r="A678" t="str">
            <v>EMP224</v>
          </cell>
          <cell r="B678" t="str">
            <v>PRAVIN DHAPAL</v>
          </cell>
          <cell r="C678" t="str">
            <v>17.10.05</v>
          </cell>
          <cell r="E678" t="str">
            <v>TEP</v>
          </cell>
          <cell r="F678">
            <v>7</v>
          </cell>
          <cell r="G678">
            <v>17</v>
          </cell>
          <cell r="H678" t="str">
            <v>CHEQUE</v>
          </cell>
          <cell r="N678">
            <v>0</v>
          </cell>
          <cell r="R678" t="str">
            <v>CAD</v>
          </cell>
          <cell r="S678">
            <v>39660</v>
          </cell>
          <cell r="T678">
            <v>26.5</v>
          </cell>
          <cell r="U678">
            <v>4</v>
          </cell>
          <cell r="V678">
            <v>0</v>
          </cell>
          <cell r="W678">
            <v>0</v>
          </cell>
          <cell r="X678">
            <v>31</v>
          </cell>
          <cell r="Y678">
            <v>30.5</v>
          </cell>
          <cell r="Z678">
            <v>72.25</v>
          </cell>
        </row>
        <row r="679">
          <cell r="A679" t="str">
            <v>EMP224</v>
          </cell>
          <cell r="B679" t="str">
            <v>PRAVIN DHAPAL</v>
          </cell>
          <cell r="C679" t="str">
            <v>17.10.05</v>
          </cell>
          <cell r="E679" t="str">
            <v>TEP</v>
          </cell>
          <cell r="F679">
            <v>7</v>
          </cell>
          <cell r="G679">
            <v>17</v>
          </cell>
          <cell r="H679" t="str">
            <v>CHEQUE</v>
          </cell>
          <cell r="N679">
            <v>0</v>
          </cell>
          <cell r="R679" t="str">
            <v>CAD</v>
          </cell>
          <cell r="S679">
            <v>39753</v>
          </cell>
          <cell r="T679">
            <v>24.5</v>
          </cell>
          <cell r="U679">
            <v>5</v>
          </cell>
          <cell r="V679">
            <v>0</v>
          </cell>
          <cell r="W679">
            <v>0</v>
          </cell>
          <cell r="X679">
            <v>30</v>
          </cell>
          <cell r="Y679">
            <v>29.5</v>
          </cell>
          <cell r="Z679">
            <v>41.25</v>
          </cell>
        </row>
        <row r="680">
          <cell r="A680" t="str">
            <v>EMP225</v>
          </cell>
          <cell r="B680" t="str">
            <v>ASHMITA WAGHMARE</v>
          </cell>
          <cell r="C680" t="str">
            <v>25.10.06</v>
          </cell>
          <cell r="E680" t="str">
            <v>YES</v>
          </cell>
          <cell r="F680">
            <v>9</v>
          </cell>
          <cell r="G680">
            <v>17.3</v>
          </cell>
          <cell r="H680" t="str">
            <v>CHEQUE</v>
          </cell>
          <cell r="N680">
            <v>0</v>
          </cell>
          <cell r="R680" t="str">
            <v>CAD - GRAPHIC DESIGR</v>
          </cell>
          <cell r="S680">
            <v>39692</v>
          </cell>
          <cell r="T680">
            <v>20.5</v>
          </cell>
          <cell r="U680">
            <v>4</v>
          </cell>
          <cell r="V680">
            <v>2</v>
          </cell>
          <cell r="W680">
            <v>1</v>
          </cell>
          <cell r="X680">
            <v>30</v>
          </cell>
          <cell r="Y680">
            <v>27.5</v>
          </cell>
          <cell r="Z680">
            <v>6.75</v>
          </cell>
        </row>
        <row r="681">
          <cell r="A681" t="str">
            <v>EMP225</v>
          </cell>
          <cell r="B681" t="str">
            <v>ASHMITA WAGHMARE</v>
          </cell>
          <cell r="C681" t="str">
            <v>25.10.06</v>
          </cell>
          <cell r="E681" t="str">
            <v>YES</v>
          </cell>
          <cell r="F681" t="str">
            <v>TIME_IN</v>
          </cell>
          <cell r="G681">
            <v>17.3</v>
          </cell>
          <cell r="H681" t="str">
            <v>CHEQUE</v>
          </cell>
          <cell r="N681">
            <v>0</v>
          </cell>
          <cell r="R681" t="str">
            <v>CAD - GRAPHIC DESIGR</v>
          </cell>
          <cell r="S681">
            <v>39881</v>
          </cell>
          <cell r="T681">
            <v>24</v>
          </cell>
          <cell r="U681">
            <v>5</v>
          </cell>
          <cell r="V681">
            <v>0</v>
          </cell>
          <cell r="W681">
            <v>2</v>
          </cell>
          <cell r="X681">
            <v>31</v>
          </cell>
          <cell r="Y681">
            <v>31</v>
          </cell>
          <cell r="Z681">
            <v>35.75</v>
          </cell>
        </row>
        <row r="682">
          <cell r="A682" t="str">
            <v>EMP225</v>
          </cell>
          <cell r="B682" t="str">
            <v>ASHMITA WAGHMARE</v>
          </cell>
          <cell r="C682" t="str">
            <v>25.10.06</v>
          </cell>
          <cell r="E682" t="str">
            <v>YES</v>
          </cell>
          <cell r="F682" t="str">
            <v>TIME_IN</v>
          </cell>
          <cell r="G682">
            <v>17.3</v>
          </cell>
          <cell r="H682" t="str">
            <v>CHEQUE</v>
          </cell>
          <cell r="N682">
            <v>0</v>
          </cell>
          <cell r="R682" t="str">
            <v>CAD - GRAPHIC DESIGR</v>
          </cell>
          <cell r="S682">
            <v>39783</v>
          </cell>
          <cell r="T682">
            <v>22</v>
          </cell>
          <cell r="U682">
            <v>4</v>
          </cell>
          <cell r="V682">
            <v>0</v>
          </cell>
          <cell r="W682">
            <v>0</v>
          </cell>
          <cell r="X682">
            <v>31</v>
          </cell>
          <cell r="Y682">
            <v>26</v>
          </cell>
          <cell r="Z682">
            <v>7.5</v>
          </cell>
        </row>
        <row r="683">
          <cell r="A683" t="str">
            <v>EMP225</v>
          </cell>
          <cell r="B683" t="str">
            <v>ASHMITA WAGHMARE</v>
          </cell>
          <cell r="C683" t="str">
            <v>25.10.06</v>
          </cell>
          <cell r="E683" t="str">
            <v>YES</v>
          </cell>
          <cell r="F683">
            <v>9</v>
          </cell>
          <cell r="G683">
            <v>17.3</v>
          </cell>
          <cell r="H683" t="str">
            <v>CHEQUE</v>
          </cell>
          <cell r="N683">
            <v>0</v>
          </cell>
          <cell r="R683" t="str">
            <v>CAD - GRAPHIC DESIGR</v>
          </cell>
          <cell r="S683">
            <v>39722</v>
          </cell>
          <cell r="T683">
            <v>19.5</v>
          </cell>
          <cell r="U683">
            <v>4</v>
          </cell>
          <cell r="V683">
            <v>0</v>
          </cell>
          <cell r="W683">
            <v>4</v>
          </cell>
          <cell r="X683">
            <v>31</v>
          </cell>
          <cell r="Y683">
            <v>27.5</v>
          </cell>
          <cell r="Z683">
            <v>1.25</v>
          </cell>
        </row>
        <row r="684">
          <cell r="A684" t="str">
            <v>EMP225</v>
          </cell>
          <cell r="B684" t="str">
            <v>ASHMITA WAGHMARE</v>
          </cell>
          <cell r="C684" t="str">
            <v>25.10.06</v>
          </cell>
          <cell r="E684" t="str">
            <v>YES</v>
          </cell>
          <cell r="F684" t="str">
            <v>TIME_IN</v>
          </cell>
          <cell r="G684">
            <v>17.3</v>
          </cell>
          <cell r="H684" t="str">
            <v>CHEQUE</v>
          </cell>
          <cell r="N684">
            <v>0</v>
          </cell>
          <cell r="R684" t="str">
            <v>CAD - GRAPHIC DESIGR</v>
          </cell>
          <cell r="S684">
            <v>39814</v>
          </cell>
          <cell r="T684">
            <v>24</v>
          </cell>
          <cell r="U684">
            <v>4</v>
          </cell>
          <cell r="V684">
            <v>0</v>
          </cell>
          <cell r="W684">
            <v>1</v>
          </cell>
          <cell r="X684">
            <v>31</v>
          </cell>
          <cell r="Y684">
            <v>29</v>
          </cell>
          <cell r="Z684">
            <v>5</v>
          </cell>
        </row>
        <row r="685">
          <cell r="A685" t="str">
            <v>EMP225</v>
          </cell>
          <cell r="B685" t="str">
            <v>ASHMITA WAGHMARE</v>
          </cell>
          <cell r="C685" t="str">
            <v>25.10.06</v>
          </cell>
          <cell r="E685" t="str">
            <v>YES</v>
          </cell>
          <cell r="F685">
            <v>9</v>
          </cell>
          <cell r="G685">
            <v>17.3</v>
          </cell>
          <cell r="H685" t="str">
            <v>CHEQUE</v>
          </cell>
          <cell r="N685">
            <v>0</v>
          </cell>
          <cell r="R685" t="str">
            <v>CAD - GRAPHIC DESIGR</v>
          </cell>
          <cell r="S685">
            <v>39753</v>
          </cell>
          <cell r="T685">
            <v>23</v>
          </cell>
          <cell r="U685">
            <v>5</v>
          </cell>
          <cell r="V685">
            <v>0</v>
          </cell>
          <cell r="W685">
            <v>0</v>
          </cell>
          <cell r="X685">
            <v>30</v>
          </cell>
          <cell r="Y685">
            <v>28</v>
          </cell>
          <cell r="Z685">
            <v>11.5</v>
          </cell>
        </row>
        <row r="686">
          <cell r="A686" t="str">
            <v>EMP225</v>
          </cell>
          <cell r="B686" t="str">
            <v>ASHMITA WAGHMARE</v>
          </cell>
          <cell r="C686" t="str">
            <v>25.10.06</v>
          </cell>
          <cell r="E686" t="str">
            <v>YES</v>
          </cell>
          <cell r="F686" t="str">
            <v>TIME_IN</v>
          </cell>
          <cell r="G686">
            <v>17.3</v>
          </cell>
          <cell r="H686" t="str">
            <v>CHEQUE</v>
          </cell>
          <cell r="N686">
            <v>0</v>
          </cell>
          <cell r="R686" t="str">
            <v>CAD - GRAPHIC DESIGR</v>
          </cell>
          <cell r="S686">
            <v>39845</v>
          </cell>
          <cell r="T686">
            <v>21.5</v>
          </cell>
          <cell r="U686">
            <v>4</v>
          </cell>
          <cell r="V686">
            <v>0</v>
          </cell>
          <cell r="W686">
            <v>0</v>
          </cell>
          <cell r="X686">
            <v>28</v>
          </cell>
          <cell r="Y686">
            <v>25.5</v>
          </cell>
          <cell r="Z686">
            <v>9</v>
          </cell>
        </row>
        <row r="687">
          <cell r="A687" t="str">
            <v>EMP225</v>
          </cell>
          <cell r="B687" t="str">
            <v>ASHMITA WAGHMARE</v>
          </cell>
          <cell r="C687" t="str">
            <v>25.10.06</v>
          </cell>
          <cell r="E687" t="str">
            <v>YES</v>
          </cell>
          <cell r="F687">
            <v>9</v>
          </cell>
          <cell r="G687">
            <v>17.3</v>
          </cell>
          <cell r="H687" t="str">
            <v>CHEQUE</v>
          </cell>
          <cell r="N687">
            <v>0</v>
          </cell>
          <cell r="R687" t="str">
            <v>CAD - GRAPHIC DESIGR</v>
          </cell>
          <cell r="S687">
            <v>39599</v>
          </cell>
          <cell r="T687">
            <v>25</v>
          </cell>
          <cell r="U687">
            <v>4</v>
          </cell>
          <cell r="V687">
            <v>0</v>
          </cell>
          <cell r="W687">
            <v>1</v>
          </cell>
          <cell r="X687">
            <v>31</v>
          </cell>
          <cell r="Y687">
            <v>30</v>
          </cell>
          <cell r="Z687">
            <v>0</v>
          </cell>
        </row>
        <row r="688">
          <cell r="A688" t="str">
            <v>EMP225</v>
          </cell>
          <cell r="B688" t="str">
            <v>ASHMITA WAGHMARE</v>
          </cell>
          <cell r="C688" t="str">
            <v>25.10.06</v>
          </cell>
          <cell r="E688" t="str">
            <v>YES</v>
          </cell>
          <cell r="F688">
            <v>9</v>
          </cell>
          <cell r="G688">
            <v>17.3</v>
          </cell>
          <cell r="H688" t="str">
            <v>CHEQUE</v>
          </cell>
          <cell r="N688">
            <v>0</v>
          </cell>
          <cell r="R688" t="str">
            <v>CAD - GRAPHIC DESIGR</v>
          </cell>
          <cell r="S688">
            <v>39691</v>
          </cell>
          <cell r="T688">
            <v>22</v>
          </cell>
          <cell r="U688">
            <v>4</v>
          </cell>
          <cell r="V688">
            <v>0</v>
          </cell>
          <cell r="W688">
            <v>3</v>
          </cell>
          <cell r="X688">
            <v>31</v>
          </cell>
          <cell r="Y688">
            <v>29</v>
          </cell>
          <cell r="Z688">
            <v>2.75</v>
          </cell>
        </row>
        <row r="689">
          <cell r="A689" t="str">
            <v>EMP225</v>
          </cell>
          <cell r="B689" t="str">
            <v>ASHMITA WAGHMARE</v>
          </cell>
          <cell r="C689" t="str">
            <v>25.10.06</v>
          </cell>
          <cell r="E689" t="str">
            <v>YES</v>
          </cell>
          <cell r="F689">
            <v>9</v>
          </cell>
          <cell r="G689">
            <v>17.3</v>
          </cell>
          <cell r="H689" t="str">
            <v>CHEQUE</v>
          </cell>
          <cell r="N689">
            <v>0</v>
          </cell>
          <cell r="R689" t="str">
            <v>CAD - GRAPHIC DESIGR</v>
          </cell>
          <cell r="S689">
            <v>39539</v>
          </cell>
          <cell r="T689">
            <v>19.5</v>
          </cell>
          <cell r="U689">
            <v>4</v>
          </cell>
          <cell r="W689">
            <v>0</v>
          </cell>
          <cell r="X689">
            <v>30</v>
          </cell>
          <cell r="Y689">
            <v>23.5</v>
          </cell>
          <cell r="Z689">
            <v>0</v>
          </cell>
        </row>
        <row r="690">
          <cell r="A690" t="str">
            <v>EMP225</v>
          </cell>
          <cell r="B690" t="str">
            <v>ASHMITA WAGHMARE</v>
          </cell>
          <cell r="C690" t="str">
            <v>25.10.06</v>
          </cell>
          <cell r="F690">
            <v>9</v>
          </cell>
          <cell r="G690">
            <v>17.3</v>
          </cell>
          <cell r="H690" t="str">
            <v>CHEQUE</v>
          </cell>
          <cell r="N690">
            <v>0</v>
          </cell>
          <cell r="R690" t="str">
            <v>CAD - GRAPHIC DESIGR</v>
          </cell>
          <cell r="S690">
            <v>39629</v>
          </cell>
          <cell r="T690">
            <v>22.5</v>
          </cell>
          <cell r="U690">
            <v>5</v>
          </cell>
          <cell r="V690">
            <v>0</v>
          </cell>
          <cell r="W690">
            <v>0</v>
          </cell>
          <cell r="X690">
            <v>30</v>
          </cell>
          <cell r="Y690">
            <v>27.5</v>
          </cell>
          <cell r="Z690">
            <v>0</v>
          </cell>
        </row>
        <row r="691">
          <cell r="A691" t="str">
            <v>EMP225</v>
          </cell>
          <cell r="B691" t="str">
            <v>ASHMITA WAGHMARE</v>
          </cell>
          <cell r="C691" t="str">
            <v>25.10.06</v>
          </cell>
          <cell r="E691" t="str">
            <v>YES</v>
          </cell>
          <cell r="F691">
            <v>9</v>
          </cell>
          <cell r="G691">
            <v>17.3</v>
          </cell>
          <cell r="H691" t="str">
            <v>CHEQUE</v>
          </cell>
          <cell r="N691">
            <v>0</v>
          </cell>
          <cell r="R691" t="str">
            <v>CAD - GRAPHIC DESIGR</v>
          </cell>
          <cell r="S691">
            <v>39660</v>
          </cell>
          <cell r="T691">
            <v>25</v>
          </cell>
          <cell r="U691">
            <v>4</v>
          </cell>
          <cell r="V691">
            <v>0</v>
          </cell>
          <cell r="W691">
            <v>0</v>
          </cell>
          <cell r="X691">
            <v>31</v>
          </cell>
          <cell r="Y691">
            <v>29</v>
          </cell>
          <cell r="Z691">
            <v>0</v>
          </cell>
        </row>
        <row r="692">
          <cell r="A692" t="str">
            <v>EMP226</v>
          </cell>
          <cell r="B692" t="str">
            <v>PRAJAKTA CHAVAN</v>
          </cell>
          <cell r="C692" t="str">
            <v>26.2.07</v>
          </cell>
          <cell r="E692" t="str">
            <v>TEP</v>
          </cell>
          <cell r="F692">
            <v>9</v>
          </cell>
          <cell r="G692">
            <v>17.3</v>
          </cell>
          <cell r="H692" t="str">
            <v>CHEQUE</v>
          </cell>
          <cell r="N692">
            <v>0</v>
          </cell>
          <cell r="R692" t="str">
            <v>GRAFIC DESIGNER</v>
          </cell>
          <cell r="S692">
            <v>39692</v>
          </cell>
          <cell r="T692">
            <v>22.5</v>
          </cell>
          <cell r="U692">
            <v>4</v>
          </cell>
          <cell r="V692">
            <v>0</v>
          </cell>
          <cell r="W692">
            <v>1</v>
          </cell>
          <cell r="X692">
            <v>30</v>
          </cell>
          <cell r="Y692">
            <v>27.5</v>
          </cell>
          <cell r="Z692">
            <v>3</v>
          </cell>
        </row>
        <row r="693">
          <cell r="A693" t="str">
            <v>EMP226</v>
          </cell>
          <cell r="B693" t="str">
            <v>PRAJAKTA CHAVAN</v>
          </cell>
          <cell r="C693" t="str">
            <v>26.2.07</v>
          </cell>
          <cell r="E693" t="str">
            <v>TEP</v>
          </cell>
          <cell r="F693" t="str">
            <v>TIME_IN</v>
          </cell>
          <cell r="G693">
            <v>17.3</v>
          </cell>
          <cell r="H693" t="str">
            <v>CHEQUE</v>
          </cell>
          <cell r="N693">
            <v>0</v>
          </cell>
          <cell r="R693" t="str">
            <v>GRAFIC DESIGNER</v>
          </cell>
          <cell r="S693">
            <v>39783</v>
          </cell>
          <cell r="T693">
            <v>22</v>
          </cell>
          <cell r="U693">
            <v>4</v>
          </cell>
          <cell r="V693">
            <v>5</v>
          </cell>
          <cell r="W693">
            <v>0</v>
          </cell>
          <cell r="X693">
            <v>31</v>
          </cell>
          <cell r="Y693">
            <v>31</v>
          </cell>
          <cell r="Z693">
            <v>3</v>
          </cell>
        </row>
        <row r="694">
          <cell r="A694" t="str">
            <v>EMP226</v>
          </cell>
          <cell r="B694" t="str">
            <v>PRAJAKTA CHAVAN</v>
          </cell>
          <cell r="C694" t="str">
            <v>26.2.07</v>
          </cell>
          <cell r="E694" t="str">
            <v>TEP</v>
          </cell>
          <cell r="F694">
            <v>9</v>
          </cell>
          <cell r="G694">
            <v>17.3</v>
          </cell>
          <cell r="H694" t="str">
            <v>CHEQUE</v>
          </cell>
          <cell r="N694">
            <v>0</v>
          </cell>
          <cell r="R694" t="str">
            <v>GRAFIC DESIGNER</v>
          </cell>
          <cell r="S694">
            <v>39660</v>
          </cell>
          <cell r="T694">
            <v>24.5</v>
          </cell>
          <cell r="U694">
            <v>4</v>
          </cell>
          <cell r="V694">
            <v>0</v>
          </cell>
          <cell r="W694">
            <v>0</v>
          </cell>
          <cell r="X694">
            <v>31</v>
          </cell>
          <cell r="Y694">
            <v>28.5</v>
          </cell>
          <cell r="Z694">
            <v>0</v>
          </cell>
        </row>
        <row r="695">
          <cell r="A695" t="str">
            <v>EMP226</v>
          </cell>
          <cell r="B695" t="str">
            <v>PRAJAKTA CHAVAN</v>
          </cell>
          <cell r="C695" t="str">
            <v>26.2.07</v>
          </cell>
          <cell r="F695">
            <v>9</v>
          </cell>
          <cell r="G695">
            <v>17.3</v>
          </cell>
          <cell r="H695" t="str">
            <v>CHEQUE</v>
          </cell>
          <cell r="N695">
            <v>0</v>
          </cell>
          <cell r="R695" t="str">
            <v>GRAFIC DESIGNER</v>
          </cell>
          <cell r="S695">
            <v>39629</v>
          </cell>
          <cell r="T695">
            <v>25</v>
          </cell>
          <cell r="U695">
            <v>5</v>
          </cell>
          <cell r="V695">
            <v>0</v>
          </cell>
          <cell r="W695">
            <v>0</v>
          </cell>
          <cell r="X695">
            <v>30</v>
          </cell>
          <cell r="Y695">
            <v>30</v>
          </cell>
          <cell r="Z695">
            <v>0</v>
          </cell>
        </row>
        <row r="696">
          <cell r="A696" t="str">
            <v>EMP226</v>
          </cell>
          <cell r="B696" t="str">
            <v>PRAJAKTA CHAVAN</v>
          </cell>
          <cell r="C696" t="str">
            <v>26.2.07</v>
          </cell>
          <cell r="E696" t="str">
            <v>TEP</v>
          </cell>
          <cell r="F696">
            <v>9</v>
          </cell>
          <cell r="G696">
            <v>17.3</v>
          </cell>
          <cell r="H696" t="str">
            <v>CHEQUE</v>
          </cell>
          <cell r="N696">
            <v>0</v>
          </cell>
          <cell r="R696" t="str">
            <v>GRAFIC DESIGNER</v>
          </cell>
          <cell r="S696">
            <v>39753</v>
          </cell>
          <cell r="T696">
            <v>25</v>
          </cell>
          <cell r="U696">
            <v>5</v>
          </cell>
          <cell r="V696">
            <v>0</v>
          </cell>
          <cell r="W696">
            <v>0</v>
          </cell>
          <cell r="X696">
            <v>30</v>
          </cell>
          <cell r="Y696">
            <v>30</v>
          </cell>
          <cell r="Z696">
            <v>5</v>
          </cell>
        </row>
        <row r="697">
          <cell r="A697" t="str">
            <v>EMP226</v>
          </cell>
          <cell r="B697" t="str">
            <v>PRAJAKTA CHAVAN</v>
          </cell>
          <cell r="C697" t="str">
            <v>26.2.07</v>
          </cell>
          <cell r="E697" t="str">
            <v>TEP</v>
          </cell>
          <cell r="F697">
            <v>9</v>
          </cell>
          <cell r="G697">
            <v>17.3</v>
          </cell>
          <cell r="H697" t="str">
            <v>CHEQUE</v>
          </cell>
          <cell r="N697">
            <v>0</v>
          </cell>
          <cell r="R697" t="str">
            <v>GRAFIC DESIGNER</v>
          </cell>
          <cell r="S697">
            <v>39722</v>
          </cell>
          <cell r="T697">
            <v>22.5</v>
          </cell>
          <cell r="U697">
            <v>4</v>
          </cell>
          <cell r="V697">
            <v>0</v>
          </cell>
          <cell r="W697">
            <v>4</v>
          </cell>
          <cell r="X697">
            <v>31</v>
          </cell>
          <cell r="Y697">
            <v>30.5</v>
          </cell>
          <cell r="Z697">
            <v>21.5</v>
          </cell>
        </row>
        <row r="698">
          <cell r="A698" t="str">
            <v>EMP226</v>
          </cell>
          <cell r="B698" t="str">
            <v>PRAJAKTA CHAVAN</v>
          </cell>
          <cell r="C698" t="str">
            <v>26.2.07</v>
          </cell>
          <cell r="E698" t="str">
            <v>TEP</v>
          </cell>
          <cell r="F698">
            <v>9</v>
          </cell>
          <cell r="G698">
            <v>17.3</v>
          </cell>
          <cell r="H698" t="str">
            <v>CHEQUE</v>
          </cell>
          <cell r="N698">
            <v>0</v>
          </cell>
          <cell r="R698" t="str">
            <v>GRAFIC DESIGNER</v>
          </cell>
          <cell r="S698">
            <v>39539</v>
          </cell>
          <cell r="T698">
            <v>26</v>
          </cell>
          <cell r="U698">
            <v>4</v>
          </cell>
          <cell r="W698">
            <v>0</v>
          </cell>
          <cell r="X698">
            <v>30</v>
          </cell>
          <cell r="Y698">
            <v>30</v>
          </cell>
          <cell r="Z698">
            <v>1.5</v>
          </cell>
        </row>
        <row r="699">
          <cell r="A699" t="str">
            <v>EMP226</v>
          </cell>
          <cell r="B699" t="str">
            <v>PRAJAKTA CHAVAN</v>
          </cell>
          <cell r="C699" t="str">
            <v>26.2.07</v>
          </cell>
          <cell r="E699" t="str">
            <v>TEP</v>
          </cell>
          <cell r="F699" t="str">
            <v>TIME_IN</v>
          </cell>
          <cell r="G699">
            <v>17.3</v>
          </cell>
          <cell r="H699" t="str">
            <v>CHEQUE</v>
          </cell>
          <cell r="N699">
            <v>0</v>
          </cell>
          <cell r="R699" t="str">
            <v>GRAFIC DESIGNER</v>
          </cell>
          <cell r="S699">
            <v>39814</v>
          </cell>
          <cell r="T699">
            <v>22.5</v>
          </cell>
          <cell r="U699">
            <v>4</v>
          </cell>
          <cell r="V699">
            <v>0</v>
          </cell>
          <cell r="W699">
            <v>1</v>
          </cell>
          <cell r="X699">
            <v>31</v>
          </cell>
          <cell r="Y699">
            <v>27.5</v>
          </cell>
          <cell r="Z699">
            <v>0</v>
          </cell>
        </row>
        <row r="700">
          <cell r="A700" t="str">
            <v>EMP226</v>
          </cell>
          <cell r="B700" t="str">
            <v>PRAJAKTA CHAVAN</v>
          </cell>
          <cell r="C700" t="str">
            <v>26.2.07</v>
          </cell>
          <cell r="E700" t="str">
            <v>TEP</v>
          </cell>
          <cell r="F700" t="str">
            <v>TIME_IN</v>
          </cell>
          <cell r="G700">
            <v>17.3</v>
          </cell>
          <cell r="H700" t="str">
            <v>CHEQUE</v>
          </cell>
          <cell r="N700">
            <v>0</v>
          </cell>
          <cell r="R700" t="str">
            <v>GRAFIC DESIGNER</v>
          </cell>
          <cell r="S700">
            <v>39881</v>
          </cell>
          <cell r="T700">
            <v>24</v>
          </cell>
          <cell r="U700">
            <v>5</v>
          </cell>
          <cell r="V700">
            <v>0</v>
          </cell>
          <cell r="W700">
            <v>2</v>
          </cell>
          <cell r="X700">
            <v>31</v>
          </cell>
          <cell r="Y700">
            <v>31</v>
          </cell>
          <cell r="Z700">
            <v>36.75</v>
          </cell>
        </row>
        <row r="701">
          <cell r="A701" t="str">
            <v>EMP226</v>
          </cell>
          <cell r="B701" t="str">
            <v>PRAJAKTA CHAVAN</v>
          </cell>
          <cell r="C701" t="str">
            <v>26.2.07</v>
          </cell>
          <cell r="E701" t="str">
            <v>TEP</v>
          </cell>
          <cell r="F701" t="str">
            <v>TIME_IN</v>
          </cell>
          <cell r="G701">
            <v>17.3</v>
          </cell>
          <cell r="H701" t="str">
            <v>CHEQUE</v>
          </cell>
          <cell r="N701">
            <v>0</v>
          </cell>
          <cell r="R701" t="str">
            <v>GRAFIC DESIGNER</v>
          </cell>
          <cell r="S701">
            <v>39845</v>
          </cell>
          <cell r="T701">
            <v>24</v>
          </cell>
          <cell r="U701">
            <v>4</v>
          </cell>
          <cell r="V701">
            <v>0</v>
          </cell>
          <cell r="W701">
            <v>0</v>
          </cell>
          <cell r="X701">
            <v>28</v>
          </cell>
          <cell r="Y701">
            <v>28</v>
          </cell>
          <cell r="Z701">
            <v>0</v>
          </cell>
        </row>
        <row r="702">
          <cell r="A702" t="str">
            <v>EMP226</v>
          </cell>
          <cell r="B702" t="str">
            <v>PRAJAKTA CHAVAN</v>
          </cell>
          <cell r="C702" t="str">
            <v>26.2.07</v>
          </cell>
          <cell r="E702" t="str">
            <v>TEP</v>
          </cell>
          <cell r="F702">
            <v>9</v>
          </cell>
          <cell r="G702">
            <v>17.3</v>
          </cell>
          <cell r="H702" t="str">
            <v>CHEQUE</v>
          </cell>
          <cell r="N702">
            <v>0</v>
          </cell>
          <cell r="R702" t="str">
            <v>GRAFIC DESIGNER</v>
          </cell>
          <cell r="S702">
            <v>39691</v>
          </cell>
          <cell r="T702">
            <v>24</v>
          </cell>
          <cell r="U702">
            <v>4</v>
          </cell>
          <cell r="V702">
            <v>0</v>
          </cell>
          <cell r="W702">
            <v>3</v>
          </cell>
          <cell r="X702">
            <v>31</v>
          </cell>
          <cell r="Y702">
            <v>31</v>
          </cell>
          <cell r="Z702">
            <v>2</v>
          </cell>
        </row>
        <row r="703">
          <cell r="A703" t="str">
            <v>EMP226</v>
          </cell>
          <cell r="B703" t="str">
            <v>PRAJAKTA CHAVAN</v>
          </cell>
          <cell r="C703" t="str">
            <v>26.2.07</v>
          </cell>
          <cell r="E703" t="str">
            <v>TEP</v>
          </cell>
          <cell r="F703">
            <v>9</v>
          </cell>
          <cell r="G703">
            <v>17.3</v>
          </cell>
          <cell r="H703" t="str">
            <v>CHEQUE</v>
          </cell>
          <cell r="N703">
            <v>0</v>
          </cell>
          <cell r="R703" t="str">
            <v>GRAFIC DESIGNER</v>
          </cell>
          <cell r="S703">
            <v>39599</v>
          </cell>
          <cell r="T703">
            <v>15</v>
          </cell>
          <cell r="U703">
            <v>3</v>
          </cell>
          <cell r="V703">
            <v>0</v>
          </cell>
          <cell r="W703">
            <v>1</v>
          </cell>
          <cell r="X703">
            <v>31</v>
          </cell>
          <cell r="Y703">
            <v>19</v>
          </cell>
          <cell r="Z703">
            <v>0</v>
          </cell>
        </row>
        <row r="704">
          <cell r="A704" t="str">
            <v>EMP227</v>
          </cell>
          <cell r="B704" t="str">
            <v>NEETA NEVASE</v>
          </cell>
          <cell r="C704" t="str">
            <v>12.2.07</v>
          </cell>
          <cell r="E704" t="str">
            <v>TEP</v>
          </cell>
          <cell r="F704">
            <v>9</v>
          </cell>
          <cell r="G704">
            <v>17.3</v>
          </cell>
          <cell r="H704" t="str">
            <v>CHEQUE</v>
          </cell>
          <cell r="N704">
            <v>0</v>
          </cell>
          <cell r="R704" t="str">
            <v>MACHINE OPERATOR</v>
          </cell>
          <cell r="S704">
            <v>39722</v>
          </cell>
          <cell r="T704">
            <v>22</v>
          </cell>
          <cell r="U704">
            <v>4</v>
          </cell>
          <cell r="V704">
            <v>0</v>
          </cell>
          <cell r="W704">
            <v>4</v>
          </cell>
          <cell r="X704">
            <v>31</v>
          </cell>
          <cell r="Y704">
            <v>30</v>
          </cell>
          <cell r="Z704">
            <v>7.25</v>
          </cell>
        </row>
        <row r="705">
          <cell r="A705" t="str">
            <v>EMP227</v>
          </cell>
          <cell r="B705" t="str">
            <v>NEETA NEVASE</v>
          </cell>
          <cell r="C705" t="str">
            <v>12.2.07</v>
          </cell>
          <cell r="E705" t="str">
            <v>TEP</v>
          </cell>
          <cell r="F705" t="str">
            <v>TIME_IN</v>
          </cell>
          <cell r="G705">
            <v>17.3</v>
          </cell>
          <cell r="H705" t="str">
            <v>CHEQUE</v>
          </cell>
          <cell r="N705">
            <v>0</v>
          </cell>
          <cell r="R705" t="str">
            <v>MACHINE OPERATOR</v>
          </cell>
          <cell r="S705">
            <v>39783</v>
          </cell>
          <cell r="T705">
            <v>25.5</v>
          </cell>
          <cell r="U705">
            <v>4</v>
          </cell>
          <cell r="V705">
            <v>0</v>
          </cell>
          <cell r="W705">
            <v>0</v>
          </cell>
          <cell r="X705">
            <v>31</v>
          </cell>
          <cell r="Y705">
            <v>29.5</v>
          </cell>
          <cell r="Z705">
            <v>3.5</v>
          </cell>
        </row>
        <row r="706">
          <cell r="A706" t="str">
            <v>EMP227</v>
          </cell>
          <cell r="B706" t="str">
            <v>NEETA NEVASE</v>
          </cell>
          <cell r="C706" t="str">
            <v>12.2.07</v>
          </cell>
          <cell r="E706" t="str">
            <v>TEP</v>
          </cell>
          <cell r="F706">
            <v>9</v>
          </cell>
          <cell r="G706">
            <v>17.3</v>
          </cell>
          <cell r="H706" t="str">
            <v>CHEQUE</v>
          </cell>
          <cell r="N706">
            <v>0</v>
          </cell>
          <cell r="R706" t="str">
            <v>MACHINE OPERATOR</v>
          </cell>
          <cell r="S706">
            <v>39599</v>
          </cell>
          <cell r="T706">
            <v>19.5</v>
          </cell>
          <cell r="U706">
            <v>3</v>
          </cell>
          <cell r="V706">
            <v>4</v>
          </cell>
          <cell r="W706">
            <v>1</v>
          </cell>
          <cell r="X706">
            <v>31</v>
          </cell>
          <cell r="Y706">
            <v>27.5</v>
          </cell>
          <cell r="Z706">
            <v>21.75</v>
          </cell>
        </row>
        <row r="707">
          <cell r="A707" t="str">
            <v>EMP227</v>
          </cell>
          <cell r="B707" t="str">
            <v>NEETA NEVASE</v>
          </cell>
          <cell r="C707" t="str">
            <v>12.2.07</v>
          </cell>
          <cell r="E707" t="str">
            <v>TEP</v>
          </cell>
          <cell r="F707">
            <v>9</v>
          </cell>
          <cell r="G707">
            <v>17.3</v>
          </cell>
          <cell r="H707" t="str">
            <v>CHEQUE</v>
          </cell>
          <cell r="N707">
            <v>0</v>
          </cell>
          <cell r="R707" t="str">
            <v>MACHINE OPERATOR</v>
          </cell>
          <cell r="S707">
            <v>39692</v>
          </cell>
          <cell r="T707">
            <v>23.5</v>
          </cell>
          <cell r="U707">
            <v>4</v>
          </cell>
          <cell r="V707">
            <v>0</v>
          </cell>
          <cell r="W707">
            <v>1</v>
          </cell>
          <cell r="X707">
            <v>30</v>
          </cell>
          <cell r="Y707">
            <v>28.5</v>
          </cell>
          <cell r="Z707">
            <v>5.5</v>
          </cell>
        </row>
        <row r="708">
          <cell r="A708" t="str">
            <v>EMP227</v>
          </cell>
          <cell r="B708" t="str">
            <v>NEETA NEVASE</v>
          </cell>
          <cell r="C708" t="str">
            <v>12.2.07</v>
          </cell>
          <cell r="E708" t="str">
            <v>TEP</v>
          </cell>
          <cell r="F708">
            <v>9</v>
          </cell>
          <cell r="G708">
            <v>17.3</v>
          </cell>
          <cell r="H708" t="str">
            <v>CHEQUE</v>
          </cell>
          <cell r="N708">
            <v>0</v>
          </cell>
          <cell r="R708" t="str">
            <v>MACHINE OPERATOR</v>
          </cell>
          <cell r="S708">
            <v>39691</v>
          </cell>
          <cell r="T708">
            <v>23</v>
          </cell>
          <cell r="U708">
            <v>4</v>
          </cell>
          <cell r="V708">
            <v>0</v>
          </cell>
          <cell r="W708">
            <v>3</v>
          </cell>
          <cell r="X708">
            <v>31</v>
          </cell>
          <cell r="Y708">
            <v>30</v>
          </cell>
          <cell r="Z708">
            <v>26.5</v>
          </cell>
        </row>
        <row r="709">
          <cell r="A709" t="str">
            <v>EMP227</v>
          </cell>
          <cell r="B709" t="str">
            <v>NEETA NEVASE</v>
          </cell>
          <cell r="C709" t="str">
            <v>12.2.07</v>
          </cell>
          <cell r="E709" t="str">
            <v>TEP</v>
          </cell>
          <cell r="F709">
            <v>9</v>
          </cell>
          <cell r="G709">
            <v>17.3</v>
          </cell>
          <cell r="H709" t="str">
            <v>CHEQUE</v>
          </cell>
          <cell r="N709">
            <v>0</v>
          </cell>
          <cell r="R709" t="str">
            <v>MACHINE OPERATOR</v>
          </cell>
          <cell r="S709">
            <v>39660</v>
          </cell>
          <cell r="T709">
            <v>12.5</v>
          </cell>
          <cell r="U709">
            <v>3</v>
          </cell>
          <cell r="V709">
            <v>0</v>
          </cell>
          <cell r="W709">
            <v>0</v>
          </cell>
          <cell r="X709">
            <v>31</v>
          </cell>
          <cell r="Y709">
            <v>15.5</v>
          </cell>
          <cell r="Z709">
            <v>5.75</v>
          </cell>
        </row>
        <row r="710">
          <cell r="A710" t="str">
            <v>EMP227</v>
          </cell>
          <cell r="B710" t="str">
            <v>NEETA NEVASE</v>
          </cell>
          <cell r="C710" t="str">
            <v>12.2.07</v>
          </cell>
          <cell r="F710">
            <v>9</v>
          </cell>
          <cell r="G710">
            <v>17.3</v>
          </cell>
          <cell r="H710" t="str">
            <v>CHEQUE</v>
          </cell>
          <cell r="N710">
            <v>0</v>
          </cell>
          <cell r="R710" t="str">
            <v>MACHINE OPERATOR</v>
          </cell>
          <cell r="S710">
            <v>39629</v>
          </cell>
          <cell r="T710">
            <v>24</v>
          </cell>
          <cell r="U710">
            <v>5</v>
          </cell>
          <cell r="V710">
            <v>0</v>
          </cell>
          <cell r="W710">
            <v>0</v>
          </cell>
          <cell r="X710">
            <v>30</v>
          </cell>
          <cell r="Y710">
            <v>29</v>
          </cell>
          <cell r="Z710">
            <v>27</v>
          </cell>
        </row>
        <row r="711">
          <cell r="A711" t="str">
            <v>EMP227</v>
          </cell>
          <cell r="B711" t="str">
            <v>NEETA NEVASE</v>
          </cell>
          <cell r="C711" t="str">
            <v>12.2.07</v>
          </cell>
          <cell r="E711" t="str">
            <v>TEP</v>
          </cell>
          <cell r="F711">
            <v>9</v>
          </cell>
          <cell r="G711">
            <v>17.3</v>
          </cell>
          <cell r="H711" t="str">
            <v>CHEQUE</v>
          </cell>
          <cell r="N711">
            <v>0</v>
          </cell>
          <cell r="R711" t="str">
            <v>MACHINE OPERATOR</v>
          </cell>
          <cell r="S711">
            <v>39753</v>
          </cell>
          <cell r="T711">
            <v>23.5</v>
          </cell>
          <cell r="U711">
            <v>5</v>
          </cell>
          <cell r="V711">
            <v>0</v>
          </cell>
          <cell r="W711">
            <v>0</v>
          </cell>
          <cell r="X711">
            <v>30</v>
          </cell>
          <cell r="Y711">
            <v>28.5</v>
          </cell>
          <cell r="Z711">
            <v>11</v>
          </cell>
        </row>
        <row r="712">
          <cell r="A712" t="str">
            <v>EMP227</v>
          </cell>
          <cell r="B712" t="str">
            <v>NEETA NEVASE</v>
          </cell>
          <cell r="C712" t="str">
            <v>12.2.07</v>
          </cell>
          <cell r="E712" t="str">
            <v>TEP</v>
          </cell>
          <cell r="F712">
            <v>9</v>
          </cell>
          <cell r="G712">
            <v>17.3</v>
          </cell>
          <cell r="H712" t="str">
            <v>CHEQUE</v>
          </cell>
          <cell r="N712">
            <v>0</v>
          </cell>
          <cell r="R712" t="str">
            <v>MACHINE OPERATOR</v>
          </cell>
          <cell r="S712">
            <v>39539</v>
          </cell>
          <cell r="T712">
            <v>23</v>
          </cell>
          <cell r="U712">
            <v>4</v>
          </cell>
          <cell r="V712">
            <v>3</v>
          </cell>
          <cell r="W712">
            <v>0</v>
          </cell>
          <cell r="X712">
            <v>30</v>
          </cell>
          <cell r="Y712">
            <v>30</v>
          </cell>
          <cell r="Z712">
            <v>4.25</v>
          </cell>
        </row>
        <row r="713">
          <cell r="A713" t="str">
            <v>EMP228</v>
          </cell>
          <cell r="B713" t="str">
            <v>GAURI KAMBLE</v>
          </cell>
          <cell r="C713" t="str">
            <v>12.2.07</v>
          </cell>
          <cell r="E713" t="str">
            <v>TEP</v>
          </cell>
          <cell r="F713" t="str">
            <v>TIME_IN</v>
          </cell>
          <cell r="G713">
            <v>17.3</v>
          </cell>
          <cell r="H713" t="str">
            <v>CHEQUE</v>
          </cell>
          <cell r="N713">
            <v>0</v>
          </cell>
          <cell r="R713" t="str">
            <v>MACHINE OPERATORS</v>
          </cell>
          <cell r="S713">
            <v>39814</v>
          </cell>
          <cell r="X713">
            <v>31</v>
          </cell>
          <cell r="Y713">
            <v>0</v>
          </cell>
        </row>
        <row r="714">
          <cell r="A714" t="str">
            <v>EMP228</v>
          </cell>
          <cell r="B714" t="str">
            <v>GOURI KAMBLE</v>
          </cell>
          <cell r="C714" t="str">
            <v>12.2.07</v>
          </cell>
          <cell r="E714" t="str">
            <v>TEP</v>
          </cell>
          <cell r="F714">
            <v>9</v>
          </cell>
          <cell r="G714">
            <v>17.3</v>
          </cell>
          <cell r="H714" t="str">
            <v>CHEQUE</v>
          </cell>
          <cell r="N714">
            <v>0</v>
          </cell>
          <cell r="R714" t="str">
            <v>MACHINE OPERATOR</v>
          </cell>
          <cell r="S714">
            <v>39599</v>
          </cell>
          <cell r="T714">
            <v>6.5</v>
          </cell>
          <cell r="U714">
            <v>2</v>
          </cell>
          <cell r="V714">
            <v>0</v>
          </cell>
          <cell r="W714">
            <v>1</v>
          </cell>
          <cell r="X714">
            <v>31</v>
          </cell>
          <cell r="Y714">
            <v>9.5</v>
          </cell>
          <cell r="Z714">
            <v>0</v>
          </cell>
        </row>
        <row r="715">
          <cell r="A715" t="str">
            <v>EMP228</v>
          </cell>
          <cell r="B715" t="str">
            <v>GAURI KAMBLE</v>
          </cell>
          <cell r="C715" t="str">
            <v>12.2.07</v>
          </cell>
          <cell r="E715" t="str">
            <v>TEP</v>
          </cell>
          <cell r="F715" t="str">
            <v>TIME_IN</v>
          </cell>
          <cell r="G715">
            <v>17.3</v>
          </cell>
          <cell r="H715" t="str">
            <v>CHEQUE</v>
          </cell>
          <cell r="N715">
            <v>0</v>
          </cell>
          <cell r="R715" t="str">
            <v>MACHINE OPERATORS</v>
          </cell>
          <cell r="S715">
            <v>39881</v>
          </cell>
          <cell r="T715">
            <v>0</v>
          </cell>
          <cell r="U715">
            <v>5</v>
          </cell>
          <cell r="V715">
            <v>0</v>
          </cell>
          <cell r="W715">
            <v>2</v>
          </cell>
          <cell r="X715">
            <v>31</v>
          </cell>
          <cell r="Y715">
            <v>0</v>
          </cell>
          <cell r="Z715">
            <v>0</v>
          </cell>
        </row>
        <row r="716">
          <cell r="A716" t="str">
            <v>EMP228</v>
          </cell>
          <cell r="B716" t="str">
            <v>GOURI KAMBLE</v>
          </cell>
          <cell r="C716" t="str">
            <v>12.2.07</v>
          </cell>
          <cell r="F716">
            <v>9</v>
          </cell>
          <cell r="G716">
            <v>17.3</v>
          </cell>
          <cell r="H716" t="str">
            <v>CHEQUE</v>
          </cell>
          <cell r="N716">
            <v>0</v>
          </cell>
          <cell r="R716" t="str">
            <v>MACHINE OPERATOR</v>
          </cell>
          <cell r="S716">
            <v>39629</v>
          </cell>
          <cell r="T716">
            <v>5</v>
          </cell>
          <cell r="U716">
            <v>1</v>
          </cell>
          <cell r="V716">
            <v>0</v>
          </cell>
          <cell r="W716">
            <v>0</v>
          </cell>
          <cell r="X716">
            <v>30</v>
          </cell>
          <cell r="Y716">
            <v>6</v>
          </cell>
          <cell r="Z716">
            <v>0</v>
          </cell>
        </row>
        <row r="717">
          <cell r="A717" t="str">
            <v>EMP228</v>
          </cell>
          <cell r="B717" t="str">
            <v>GAURI KAMBLE</v>
          </cell>
          <cell r="C717" t="str">
            <v>12.2.07</v>
          </cell>
          <cell r="E717" t="str">
            <v>TEP</v>
          </cell>
          <cell r="F717">
            <v>9</v>
          </cell>
          <cell r="G717">
            <v>17.3</v>
          </cell>
          <cell r="H717" t="str">
            <v>CHEQUE</v>
          </cell>
          <cell r="N717">
            <v>0</v>
          </cell>
          <cell r="R717" t="str">
            <v>MACHINE OPERATORS</v>
          </cell>
          <cell r="S717">
            <v>39691</v>
          </cell>
          <cell r="T717">
            <v>16</v>
          </cell>
          <cell r="U717">
            <v>4</v>
          </cell>
          <cell r="V717">
            <v>0</v>
          </cell>
          <cell r="W717">
            <v>3</v>
          </cell>
          <cell r="X717">
            <v>31</v>
          </cell>
          <cell r="Y717">
            <v>23</v>
          </cell>
          <cell r="Z717">
            <v>0</v>
          </cell>
        </row>
        <row r="718">
          <cell r="A718" t="str">
            <v>EMP228</v>
          </cell>
          <cell r="B718" t="str">
            <v>GOURI KAMBLE</v>
          </cell>
          <cell r="C718" t="str">
            <v>12.2.07</v>
          </cell>
          <cell r="E718" t="str">
            <v>TEP</v>
          </cell>
          <cell r="F718">
            <v>9</v>
          </cell>
          <cell r="G718">
            <v>17.3</v>
          </cell>
          <cell r="H718" t="str">
            <v>CHEQUE</v>
          </cell>
          <cell r="N718">
            <v>0</v>
          </cell>
          <cell r="R718" t="str">
            <v>MACHINE OPERATOR</v>
          </cell>
          <cell r="S718">
            <v>39539</v>
          </cell>
          <cell r="T718">
            <v>19</v>
          </cell>
          <cell r="U718">
            <v>3</v>
          </cell>
          <cell r="W718">
            <v>0</v>
          </cell>
          <cell r="X718">
            <v>30</v>
          </cell>
          <cell r="Y718">
            <v>22</v>
          </cell>
          <cell r="Z718">
            <v>0</v>
          </cell>
        </row>
        <row r="719">
          <cell r="A719" t="str">
            <v>EMP228</v>
          </cell>
          <cell r="B719" t="str">
            <v>GAURI KAMBLE</v>
          </cell>
          <cell r="C719" t="str">
            <v>12.2.07</v>
          </cell>
          <cell r="E719" t="str">
            <v>TEP</v>
          </cell>
          <cell r="F719" t="str">
            <v>TIME_IN</v>
          </cell>
          <cell r="G719">
            <v>17.3</v>
          </cell>
          <cell r="H719" t="str">
            <v>CHEQUE</v>
          </cell>
          <cell r="N719">
            <v>0</v>
          </cell>
          <cell r="R719" t="str">
            <v>MACHINE OPERATORS</v>
          </cell>
          <cell r="S719">
            <v>39845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28</v>
          </cell>
          <cell r="Y719">
            <v>0</v>
          </cell>
          <cell r="Z719">
            <v>0</v>
          </cell>
        </row>
        <row r="720">
          <cell r="A720" t="str">
            <v>EMP228</v>
          </cell>
          <cell r="B720" t="str">
            <v>GAURI KAMBLE</v>
          </cell>
          <cell r="C720" t="str">
            <v>12.2.07</v>
          </cell>
          <cell r="E720" t="str">
            <v>TEP</v>
          </cell>
          <cell r="F720" t="str">
            <v>TIME_IN</v>
          </cell>
          <cell r="G720">
            <v>17.3</v>
          </cell>
          <cell r="H720" t="str">
            <v>CHEQUE</v>
          </cell>
          <cell r="N720">
            <v>0</v>
          </cell>
          <cell r="R720" t="str">
            <v>MACHINE OPERATORS</v>
          </cell>
          <cell r="S720">
            <v>39783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31</v>
          </cell>
          <cell r="Y720">
            <v>0</v>
          </cell>
          <cell r="Z720">
            <v>0</v>
          </cell>
        </row>
        <row r="721">
          <cell r="A721" t="str">
            <v>EMP228</v>
          </cell>
          <cell r="B721" t="str">
            <v>GAURI KAMBLE</v>
          </cell>
          <cell r="C721" t="str">
            <v>12.2.07</v>
          </cell>
          <cell r="E721" t="str">
            <v>TEP</v>
          </cell>
          <cell r="F721">
            <v>9</v>
          </cell>
          <cell r="G721">
            <v>17.3</v>
          </cell>
          <cell r="H721" t="str">
            <v>CHEQUE</v>
          </cell>
          <cell r="N721">
            <v>0</v>
          </cell>
          <cell r="R721" t="str">
            <v>MACHINE OPERATORS</v>
          </cell>
          <cell r="S721">
            <v>39692</v>
          </cell>
          <cell r="T721">
            <v>13</v>
          </cell>
          <cell r="U721">
            <v>2</v>
          </cell>
          <cell r="V721">
            <v>0</v>
          </cell>
          <cell r="W721">
            <v>0</v>
          </cell>
          <cell r="X721">
            <v>30</v>
          </cell>
          <cell r="Y721">
            <v>15</v>
          </cell>
          <cell r="Z721">
            <v>0</v>
          </cell>
        </row>
        <row r="722">
          <cell r="A722" t="str">
            <v>EMP228</v>
          </cell>
          <cell r="B722" t="str">
            <v>GAURI KAMBLE</v>
          </cell>
          <cell r="C722" t="str">
            <v>12.2.07</v>
          </cell>
          <cell r="E722" t="str">
            <v>TEP</v>
          </cell>
          <cell r="F722">
            <v>9</v>
          </cell>
          <cell r="G722">
            <v>17.3</v>
          </cell>
          <cell r="H722" t="str">
            <v>CHEQUE</v>
          </cell>
          <cell r="N722">
            <v>0</v>
          </cell>
          <cell r="R722" t="str">
            <v>MACHINE OPERATORS</v>
          </cell>
          <cell r="S722">
            <v>39753</v>
          </cell>
          <cell r="T722">
            <v>7</v>
          </cell>
          <cell r="U722">
            <v>2</v>
          </cell>
          <cell r="V722">
            <v>0</v>
          </cell>
          <cell r="W722">
            <v>0</v>
          </cell>
          <cell r="X722">
            <v>30</v>
          </cell>
          <cell r="Y722">
            <v>9</v>
          </cell>
          <cell r="Z722">
            <v>0</v>
          </cell>
        </row>
        <row r="723">
          <cell r="A723" t="str">
            <v>EMP228</v>
          </cell>
          <cell r="B723" t="str">
            <v>GAURI KAMBLE</v>
          </cell>
          <cell r="C723" t="str">
            <v>12.2.07</v>
          </cell>
          <cell r="E723" t="str">
            <v>TEP</v>
          </cell>
          <cell r="F723">
            <v>9</v>
          </cell>
          <cell r="G723">
            <v>17.3</v>
          </cell>
          <cell r="H723" t="str">
            <v>CHEQUE</v>
          </cell>
          <cell r="N723">
            <v>0</v>
          </cell>
          <cell r="R723" t="str">
            <v>MACHINE OPERATORS</v>
          </cell>
          <cell r="S723">
            <v>39722</v>
          </cell>
          <cell r="T723">
            <v>13</v>
          </cell>
          <cell r="U723">
            <v>2</v>
          </cell>
          <cell r="V723">
            <v>0</v>
          </cell>
          <cell r="W723">
            <v>4</v>
          </cell>
          <cell r="X723">
            <v>31</v>
          </cell>
          <cell r="Y723">
            <v>19</v>
          </cell>
          <cell r="Z723">
            <v>0</v>
          </cell>
        </row>
        <row r="724">
          <cell r="A724" t="str">
            <v>EMP229</v>
          </cell>
          <cell r="B724" t="str">
            <v>SANGEETA FULPAGAR</v>
          </cell>
          <cell r="C724" t="str">
            <v>12.2.07</v>
          </cell>
          <cell r="E724" t="str">
            <v>TEP</v>
          </cell>
          <cell r="F724">
            <v>9</v>
          </cell>
          <cell r="G724">
            <v>17.3</v>
          </cell>
          <cell r="H724" t="str">
            <v>CHEQUE</v>
          </cell>
          <cell r="N724">
            <v>0</v>
          </cell>
          <cell r="R724" t="str">
            <v>MACHINE OPERATORS</v>
          </cell>
          <cell r="S724">
            <v>39722</v>
          </cell>
          <cell r="T724">
            <v>21.5</v>
          </cell>
          <cell r="U724">
            <v>4</v>
          </cell>
          <cell r="V724">
            <v>0</v>
          </cell>
          <cell r="W724">
            <v>4</v>
          </cell>
          <cell r="X724">
            <v>31</v>
          </cell>
          <cell r="Y724">
            <v>29.5</v>
          </cell>
          <cell r="Z724">
            <v>4.25</v>
          </cell>
        </row>
        <row r="725">
          <cell r="A725" t="str">
            <v>EMP229</v>
          </cell>
          <cell r="B725" t="str">
            <v>SANGEETA FULPAGAR</v>
          </cell>
          <cell r="C725" t="str">
            <v>12.2.07</v>
          </cell>
          <cell r="E725" t="str">
            <v>TEP</v>
          </cell>
          <cell r="F725">
            <v>9</v>
          </cell>
          <cell r="G725">
            <v>17.3</v>
          </cell>
          <cell r="H725" t="str">
            <v>CHEQUE</v>
          </cell>
          <cell r="N725">
            <v>0</v>
          </cell>
          <cell r="R725" t="str">
            <v>MACHINE OPERATORS</v>
          </cell>
          <cell r="S725">
            <v>39692</v>
          </cell>
          <cell r="T725">
            <v>23</v>
          </cell>
          <cell r="U725">
            <v>4</v>
          </cell>
          <cell r="V725">
            <v>1</v>
          </cell>
          <cell r="W725">
            <v>1</v>
          </cell>
          <cell r="X725">
            <v>30</v>
          </cell>
          <cell r="Y725">
            <v>29</v>
          </cell>
          <cell r="Z725">
            <v>0</v>
          </cell>
        </row>
        <row r="726">
          <cell r="A726" t="str">
            <v>EMP229</v>
          </cell>
          <cell r="B726" t="str">
            <v>SANGEETA FULPAGAR</v>
          </cell>
          <cell r="C726" t="str">
            <v>12.2.07</v>
          </cell>
          <cell r="E726" t="str">
            <v>TEP</v>
          </cell>
          <cell r="F726">
            <v>9</v>
          </cell>
          <cell r="G726">
            <v>17.3</v>
          </cell>
          <cell r="H726" t="str">
            <v>CHEQUE</v>
          </cell>
          <cell r="N726">
            <v>0</v>
          </cell>
          <cell r="R726" t="str">
            <v>MACHINE OPERATORS</v>
          </cell>
          <cell r="S726">
            <v>39539</v>
          </cell>
          <cell r="T726">
            <v>25.5</v>
          </cell>
          <cell r="U726">
            <v>4</v>
          </cell>
          <cell r="W726">
            <v>0</v>
          </cell>
          <cell r="X726">
            <v>30</v>
          </cell>
          <cell r="Y726">
            <v>29.5</v>
          </cell>
          <cell r="Z726">
            <v>7.75</v>
          </cell>
        </row>
        <row r="727">
          <cell r="A727" t="str">
            <v>EMP229</v>
          </cell>
          <cell r="B727" t="str">
            <v>SANGEETA FULPAGAR</v>
          </cell>
          <cell r="C727" t="str">
            <v>12.2.07</v>
          </cell>
          <cell r="E727" t="str">
            <v>TEP</v>
          </cell>
          <cell r="F727" t="str">
            <v>TIME_IN</v>
          </cell>
          <cell r="G727">
            <v>17.3</v>
          </cell>
          <cell r="H727" t="str">
            <v>CHEQUE</v>
          </cell>
          <cell r="N727">
            <v>0</v>
          </cell>
          <cell r="R727" t="str">
            <v>MACHINE OPERATORS</v>
          </cell>
          <cell r="S727">
            <v>39783</v>
          </cell>
          <cell r="T727">
            <v>23</v>
          </cell>
          <cell r="U727">
            <v>4</v>
          </cell>
          <cell r="V727">
            <v>0</v>
          </cell>
          <cell r="W727">
            <v>0</v>
          </cell>
          <cell r="X727">
            <v>31</v>
          </cell>
          <cell r="Y727">
            <v>27</v>
          </cell>
          <cell r="Z727">
            <v>0</v>
          </cell>
        </row>
        <row r="728">
          <cell r="A728" t="str">
            <v>EMP229</v>
          </cell>
          <cell r="B728" t="str">
            <v>SANGEETA FULPAGAR</v>
          </cell>
          <cell r="C728" t="str">
            <v>12.2.07</v>
          </cell>
          <cell r="E728" t="str">
            <v>TEP</v>
          </cell>
          <cell r="F728">
            <v>9</v>
          </cell>
          <cell r="G728">
            <v>17.3</v>
          </cell>
          <cell r="H728" t="str">
            <v>CHEQUE</v>
          </cell>
          <cell r="N728">
            <v>0</v>
          </cell>
          <cell r="R728" t="str">
            <v>MACHINE OPERATORS</v>
          </cell>
          <cell r="S728">
            <v>39691</v>
          </cell>
          <cell r="T728">
            <v>23.5</v>
          </cell>
          <cell r="U728">
            <v>4</v>
          </cell>
          <cell r="V728">
            <v>0</v>
          </cell>
          <cell r="W728">
            <v>3</v>
          </cell>
          <cell r="X728">
            <v>31</v>
          </cell>
          <cell r="Y728">
            <v>30.5</v>
          </cell>
          <cell r="Z728">
            <v>16</v>
          </cell>
        </row>
        <row r="729">
          <cell r="A729" t="str">
            <v>EMP229</v>
          </cell>
          <cell r="B729" t="str">
            <v>SANGEETA FULPAGAR</v>
          </cell>
          <cell r="C729" t="str">
            <v>12.2.07</v>
          </cell>
          <cell r="F729">
            <v>9</v>
          </cell>
          <cell r="G729">
            <v>17.3</v>
          </cell>
          <cell r="H729" t="str">
            <v>CHEQUE</v>
          </cell>
          <cell r="N729">
            <v>0</v>
          </cell>
          <cell r="R729" t="str">
            <v>MACHINE OPERATORS</v>
          </cell>
          <cell r="S729">
            <v>39629</v>
          </cell>
          <cell r="T729">
            <v>23.5</v>
          </cell>
          <cell r="U729">
            <v>5</v>
          </cell>
          <cell r="V729">
            <v>0</v>
          </cell>
          <cell r="W729">
            <v>0</v>
          </cell>
          <cell r="X729">
            <v>30</v>
          </cell>
          <cell r="Y729">
            <v>28.5</v>
          </cell>
          <cell r="Z729">
            <v>13.5</v>
          </cell>
        </row>
        <row r="730">
          <cell r="A730" t="str">
            <v>EMP229</v>
          </cell>
          <cell r="B730" t="str">
            <v>SANGEETA FULPAGAR</v>
          </cell>
          <cell r="C730" t="str">
            <v>12.2.07</v>
          </cell>
          <cell r="E730" t="str">
            <v>TEP</v>
          </cell>
          <cell r="F730">
            <v>9</v>
          </cell>
          <cell r="G730">
            <v>17.3</v>
          </cell>
          <cell r="H730" t="str">
            <v>CHEQUE</v>
          </cell>
          <cell r="N730">
            <v>0</v>
          </cell>
          <cell r="R730" t="str">
            <v>MACHINE OPERATORS</v>
          </cell>
          <cell r="S730">
            <v>39753</v>
          </cell>
          <cell r="T730">
            <v>22</v>
          </cell>
          <cell r="U730">
            <v>5</v>
          </cell>
          <cell r="V730">
            <v>0</v>
          </cell>
          <cell r="W730">
            <v>0</v>
          </cell>
          <cell r="X730">
            <v>30</v>
          </cell>
          <cell r="Y730">
            <v>27</v>
          </cell>
          <cell r="Z730">
            <v>2</v>
          </cell>
        </row>
        <row r="731">
          <cell r="A731" t="str">
            <v>EMP229</v>
          </cell>
          <cell r="B731" t="str">
            <v>SANGEETA FULPAGAR</v>
          </cell>
          <cell r="C731" t="str">
            <v>12.2.07</v>
          </cell>
          <cell r="E731" t="str">
            <v>TEP</v>
          </cell>
          <cell r="F731">
            <v>9</v>
          </cell>
          <cell r="G731">
            <v>17.3</v>
          </cell>
          <cell r="H731" t="str">
            <v>CHEQUE</v>
          </cell>
          <cell r="N731">
            <v>0</v>
          </cell>
          <cell r="R731" t="str">
            <v>MACHINE OPERATORS</v>
          </cell>
          <cell r="S731">
            <v>39599</v>
          </cell>
          <cell r="T731">
            <v>24.5</v>
          </cell>
          <cell r="U731">
            <v>4</v>
          </cell>
          <cell r="V731">
            <v>0</v>
          </cell>
          <cell r="W731">
            <v>1</v>
          </cell>
          <cell r="X731">
            <v>31</v>
          </cell>
          <cell r="Y731">
            <v>29.5</v>
          </cell>
          <cell r="Z731">
            <v>14.5</v>
          </cell>
        </row>
        <row r="732">
          <cell r="A732" t="str">
            <v>EMP229</v>
          </cell>
          <cell r="B732" t="str">
            <v>SANGEETA FULPAGAR</v>
          </cell>
          <cell r="C732" t="str">
            <v>12.2.07</v>
          </cell>
          <cell r="E732" t="str">
            <v>TEP</v>
          </cell>
          <cell r="F732">
            <v>9</v>
          </cell>
          <cell r="G732">
            <v>17.3</v>
          </cell>
          <cell r="H732" t="str">
            <v>CHEQUE</v>
          </cell>
          <cell r="N732">
            <v>0</v>
          </cell>
          <cell r="R732" t="str">
            <v>MACHINE OPERATORS</v>
          </cell>
          <cell r="S732">
            <v>39660</v>
          </cell>
          <cell r="T732">
            <v>26</v>
          </cell>
          <cell r="U732">
            <v>4</v>
          </cell>
          <cell r="V732">
            <v>0</v>
          </cell>
          <cell r="W732">
            <v>0</v>
          </cell>
          <cell r="X732">
            <v>31</v>
          </cell>
          <cell r="Y732">
            <v>30</v>
          </cell>
          <cell r="Z732">
            <v>31.3</v>
          </cell>
        </row>
        <row r="733">
          <cell r="A733" t="str">
            <v>EMP230</v>
          </cell>
          <cell r="B733" t="str">
            <v>AVINA CHETTIAR</v>
          </cell>
          <cell r="C733" t="str">
            <v>1.8.06</v>
          </cell>
          <cell r="D733">
            <v>31464</v>
          </cell>
          <cell r="E733" t="str">
            <v>YES</v>
          </cell>
          <cell r="F733">
            <v>9</v>
          </cell>
          <cell r="G733">
            <v>17.3</v>
          </cell>
          <cell r="H733" t="str">
            <v>CHEQUE</v>
          </cell>
          <cell r="I733" t="str">
            <v>THANE</v>
          </cell>
          <cell r="N733">
            <v>0</v>
          </cell>
          <cell r="R733" t="str">
            <v>RECEPTIONIST</v>
          </cell>
          <cell r="S733">
            <v>39660</v>
          </cell>
          <cell r="T733">
            <v>25.5</v>
          </cell>
          <cell r="U733">
            <v>4</v>
          </cell>
          <cell r="V733">
            <v>0</v>
          </cell>
          <cell r="W733">
            <v>0</v>
          </cell>
          <cell r="X733">
            <v>31</v>
          </cell>
          <cell r="Y733">
            <v>29.5</v>
          </cell>
          <cell r="Z733">
            <v>0</v>
          </cell>
        </row>
        <row r="734">
          <cell r="A734" t="str">
            <v>EMP230</v>
          </cell>
          <cell r="B734" t="str">
            <v>AVINA CHETTIAR</v>
          </cell>
          <cell r="C734" t="str">
            <v>1.8.06</v>
          </cell>
          <cell r="D734">
            <v>31464</v>
          </cell>
          <cell r="F734">
            <v>9</v>
          </cell>
          <cell r="G734">
            <v>17.3</v>
          </cell>
          <cell r="H734" t="str">
            <v>CHEQUE</v>
          </cell>
          <cell r="I734" t="str">
            <v>THANE</v>
          </cell>
          <cell r="N734">
            <v>0</v>
          </cell>
          <cell r="R734" t="str">
            <v>RECEPTIONIST</v>
          </cell>
          <cell r="S734">
            <v>39629</v>
          </cell>
          <cell r="T734">
            <v>23</v>
          </cell>
          <cell r="U734">
            <v>5</v>
          </cell>
          <cell r="V734">
            <v>2</v>
          </cell>
          <cell r="W734">
            <v>0</v>
          </cell>
          <cell r="X734">
            <v>30</v>
          </cell>
          <cell r="Y734">
            <v>30</v>
          </cell>
          <cell r="Z734">
            <v>0</v>
          </cell>
        </row>
        <row r="735">
          <cell r="A735" t="str">
            <v>EMP230</v>
          </cell>
          <cell r="B735" t="str">
            <v>AVINA CHETTIAR</v>
          </cell>
          <cell r="C735" t="str">
            <v>1.8.06</v>
          </cell>
          <cell r="D735">
            <v>31464</v>
          </cell>
          <cell r="E735" t="str">
            <v>YES</v>
          </cell>
          <cell r="F735" t="str">
            <v>TIME_IN</v>
          </cell>
          <cell r="G735">
            <v>17.3</v>
          </cell>
          <cell r="H735" t="str">
            <v>CHEQUE</v>
          </cell>
          <cell r="I735" t="str">
            <v>THANE</v>
          </cell>
          <cell r="N735">
            <v>0</v>
          </cell>
          <cell r="R735" t="str">
            <v>RECEPTIONIST</v>
          </cell>
          <cell r="S735">
            <v>39814</v>
          </cell>
          <cell r="T735">
            <v>25</v>
          </cell>
          <cell r="U735">
            <v>4</v>
          </cell>
          <cell r="V735">
            <v>0</v>
          </cell>
          <cell r="W735">
            <v>1</v>
          </cell>
          <cell r="X735">
            <v>31</v>
          </cell>
          <cell r="Y735">
            <v>30</v>
          </cell>
          <cell r="Z735">
            <v>1.5</v>
          </cell>
        </row>
        <row r="736">
          <cell r="A736" t="str">
            <v>EMP230</v>
          </cell>
          <cell r="B736" t="str">
            <v>AVINA CHETTIAR</v>
          </cell>
          <cell r="C736" t="str">
            <v>1.8.06</v>
          </cell>
          <cell r="D736">
            <v>31464</v>
          </cell>
          <cell r="E736" t="str">
            <v>YES</v>
          </cell>
          <cell r="F736">
            <v>9</v>
          </cell>
          <cell r="G736">
            <v>17.3</v>
          </cell>
          <cell r="H736" t="str">
            <v>CHEQUE</v>
          </cell>
          <cell r="I736" t="str">
            <v>THANE</v>
          </cell>
          <cell r="N736">
            <v>0</v>
          </cell>
          <cell r="R736" t="str">
            <v>RECEPTIONIST</v>
          </cell>
          <cell r="S736">
            <v>39722</v>
          </cell>
          <cell r="T736">
            <v>20.5</v>
          </cell>
          <cell r="U736">
            <v>4</v>
          </cell>
          <cell r="V736">
            <v>0</v>
          </cell>
          <cell r="W736">
            <v>4</v>
          </cell>
          <cell r="X736">
            <v>31</v>
          </cell>
          <cell r="Y736">
            <v>28.5</v>
          </cell>
          <cell r="Z736">
            <v>1</v>
          </cell>
        </row>
        <row r="737">
          <cell r="A737" t="str">
            <v>EMP230</v>
          </cell>
          <cell r="B737" t="str">
            <v>AVINA CHETTIAR</v>
          </cell>
          <cell r="C737" t="str">
            <v>1.8.06</v>
          </cell>
          <cell r="D737">
            <v>31464</v>
          </cell>
          <cell r="E737" t="str">
            <v>YES</v>
          </cell>
          <cell r="F737">
            <v>9</v>
          </cell>
          <cell r="G737">
            <v>17.3</v>
          </cell>
          <cell r="H737" t="str">
            <v>CHEQUE</v>
          </cell>
          <cell r="I737" t="str">
            <v>THANE</v>
          </cell>
          <cell r="N737">
            <v>0</v>
          </cell>
          <cell r="R737" t="str">
            <v>RECEPTIONIST</v>
          </cell>
          <cell r="S737">
            <v>39599</v>
          </cell>
          <cell r="T737">
            <v>24</v>
          </cell>
          <cell r="U737">
            <v>4</v>
          </cell>
          <cell r="V737">
            <v>0</v>
          </cell>
          <cell r="W737">
            <v>1</v>
          </cell>
          <cell r="X737">
            <v>31</v>
          </cell>
          <cell r="Y737">
            <v>29</v>
          </cell>
          <cell r="Z737">
            <v>0</v>
          </cell>
        </row>
        <row r="738">
          <cell r="A738" t="str">
            <v>EMP230</v>
          </cell>
          <cell r="B738" t="str">
            <v>AVINA CHETTIAR</v>
          </cell>
          <cell r="C738" t="str">
            <v>1.8.06</v>
          </cell>
          <cell r="D738">
            <v>31464</v>
          </cell>
          <cell r="E738" t="str">
            <v>YES</v>
          </cell>
          <cell r="F738">
            <v>9</v>
          </cell>
          <cell r="G738">
            <v>17.3</v>
          </cell>
          <cell r="H738" t="str">
            <v>CHEQUE</v>
          </cell>
          <cell r="I738" t="str">
            <v>THANE</v>
          </cell>
          <cell r="N738">
            <v>0</v>
          </cell>
          <cell r="R738" t="str">
            <v>RECEPTIONIST</v>
          </cell>
          <cell r="S738">
            <v>39753</v>
          </cell>
          <cell r="T738">
            <v>24</v>
          </cell>
          <cell r="U738">
            <v>5</v>
          </cell>
          <cell r="V738">
            <v>0</v>
          </cell>
          <cell r="W738">
            <v>0</v>
          </cell>
          <cell r="X738">
            <v>30</v>
          </cell>
          <cell r="Y738">
            <v>29</v>
          </cell>
          <cell r="Z738">
            <v>0</v>
          </cell>
        </row>
        <row r="739">
          <cell r="A739" t="str">
            <v>EMP230</v>
          </cell>
          <cell r="B739" t="str">
            <v>AVINA CHETTIAR</v>
          </cell>
          <cell r="C739" t="str">
            <v>1.8.06</v>
          </cell>
          <cell r="D739">
            <v>31464</v>
          </cell>
          <cell r="E739" t="str">
            <v>YES</v>
          </cell>
          <cell r="F739" t="str">
            <v>TIME_IN</v>
          </cell>
          <cell r="G739">
            <v>17.3</v>
          </cell>
          <cell r="H739" t="str">
            <v>CHEQUE</v>
          </cell>
          <cell r="I739" t="str">
            <v>THANE</v>
          </cell>
          <cell r="N739">
            <v>0</v>
          </cell>
          <cell r="R739" t="str">
            <v>RECEPTIONIST</v>
          </cell>
          <cell r="S739">
            <v>39783</v>
          </cell>
          <cell r="T739">
            <v>22</v>
          </cell>
          <cell r="U739">
            <v>4</v>
          </cell>
          <cell r="V739">
            <v>0</v>
          </cell>
          <cell r="W739">
            <v>0</v>
          </cell>
          <cell r="X739">
            <v>31</v>
          </cell>
          <cell r="Y739">
            <v>26</v>
          </cell>
          <cell r="Z739">
            <v>0</v>
          </cell>
        </row>
        <row r="740">
          <cell r="A740" t="str">
            <v>EMP230</v>
          </cell>
          <cell r="B740" t="str">
            <v>AVINA CHETTIAR</v>
          </cell>
          <cell r="C740" t="str">
            <v>1.8.06</v>
          </cell>
          <cell r="D740">
            <v>31464</v>
          </cell>
          <cell r="E740" t="str">
            <v>YES</v>
          </cell>
          <cell r="F740" t="str">
            <v>TIME_IN</v>
          </cell>
          <cell r="G740">
            <v>17.3</v>
          </cell>
          <cell r="H740" t="str">
            <v>CHEQUE</v>
          </cell>
          <cell r="I740" t="str">
            <v>THANE</v>
          </cell>
          <cell r="N740">
            <v>0</v>
          </cell>
          <cell r="R740" t="str">
            <v>RECEPTIONIST</v>
          </cell>
          <cell r="S740">
            <v>39845</v>
          </cell>
          <cell r="T740">
            <v>21.5</v>
          </cell>
          <cell r="U740">
            <v>4</v>
          </cell>
          <cell r="V740">
            <v>0</v>
          </cell>
          <cell r="W740">
            <v>0</v>
          </cell>
          <cell r="X740">
            <v>28</v>
          </cell>
          <cell r="Y740">
            <v>25.5</v>
          </cell>
          <cell r="Z740">
            <v>1.25</v>
          </cell>
        </row>
        <row r="741">
          <cell r="A741" t="str">
            <v>EMP230</v>
          </cell>
          <cell r="B741" t="str">
            <v>AVINA CHETTIAR</v>
          </cell>
          <cell r="C741" t="str">
            <v>1.8.06</v>
          </cell>
          <cell r="D741">
            <v>31464</v>
          </cell>
          <cell r="E741" t="str">
            <v>YES</v>
          </cell>
          <cell r="F741">
            <v>9</v>
          </cell>
          <cell r="G741">
            <v>17.3</v>
          </cell>
          <cell r="H741" t="str">
            <v>CHEQUE</v>
          </cell>
          <cell r="I741" t="str">
            <v>THANE</v>
          </cell>
          <cell r="N741">
            <v>0</v>
          </cell>
          <cell r="R741" t="str">
            <v>RECEPTIONIST</v>
          </cell>
          <cell r="S741">
            <v>39692</v>
          </cell>
          <cell r="T741">
            <v>23</v>
          </cell>
          <cell r="U741">
            <v>4</v>
          </cell>
          <cell r="V741">
            <v>0</v>
          </cell>
          <cell r="W741">
            <v>1</v>
          </cell>
          <cell r="X741">
            <v>30</v>
          </cell>
          <cell r="Y741">
            <v>28</v>
          </cell>
          <cell r="Z741">
            <v>0</v>
          </cell>
        </row>
        <row r="742">
          <cell r="A742" t="str">
            <v>EMP230</v>
          </cell>
          <cell r="B742" t="str">
            <v>AVINA CHETTIAR</v>
          </cell>
          <cell r="C742" t="str">
            <v>1.8.06</v>
          </cell>
          <cell r="D742">
            <v>31464</v>
          </cell>
          <cell r="E742" t="str">
            <v>YES</v>
          </cell>
          <cell r="F742">
            <v>9</v>
          </cell>
          <cell r="G742">
            <v>17.3</v>
          </cell>
          <cell r="H742" t="str">
            <v>CHEQUE</v>
          </cell>
          <cell r="I742" t="str">
            <v>THANE</v>
          </cell>
          <cell r="N742">
            <v>0</v>
          </cell>
          <cell r="R742" t="str">
            <v>RECEPTIONIST</v>
          </cell>
          <cell r="S742">
            <v>39691</v>
          </cell>
          <cell r="T742">
            <v>17</v>
          </cell>
          <cell r="U742">
            <v>4</v>
          </cell>
          <cell r="V742">
            <v>5</v>
          </cell>
          <cell r="W742">
            <v>3</v>
          </cell>
          <cell r="X742">
            <v>31</v>
          </cell>
          <cell r="Y742">
            <v>29</v>
          </cell>
          <cell r="Z742">
            <v>0</v>
          </cell>
        </row>
        <row r="743">
          <cell r="A743" t="str">
            <v>EMP230</v>
          </cell>
          <cell r="B743" t="str">
            <v>AVINA CHETTIAR</v>
          </cell>
          <cell r="C743" t="str">
            <v>1.8.06</v>
          </cell>
          <cell r="D743">
            <v>31464</v>
          </cell>
          <cell r="E743" t="str">
            <v>YES</v>
          </cell>
          <cell r="F743">
            <v>9</v>
          </cell>
          <cell r="G743">
            <v>17.3</v>
          </cell>
          <cell r="H743" t="str">
            <v>CHEQUE</v>
          </cell>
          <cell r="I743" t="str">
            <v>THANE</v>
          </cell>
          <cell r="N743">
            <v>0</v>
          </cell>
          <cell r="R743" t="str">
            <v>RECEPTIONIST</v>
          </cell>
          <cell r="S743">
            <v>39539</v>
          </cell>
          <cell r="T743">
            <v>25</v>
          </cell>
          <cell r="U743">
            <v>4</v>
          </cell>
          <cell r="W743">
            <v>0</v>
          </cell>
          <cell r="X743">
            <v>30</v>
          </cell>
          <cell r="Y743">
            <v>29</v>
          </cell>
          <cell r="Z743">
            <v>0</v>
          </cell>
        </row>
        <row r="744">
          <cell r="A744" t="str">
            <v>EMP232</v>
          </cell>
          <cell r="B744" t="str">
            <v>ARCHANA THOSAR</v>
          </cell>
          <cell r="C744" t="str">
            <v>12.2.07</v>
          </cell>
          <cell r="E744" t="str">
            <v>TEP</v>
          </cell>
          <cell r="F744">
            <v>9</v>
          </cell>
          <cell r="G744">
            <v>17.3</v>
          </cell>
          <cell r="H744" t="str">
            <v>CHEQUE</v>
          </cell>
          <cell r="N744">
            <v>0</v>
          </cell>
          <cell r="R744" t="str">
            <v>MACHINE OPERATOR</v>
          </cell>
          <cell r="S744">
            <v>39722</v>
          </cell>
          <cell r="T744">
            <v>20.5</v>
          </cell>
          <cell r="U744">
            <v>4</v>
          </cell>
          <cell r="V744">
            <v>0</v>
          </cell>
          <cell r="W744">
            <v>4</v>
          </cell>
          <cell r="X744">
            <v>31</v>
          </cell>
          <cell r="Y744">
            <v>28.5</v>
          </cell>
          <cell r="Z744">
            <v>7.25</v>
          </cell>
        </row>
        <row r="745">
          <cell r="A745" t="str">
            <v>EMP232</v>
          </cell>
          <cell r="B745" t="str">
            <v>ARCHANA THOSAR</v>
          </cell>
          <cell r="C745" t="str">
            <v>12.2.07</v>
          </cell>
          <cell r="E745" t="str">
            <v>TEP</v>
          </cell>
          <cell r="F745">
            <v>9</v>
          </cell>
          <cell r="G745">
            <v>17.3</v>
          </cell>
          <cell r="H745" t="str">
            <v>CHEQUE</v>
          </cell>
          <cell r="N745">
            <v>0</v>
          </cell>
          <cell r="R745" t="str">
            <v>MACHINE OPERATOR</v>
          </cell>
          <cell r="S745">
            <v>39660</v>
          </cell>
          <cell r="T745">
            <v>10</v>
          </cell>
          <cell r="U745">
            <v>2</v>
          </cell>
          <cell r="V745">
            <v>0</v>
          </cell>
          <cell r="W745">
            <v>0</v>
          </cell>
          <cell r="X745">
            <v>31</v>
          </cell>
          <cell r="Y745">
            <v>12</v>
          </cell>
          <cell r="Z745">
            <v>20</v>
          </cell>
        </row>
        <row r="746">
          <cell r="A746" t="str">
            <v>EMP232</v>
          </cell>
          <cell r="B746" t="str">
            <v>ARCHANA THOSAR</v>
          </cell>
          <cell r="C746" t="str">
            <v>12.2.07</v>
          </cell>
          <cell r="E746" t="str">
            <v>TEP</v>
          </cell>
          <cell r="F746">
            <v>9</v>
          </cell>
          <cell r="G746">
            <v>17.3</v>
          </cell>
          <cell r="H746" t="str">
            <v>CHEQUE</v>
          </cell>
          <cell r="N746">
            <v>0</v>
          </cell>
          <cell r="R746" t="str">
            <v>MACHINE OPERATOR</v>
          </cell>
          <cell r="S746">
            <v>39599</v>
          </cell>
          <cell r="T746">
            <v>21.5</v>
          </cell>
          <cell r="U746">
            <v>4</v>
          </cell>
          <cell r="V746">
            <v>0</v>
          </cell>
          <cell r="W746">
            <v>1</v>
          </cell>
          <cell r="X746">
            <v>31</v>
          </cell>
          <cell r="Y746">
            <v>26.5</v>
          </cell>
          <cell r="Z746">
            <v>18.25</v>
          </cell>
        </row>
        <row r="747">
          <cell r="A747" t="str">
            <v>EMP232</v>
          </cell>
          <cell r="B747" t="str">
            <v>ARCHANA THOSAR</v>
          </cell>
          <cell r="C747" t="str">
            <v>12.2.07</v>
          </cell>
          <cell r="E747" t="str">
            <v>TEP</v>
          </cell>
          <cell r="F747" t="str">
            <v>TIME_IN</v>
          </cell>
          <cell r="G747">
            <v>17.3</v>
          </cell>
          <cell r="H747" t="str">
            <v>CHEQUE</v>
          </cell>
          <cell r="N747">
            <v>0</v>
          </cell>
          <cell r="R747" t="str">
            <v>MACHINE OPERATOR</v>
          </cell>
          <cell r="S747">
            <v>39783</v>
          </cell>
          <cell r="T747">
            <v>21</v>
          </cell>
          <cell r="U747">
            <v>4</v>
          </cell>
          <cell r="V747">
            <v>0</v>
          </cell>
          <cell r="W747">
            <v>0</v>
          </cell>
          <cell r="X747">
            <v>31</v>
          </cell>
          <cell r="Y747">
            <v>25</v>
          </cell>
          <cell r="Z747">
            <v>0</v>
          </cell>
        </row>
        <row r="748">
          <cell r="A748" t="str">
            <v>EMP232</v>
          </cell>
          <cell r="B748" t="str">
            <v>ARCHANA THOSAR</v>
          </cell>
          <cell r="C748" t="str">
            <v>12.2.07</v>
          </cell>
          <cell r="E748" t="str">
            <v>TEP</v>
          </cell>
          <cell r="F748">
            <v>9</v>
          </cell>
          <cell r="G748">
            <v>17.3</v>
          </cell>
          <cell r="H748" t="str">
            <v>CHEQUE</v>
          </cell>
          <cell r="N748">
            <v>0</v>
          </cell>
          <cell r="R748" t="str">
            <v>MACHINE OPERATOR</v>
          </cell>
          <cell r="S748">
            <v>39539</v>
          </cell>
          <cell r="T748">
            <v>25</v>
          </cell>
          <cell r="U748">
            <v>4</v>
          </cell>
          <cell r="W748">
            <v>0</v>
          </cell>
          <cell r="X748">
            <v>30</v>
          </cell>
          <cell r="Y748">
            <v>29</v>
          </cell>
          <cell r="Z748">
            <v>11.25</v>
          </cell>
        </row>
        <row r="749">
          <cell r="A749" t="str">
            <v>EMP232</v>
          </cell>
          <cell r="B749" t="str">
            <v>ARCHANA THOSAR</v>
          </cell>
          <cell r="C749" t="str">
            <v>12.2.07</v>
          </cell>
          <cell r="F749">
            <v>9</v>
          </cell>
          <cell r="G749">
            <v>17.3</v>
          </cell>
          <cell r="H749" t="str">
            <v>CHEQUE</v>
          </cell>
          <cell r="N749">
            <v>0</v>
          </cell>
          <cell r="R749" t="str">
            <v>MACHINE OPERATOR</v>
          </cell>
          <cell r="S749">
            <v>39629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30</v>
          </cell>
          <cell r="Y749">
            <v>0</v>
          </cell>
          <cell r="Z749">
            <v>0</v>
          </cell>
        </row>
        <row r="750">
          <cell r="A750" t="str">
            <v>EMP232</v>
          </cell>
          <cell r="B750" t="str">
            <v>ARCHANA THOSAR</v>
          </cell>
          <cell r="C750" t="str">
            <v>12.2.07</v>
          </cell>
          <cell r="E750" t="str">
            <v>TEP</v>
          </cell>
          <cell r="F750">
            <v>9</v>
          </cell>
          <cell r="G750">
            <v>17.3</v>
          </cell>
          <cell r="H750" t="str">
            <v>CHEQUE</v>
          </cell>
          <cell r="N750">
            <v>0</v>
          </cell>
          <cell r="R750" t="str">
            <v>MACHINE OPERATOR</v>
          </cell>
          <cell r="S750">
            <v>39691</v>
          </cell>
          <cell r="T750">
            <v>23.5</v>
          </cell>
          <cell r="U750">
            <v>4</v>
          </cell>
          <cell r="V750">
            <v>0</v>
          </cell>
          <cell r="W750">
            <v>3</v>
          </cell>
          <cell r="X750">
            <v>31</v>
          </cell>
          <cell r="Y750">
            <v>30.5</v>
          </cell>
          <cell r="Z750">
            <v>25.5</v>
          </cell>
        </row>
        <row r="751">
          <cell r="A751" t="str">
            <v>EMP232</v>
          </cell>
          <cell r="B751" t="str">
            <v>ARCHANA THOSAR</v>
          </cell>
          <cell r="C751" t="str">
            <v>12.2.07</v>
          </cell>
          <cell r="E751" t="str">
            <v>TEP</v>
          </cell>
          <cell r="F751">
            <v>9</v>
          </cell>
          <cell r="G751">
            <v>17.3</v>
          </cell>
          <cell r="H751" t="str">
            <v>CHEQUE</v>
          </cell>
          <cell r="N751">
            <v>0</v>
          </cell>
          <cell r="R751" t="str">
            <v>MACHINE OPERATOR</v>
          </cell>
          <cell r="S751">
            <v>39692</v>
          </cell>
          <cell r="T751">
            <v>21.5</v>
          </cell>
          <cell r="U751">
            <v>4</v>
          </cell>
          <cell r="V751">
            <v>0</v>
          </cell>
          <cell r="W751">
            <v>1</v>
          </cell>
          <cell r="X751">
            <v>30</v>
          </cell>
          <cell r="Y751">
            <v>26.5</v>
          </cell>
          <cell r="Z751">
            <v>13</v>
          </cell>
        </row>
        <row r="752">
          <cell r="A752" t="str">
            <v>EMP232</v>
          </cell>
          <cell r="B752" t="str">
            <v>ARCHANA THOSAR</v>
          </cell>
          <cell r="C752" t="str">
            <v>12.2.07</v>
          </cell>
          <cell r="E752" t="str">
            <v>TEP</v>
          </cell>
          <cell r="F752">
            <v>9</v>
          </cell>
          <cell r="G752">
            <v>17.3</v>
          </cell>
          <cell r="H752" t="str">
            <v>CHEQUE</v>
          </cell>
          <cell r="N752">
            <v>0</v>
          </cell>
          <cell r="R752" t="str">
            <v>MACHINE OPERATOR</v>
          </cell>
          <cell r="S752">
            <v>39753</v>
          </cell>
          <cell r="T752">
            <v>23</v>
          </cell>
          <cell r="U752">
            <v>5</v>
          </cell>
          <cell r="V752">
            <v>0</v>
          </cell>
          <cell r="W752">
            <v>0</v>
          </cell>
          <cell r="X752">
            <v>30</v>
          </cell>
          <cell r="Y752">
            <v>28</v>
          </cell>
          <cell r="Z752">
            <v>6</v>
          </cell>
        </row>
        <row r="753">
          <cell r="A753" t="str">
            <v>EMP233</v>
          </cell>
          <cell r="B753" t="str">
            <v>AKSHADHA SHINDE</v>
          </cell>
          <cell r="C753" t="str">
            <v>01/08/96</v>
          </cell>
          <cell r="D753">
            <v>25942</v>
          </cell>
          <cell r="F753" t="str">
            <v>TIME_IN</v>
          </cell>
          <cell r="G753">
            <v>17.3</v>
          </cell>
          <cell r="H753" t="str">
            <v>CHEQUE</v>
          </cell>
          <cell r="I753" t="str">
            <v>VINAYAK RAUT</v>
          </cell>
          <cell r="J753" t="str">
            <v>3/10, SHANTI NIKETAN CHAWL,</v>
          </cell>
          <cell r="K753" t="str">
            <v>PAREZA WADI, MOHILI VILLAGE,SAKI VIHAR R</v>
          </cell>
          <cell r="M753" t="str">
            <v>BOMBAY</v>
          </cell>
          <cell r="N753">
            <v>400072</v>
          </cell>
          <cell r="S753">
            <v>39881</v>
          </cell>
          <cell r="T753">
            <v>22.5</v>
          </cell>
          <cell r="U753">
            <v>5</v>
          </cell>
          <cell r="V753">
            <v>0</v>
          </cell>
          <cell r="W753">
            <v>2</v>
          </cell>
          <cell r="X753">
            <v>31</v>
          </cell>
          <cell r="Y753">
            <v>29.5</v>
          </cell>
          <cell r="Z753">
            <v>0</v>
          </cell>
        </row>
        <row r="754">
          <cell r="A754" t="str">
            <v>EMP233</v>
          </cell>
          <cell r="B754" t="str">
            <v>AKSHADHA SHINDE</v>
          </cell>
          <cell r="C754" t="str">
            <v>01/08/96</v>
          </cell>
          <cell r="D754">
            <v>25942</v>
          </cell>
          <cell r="F754">
            <v>9</v>
          </cell>
          <cell r="G754">
            <v>17.3</v>
          </cell>
          <cell r="H754" t="str">
            <v>CHEQUE</v>
          </cell>
          <cell r="I754" t="str">
            <v>VINAYAK RAUT</v>
          </cell>
          <cell r="J754" t="str">
            <v>3/10, SHANTI NIKETAN CHAWL,</v>
          </cell>
          <cell r="K754" t="str">
            <v>PAREZA WADI, MOHILI VILLAGE,SAKI VIHAR R</v>
          </cell>
          <cell r="M754" t="str">
            <v>BOMBAY</v>
          </cell>
          <cell r="N754">
            <v>400072</v>
          </cell>
          <cell r="S754">
            <v>39599</v>
          </cell>
          <cell r="T754">
            <v>20</v>
          </cell>
          <cell r="U754">
            <v>4</v>
          </cell>
          <cell r="V754">
            <v>6</v>
          </cell>
          <cell r="W754">
            <v>1</v>
          </cell>
          <cell r="X754">
            <v>31</v>
          </cell>
          <cell r="Y754">
            <v>31</v>
          </cell>
          <cell r="Z754">
            <v>0.75</v>
          </cell>
        </row>
        <row r="755">
          <cell r="A755" t="str">
            <v>EMP233</v>
          </cell>
          <cell r="B755" t="str">
            <v>AKSHADHA SHINDE</v>
          </cell>
          <cell r="C755" t="str">
            <v>01/08/96</v>
          </cell>
          <cell r="D755">
            <v>25942</v>
          </cell>
          <cell r="F755">
            <v>9</v>
          </cell>
          <cell r="G755">
            <v>17.3</v>
          </cell>
          <cell r="H755" t="str">
            <v>CHEQUE</v>
          </cell>
          <cell r="I755" t="str">
            <v>VINAYAK RAUT</v>
          </cell>
          <cell r="J755" t="str">
            <v>3/10, SHANTI NIKETAN CHAWL,</v>
          </cell>
          <cell r="K755" t="str">
            <v>PAREZA WADI, MOHILI VILLAGE,SAKI VIHAR R</v>
          </cell>
          <cell r="M755" t="str">
            <v>BOMBAY</v>
          </cell>
          <cell r="N755">
            <v>400072</v>
          </cell>
          <cell r="S755">
            <v>39629</v>
          </cell>
          <cell r="T755">
            <v>21</v>
          </cell>
          <cell r="U755">
            <v>5</v>
          </cell>
          <cell r="V755">
            <v>3</v>
          </cell>
          <cell r="W755">
            <v>0</v>
          </cell>
          <cell r="X755">
            <v>30</v>
          </cell>
          <cell r="Y755">
            <v>29</v>
          </cell>
          <cell r="Z755">
            <v>0</v>
          </cell>
        </row>
        <row r="756">
          <cell r="A756" t="str">
            <v>EMP233</v>
          </cell>
          <cell r="B756" t="str">
            <v>AKSHADHA SHINDE</v>
          </cell>
          <cell r="C756" t="str">
            <v>01/08/96</v>
          </cell>
          <cell r="D756">
            <v>25942</v>
          </cell>
          <cell r="F756" t="str">
            <v>TIME_IN</v>
          </cell>
          <cell r="G756">
            <v>17.3</v>
          </cell>
          <cell r="H756" t="str">
            <v>CHEQUE</v>
          </cell>
          <cell r="I756" t="str">
            <v>VINAYAK RAUT</v>
          </cell>
          <cell r="J756" t="str">
            <v>3/10, SHANTI NIKETAN CHAWL,</v>
          </cell>
          <cell r="K756" t="str">
            <v>PAREZA WADI, MOHILI VILLAGE,SAKI VIHAR R</v>
          </cell>
          <cell r="M756" t="str">
            <v>BOMBAY</v>
          </cell>
          <cell r="N756">
            <v>400072</v>
          </cell>
          <cell r="S756">
            <v>39814</v>
          </cell>
          <cell r="T756">
            <v>22</v>
          </cell>
          <cell r="U756">
            <v>4</v>
          </cell>
          <cell r="V756">
            <v>0</v>
          </cell>
          <cell r="W756">
            <v>1</v>
          </cell>
          <cell r="X756">
            <v>31</v>
          </cell>
          <cell r="Y756">
            <v>27</v>
          </cell>
          <cell r="Z756">
            <v>0</v>
          </cell>
        </row>
        <row r="757">
          <cell r="A757" t="str">
            <v>EMP233</v>
          </cell>
          <cell r="B757" t="str">
            <v>AKSHADHA SHINDE</v>
          </cell>
          <cell r="C757" t="str">
            <v>01/08/96</v>
          </cell>
          <cell r="D757">
            <v>25942</v>
          </cell>
          <cell r="F757">
            <v>9</v>
          </cell>
          <cell r="G757">
            <v>17.3</v>
          </cell>
          <cell r="H757" t="str">
            <v>CHEQUE</v>
          </cell>
          <cell r="I757" t="str">
            <v>VINAYAK RAUT</v>
          </cell>
          <cell r="J757" t="str">
            <v>3/10, SHANTI NIKETAN CHAWL,</v>
          </cell>
          <cell r="K757" t="str">
            <v>PAREZA WADI, MOHILI VILLAGE,SAKI VIHAR R</v>
          </cell>
          <cell r="M757" t="str">
            <v>BOMBAY</v>
          </cell>
          <cell r="N757">
            <v>400072</v>
          </cell>
          <cell r="S757">
            <v>39722</v>
          </cell>
          <cell r="T757">
            <v>23</v>
          </cell>
          <cell r="U757">
            <v>4</v>
          </cell>
          <cell r="V757">
            <v>0</v>
          </cell>
          <cell r="W757">
            <v>4</v>
          </cell>
          <cell r="X757">
            <v>31</v>
          </cell>
          <cell r="Y757">
            <v>31</v>
          </cell>
          <cell r="Z757">
            <v>4.5</v>
          </cell>
        </row>
        <row r="758">
          <cell r="A758" t="str">
            <v>EMP233</v>
          </cell>
          <cell r="B758" t="str">
            <v>AKSHADHA SHINDE</v>
          </cell>
          <cell r="C758" t="str">
            <v>01/08/96</v>
          </cell>
          <cell r="D758">
            <v>25942</v>
          </cell>
          <cell r="F758">
            <v>9</v>
          </cell>
          <cell r="G758">
            <v>17.3</v>
          </cell>
          <cell r="H758" t="str">
            <v>CHEQUE</v>
          </cell>
          <cell r="I758" t="str">
            <v>VINAYAK RAUT</v>
          </cell>
          <cell r="J758" t="str">
            <v>3/10, SHANTI NIKETAN CHAWL,</v>
          </cell>
          <cell r="K758" t="str">
            <v>PAREZA WADI, MOHILI VILLAGE,SAKI VIHAR R</v>
          </cell>
          <cell r="M758" t="str">
            <v>BOMBAY</v>
          </cell>
          <cell r="N758">
            <v>400072</v>
          </cell>
          <cell r="S758">
            <v>39660</v>
          </cell>
          <cell r="T758">
            <v>25</v>
          </cell>
          <cell r="U758">
            <v>4</v>
          </cell>
          <cell r="V758">
            <v>0</v>
          </cell>
          <cell r="W758">
            <v>0</v>
          </cell>
          <cell r="X758">
            <v>31</v>
          </cell>
          <cell r="Y758">
            <v>29</v>
          </cell>
          <cell r="Z758">
            <v>18.5</v>
          </cell>
        </row>
        <row r="759">
          <cell r="A759" t="str">
            <v>EMP233</v>
          </cell>
          <cell r="B759" t="str">
            <v>AKSHADHA SHINDE</v>
          </cell>
          <cell r="C759" t="str">
            <v>01/08/96</v>
          </cell>
          <cell r="D759">
            <v>25942</v>
          </cell>
          <cell r="F759">
            <v>9</v>
          </cell>
          <cell r="G759">
            <v>17.3</v>
          </cell>
          <cell r="H759" t="str">
            <v>CHEQUE</v>
          </cell>
          <cell r="I759" t="str">
            <v>VINAYAK RAUT</v>
          </cell>
          <cell r="J759" t="str">
            <v>3/10, SHANTI NIKETAN CHAWL,</v>
          </cell>
          <cell r="K759" t="str">
            <v>PAREZA WADI, MOHILI VILLAGE,SAKI VIHAR R</v>
          </cell>
          <cell r="M759" t="str">
            <v>BOMBAY</v>
          </cell>
          <cell r="N759">
            <v>400072</v>
          </cell>
          <cell r="S759">
            <v>39753</v>
          </cell>
          <cell r="T759">
            <v>21</v>
          </cell>
          <cell r="U759">
            <v>5</v>
          </cell>
          <cell r="V759">
            <v>3</v>
          </cell>
          <cell r="W759">
            <v>0</v>
          </cell>
          <cell r="X759">
            <v>30</v>
          </cell>
          <cell r="Y759">
            <v>29</v>
          </cell>
          <cell r="Z759">
            <v>0</v>
          </cell>
        </row>
        <row r="760">
          <cell r="A760" t="str">
            <v>EMP233</v>
          </cell>
          <cell r="B760" t="str">
            <v>AKSHADHA SHINDE</v>
          </cell>
          <cell r="C760" t="str">
            <v>01/08/96</v>
          </cell>
          <cell r="D760">
            <v>25942</v>
          </cell>
          <cell r="F760" t="str">
            <v>TIME_IN</v>
          </cell>
          <cell r="G760">
            <v>17.3</v>
          </cell>
          <cell r="H760" t="str">
            <v>CHEQUE</v>
          </cell>
          <cell r="I760" t="str">
            <v>VINAYAK RAUT</v>
          </cell>
          <cell r="J760" t="str">
            <v>3/10, SHANTI NIKETAN CHAWL,</v>
          </cell>
          <cell r="K760" t="str">
            <v>PAREZA WADI, MOHILI VILLAGE,SAKI VIHAR R</v>
          </cell>
          <cell r="M760" t="str">
            <v>BOMBAY</v>
          </cell>
          <cell r="N760">
            <v>400072</v>
          </cell>
          <cell r="S760">
            <v>39845</v>
          </cell>
          <cell r="T760">
            <v>24</v>
          </cell>
          <cell r="U760">
            <v>4</v>
          </cell>
          <cell r="V760">
            <v>0</v>
          </cell>
          <cell r="W760">
            <v>0</v>
          </cell>
          <cell r="X760">
            <v>28</v>
          </cell>
          <cell r="Y760">
            <v>28</v>
          </cell>
          <cell r="Z760">
            <v>0</v>
          </cell>
        </row>
        <row r="761">
          <cell r="A761" t="str">
            <v>EMP233</v>
          </cell>
          <cell r="B761" t="str">
            <v>AKSHADHA SHINDE</v>
          </cell>
          <cell r="C761" t="str">
            <v>01/08/96</v>
          </cell>
          <cell r="D761">
            <v>25942</v>
          </cell>
          <cell r="F761">
            <v>9</v>
          </cell>
          <cell r="G761">
            <v>17.3</v>
          </cell>
          <cell r="H761" t="str">
            <v>CHEQUE</v>
          </cell>
          <cell r="I761" t="str">
            <v>VINAYAK RAUT</v>
          </cell>
          <cell r="J761" t="str">
            <v>3/10, SHANTI NIKETAN CHAWL,</v>
          </cell>
          <cell r="K761" t="str">
            <v>PAREZA WADI, MOHILI VILLAGE,SAKI VIHAR R</v>
          </cell>
          <cell r="M761" t="str">
            <v>BOMBAY</v>
          </cell>
          <cell r="N761">
            <v>400072</v>
          </cell>
          <cell r="S761">
            <v>39692</v>
          </cell>
          <cell r="T761">
            <v>23</v>
          </cell>
          <cell r="U761">
            <v>4</v>
          </cell>
          <cell r="V761">
            <v>0</v>
          </cell>
          <cell r="W761">
            <v>1</v>
          </cell>
          <cell r="X761">
            <v>30</v>
          </cell>
          <cell r="Y761">
            <v>28</v>
          </cell>
          <cell r="Z761">
            <v>9</v>
          </cell>
        </row>
        <row r="762">
          <cell r="A762" t="str">
            <v>EMP233</v>
          </cell>
          <cell r="B762" t="str">
            <v>AKSHADHA SHINDE</v>
          </cell>
          <cell r="C762" t="str">
            <v>01/08/96</v>
          </cell>
          <cell r="D762">
            <v>25942</v>
          </cell>
          <cell r="F762">
            <v>9</v>
          </cell>
          <cell r="G762">
            <v>17.3</v>
          </cell>
          <cell r="H762" t="str">
            <v>CHEQUE</v>
          </cell>
          <cell r="I762" t="str">
            <v>VINAYAK RAUT</v>
          </cell>
          <cell r="J762" t="str">
            <v>3/10, SHANTI NIKETAN CHAWL,</v>
          </cell>
          <cell r="K762" t="str">
            <v>PAREZA WADI, MOHILI VILLAGE,SAKI VIHAR R</v>
          </cell>
          <cell r="M762" t="str">
            <v>BOMBAY</v>
          </cell>
          <cell r="N762">
            <v>400072</v>
          </cell>
          <cell r="S762">
            <v>39691</v>
          </cell>
          <cell r="T762">
            <v>24</v>
          </cell>
          <cell r="U762">
            <v>4</v>
          </cell>
          <cell r="V762">
            <v>0</v>
          </cell>
          <cell r="W762">
            <v>3</v>
          </cell>
          <cell r="X762">
            <v>31</v>
          </cell>
          <cell r="Y762">
            <v>31</v>
          </cell>
          <cell r="Z762">
            <v>22</v>
          </cell>
        </row>
        <row r="763">
          <cell r="A763" t="str">
            <v>EMP233</v>
          </cell>
          <cell r="B763" t="str">
            <v>AKSHADHA SHINDE</v>
          </cell>
          <cell r="C763" t="str">
            <v>01/08/96</v>
          </cell>
          <cell r="D763">
            <v>25942</v>
          </cell>
          <cell r="F763">
            <v>9</v>
          </cell>
          <cell r="G763">
            <v>17.3</v>
          </cell>
          <cell r="H763" t="str">
            <v>CHEQUE</v>
          </cell>
          <cell r="I763" t="str">
            <v>VINAYAK RAUT</v>
          </cell>
          <cell r="J763" t="str">
            <v>3/10, SHANTI NIKETAN CHAWL,</v>
          </cell>
          <cell r="K763" t="str">
            <v>PAREZA WADI, MOHILI VILLAGE,SAKI VIHAR R</v>
          </cell>
          <cell r="M763" t="str">
            <v>BOMBAY</v>
          </cell>
          <cell r="N763">
            <v>400072</v>
          </cell>
          <cell r="S763">
            <v>39539</v>
          </cell>
          <cell r="T763">
            <v>20</v>
          </cell>
          <cell r="U763">
            <v>4</v>
          </cell>
          <cell r="V763">
            <v>5</v>
          </cell>
          <cell r="W763">
            <v>0</v>
          </cell>
          <cell r="X763">
            <v>30</v>
          </cell>
          <cell r="Y763">
            <v>29</v>
          </cell>
          <cell r="Z763">
            <v>0</v>
          </cell>
        </row>
        <row r="764">
          <cell r="A764" t="str">
            <v>EMP233</v>
          </cell>
          <cell r="B764" t="str">
            <v>AKSHADHA SHINDE</v>
          </cell>
          <cell r="C764" t="str">
            <v>01/08/96</v>
          </cell>
          <cell r="D764">
            <v>25942</v>
          </cell>
          <cell r="F764" t="str">
            <v>TIME_IN</v>
          </cell>
          <cell r="G764">
            <v>17.3</v>
          </cell>
          <cell r="H764" t="str">
            <v>CHEQUE</v>
          </cell>
          <cell r="I764" t="str">
            <v>VINAYAK RAUT</v>
          </cell>
          <cell r="J764" t="str">
            <v>3/10, SHANTI NIKETAN CHAWL,</v>
          </cell>
          <cell r="K764" t="str">
            <v>PAREZA WADI, MOHILI VILLAGE,SAKI VIHAR R</v>
          </cell>
          <cell r="M764" t="str">
            <v>BOMBAY</v>
          </cell>
          <cell r="N764">
            <v>400072</v>
          </cell>
          <cell r="S764">
            <v>39783</v>
          </cell>
          <cell r="T764">
            <v>26</v>
          </cell>
          <cell r="U764">
            <v>4</v>
          </cell>
          <cell r="V764">
            <v>0</v>
          </cell>
          <cell r="W764">
            <v>0</v>
          </cell>
          <cell r="X764">
            <v>31</v>
          </cell>
          <cell r="Y764">
            <v>30</v>
          </cell>
          <cell r="Z764">
            <v>0</v>
          </cell>
        </row>
        <row r="765">
          <cell r="A765" t="str">
            <v>EMP234</v>
          </cell>
          <cell r="B765" t="str">
            <v>SACHIN GOYTHALE</v>
          </cell>
          <cell r="C765" t="str">
            <v>01/08/96</v>
          </cell>
          <cell r="D765">
            <v>26590</v>
          </cell>
          <cell r="F765">
            <v>9</v>
          </cell>
          <cell r="G765">
            <v>17.3</v>
          </cell>
          <cell r="H765" t="str">
            <v>CHEQUE</v>
          </cell>
          <cell r="I765" t="str">
            <v>RAMAKRISHNA</v>
          </cell>
          <cell r="J765" t="str">
            <v>14,JAGBIRSINGH CHWAL, NEAR BANDIVALI</v>
          </cell>
          <cell r="K765" t="str">
            <v>HIGH SCHOOL, MAJAS HILL,</v>
          </cell>
          <cell r="L765" t="str">
            <v>~</v>
          </cell>
          <cell r="M765" t="str">
            <v>JOGESHWARI (E)</v>
          </cell>
          <cell r="N765">
            <v>400060</v>
          </cell>
          <cell r="S765">
            <v>39629</v>
          </cell>
          <cell r="T765">
            <v>21.5</v>
          </cell>
          <cell r="U765">
            <v>5</v>
          </cell>
          <cell r="V765">
            <v>0</v>
          </cell>
          <cell r="W765">
            <v>0</v>
          </cell>
          <cell r="X765">
            <v>30</v>
          </cell>
          <cell r="Y765">
            <v>26.5</v>
          </cell>
          <cell r="Z765">
            <v>4.75</v>
          </cell>
        </row>
        <row r="766">
          <cell r="A766" t="str">
            <v>EMP234</v>
          </cell>
          <cell r="B766" t="str">
            <v>SACHIN GOYTHALE</v>
          </cell>
          <cell r="C766" t="str">
            <v>01/08/96</v>
          </cell>
          <cell r="D766">
            <v>26590</v>
          </cell>
          <cell r="F766">
            <v>9</v>
          </cell>
          <cell r="G766">
            <v>17.3</v>
          </cell>
          <cell r="H766" t="str">
            <v>CHEQUE</v>
          </cell>
          <cell r="I766" t="str">
            <v>RAMAKRISHNA</v>
          </cell>
          <cell r="J766" t="str">
            <v>14,JAGBIRSINGH CHWAL, NEAR BANDIVALI</v>
          </cell>
          <cell r="K766" t="str">
            <v>HIGH SCHOOL, MAJAS HILL,</v>
          </cell>
          <cell r="L766" t="str">
            <v>~</v>
          </cell>
          <cell r="M766" t="str">
            <v>JOGESHWARI (E)</v>
          </cell>
          <cell r="N766">
            <v>400060</v>
          </cell>
          <cell r="S766">
            <v>39660</v>
          </cell>
          <cell r="T766">
            <v>25.5</v>
          </cell>
          <cell r="U766">
            <v>4</v>
          </cell>
          <cell r="V766">
            <v>0</v>
          </cell>
          <cell r="W766">
            <v>0</v>
          </cell>
          <cell r="X766">
            <v>31</v>
          </cell>
          <cell r="Y766">
            <v>29.5</v>
          </cell>
          <cell r="Z766">
            <v>8</v>
          </cell>
        </row>
        <row r="767">
          <cell r="A767" t="str">
            <v>EMP234</v>
          </cell>
          <cell r="B767" t="str">
            <v>SACHIN GOYTHALE</v>
          </cell>
          <cell r="C767" t="str">
            <v>01/08/96</v>
          </cell>
          <cell r="D767">
            <v>26590</v>
          </cell>
          <cell r="F767">
            <v>9</v>
          </cell>
          <cell r="G767">
            <v>17.3</v>
          </cell>
          <cell r="H767" t="str">
            <v>CHEQUE</v>
          </cell>
          <cell r="I767" t="str">
            <v>RAMAKRISHNA</v>
          </cell>
          <cell r="J767" t="str">
            <v>14,JAGBIRSINGH CHWAL, NEAR BANDIVALI</v>
          </cell>
          <cell r="K767" t="str">
            <v>HIGH SCHOOL, MAJAS HILL,</v>
          </cell>
          <cell r="L767" t="str">
            <v>~</v>
          </cell>
          <cell r="M767" t="str">
            <v>JOGESHWARI (E)</v>
          </cell>
          <cell r="N767">
            <v>400060</v>
          </cell>
          <cell r="S767">
            <v>39599</v>
          </cell>
          <cell r="T767">
            <v>20.5</v>
          </cell>
          <cell r="U767">
            <v>4</v>
          </cell>
          <cell r="V767">
            <v>4</v>
          </cell>
          <cell r="W767">
            <v>1</v>
          </cell>
          <cell r="X767">
            <v>31</v>
          </cell>
          <cell r="Y767">
            <v>29.5</v>
          </cell>
          <cell r="Z767">
            <v>0</v>
          </cell>
        </row>
        <row r="768">
          <cell r="A768" t="str">
            <v>EMP234</v>
          </cell>
          <cell r="B768" t="str">
            <v>SACHIN GOYTHALE</v>
          </cell>
          <cell r="C768" t="str">
            <v>01/08/96</v>
          </cell>
          <cell r="D768">
            <v>26590</v>
          </cell>
          <cell r="F768">
            <v>9</v>
          </cell>
          <cell r="G768">
            <v>17.3</v>
          </cell>
          <cell r="H768" t="str">
            <v>CHEQUE</v>
          </cell>
          <cell r="I768" t="str">
            <v>RAMAKRISHNA</v>
          </cell>
          <cell r="J768" t="str">
            <v>14,JAGBIRSINGH CHWAL, NEAR BANDIVALI</v>
          </cell>
          <cell r="K768" t="str">
            <v>HIGH SCHOOL, MAJAS HILL,</v>
          </cell>
          <cell r="L768" t="str">
            <v>~</v>
          </cell>
          <cell r="M768" t="str">
            <v>JOGESHWARI (E)</v>
          </cell>
          <cell r="N768">
            <v>400060</v>
          </cell>
          <cell r="S768">
            <v>39539</v>
          </cell>
          <cell r="T768">
            <v>21.5</v>
          </cell>
          <cell r="U768">
            <v>4</v>
          </cell>
          <cell r="V768">
            <v>3</v>
          </cell>
          <cell r="W768">
            <v>0</v>
          </cell>
          <cell r="X768">
            <v>30</v>
          </cell>
          <cell r="Y768">
            <v>28.5</v>
          </cell>
          <cell r="Z768">
            <v>0</v>
          </cell>
        </row>
        <row r="769">
          <cell r="A769" t="str">
            <v>EMP234</v>
          </cell>
          <cell r="B769" t="str">
            <v>SACHIN GOYTHALE</v>
          </cell>
          <cell r="C769" t="str">
            <v>01/08/96</v>
          </cell>
          <cell r="D769">
            <v>26590</v>
          </cell>
          <cell r="F769">
            <v>9</v>
          </cell>
          <cell r="G769">
            <v>17.3</v>
          </cell>
          <cell r="H769" t="str">
            <v>CHEQUE</v>
          </cell>
          <cell r="I769" t="str">
            <v>RAMAKRISHNA</v>
          </cell>
          <cell r="J769" t="str">
            <v>14,JAGBIRSINGH CHWAL, NEAR BANDIVALI</v>
          </cell>
          <cell r="K769" t="str">
            <v>HIGH SCHOOL, MAJAS HILL,</v>
          </cell>
          <cell r="L769" t="str">
            <v>~</v>
          </cell>
          <cell r="M769" t="str">
            <v>JOGESHWARI (E)</v>
          </cell>
          <cell r="N769">
            <v>400060</v>
          </cell>
          <cell r="S769">
            <v>39692</v>
          </cell>
          <cell r="T769">
            <v>22</v>
          </cell>
          <cell r="U769">
            <v>4</v>
          </cell>
          <cell r="V769">
            <v>0</v>
          </cell>
          <cell r="W769">
            <v>1</v>
          </cell>
          <cell r="X769">
            <v>30</v>
          </cell>
          <cell r="Y769">
            <v>27</v>
          </cell>
          <cell r="Z769">
            <v>13.5</v>
          </cell>
        </row>
        <row r="770">
          <cell r="A770" t="str">
            <v>EMP234</v>
          </cell>
          <cell r="B770" t="str">
            <v>SACHIN GOYTHALE</v>
          </cell>
          <cell r="C770" t="str">
            <v>01/08/96</v>
          </cell>
          <cell r="D770">
            <v>26590</v>
          </cell>
          <cell r="F770">
            <v>9</v>
          </cell>
          <cell r="G770">
            <v>17.3</v>
          </cell>
          <cell r="H770" t="str">
            <v>CHEQUE</v>
          </cell>
          <cell r="I770" t="str">
            <v>RAMAKRISHNA</v>
          </cell>
          <cell r="J770" t="str">
            <v>14,JAGBIRSINGH CHWAL, NEAR BANDIVALI</v>
          </cell>
          <cell r="K770" t="str">
            <v>HIGH SCHOOL, MAJAS HILL,</v>
          </cell>
          <cell r="L770" t="str">
            <v>~</v>
          </cell>
          <cell r="M770" t="str">
            <v>JOGESHWARI (E)</v>
          </cell>
          <cell r="N770">
            <v>400060</v>
          </cell>
          <cell r="S770">
            <v>39753</v>
          </cell>
          <cell r="T770">
            <v>24</v>
          </cell>
          <cell r="U770">
            <v>5</v>
          </cell>
          <cell r="V770">
            <v>0</v>
          </cell>
          <cell r="W770">
            <v>0</v>
          </cell>
          <cell r="X770">
            <v>30</v>
          </cell>
          <cell r="Y770">
            <v>29</v>
          </cell>
          <cell r="Z770">
            <v>0</v>
          </cell>
        </row>
        <row r="771">
          <cell r="A771" t="str">
            <v>EMP234</v>
          </cell>
          <cell r="B771" t="str">
            <v>SACHIN GOYTHALE</v>
          </cell>
          <cell r="C771" t="str">
            <v>01/08/96</v>
          </cell>
          <cell r="D771">
            <v>26590</v>
          </cell>
          <cell r="F771" t="str">
            <v>TIME_IN</v>
          </cell>
          <cell r="G771">
            <v>17.3</v>
          </cell>
          <cell r="H771" t="str">
            <v>CHEQUE</v>
          </cell>
          <cell r="I771" t="str">
            <v>RAMAKRISHNA</v>
          </cell>
          <cell r="J771" t="str">
            <v>14,JAGBIRSINGH CHWAL, NEAR BANDIVALI</v>
          </cell>
          <cell r="K771" t="str">
            <v>HIGH SCHOOL, MAJAS HILL,</v>
          </cell>
          <cell r="L771" t="str">
            <v>~</v>
          </cell>
          <cell r="M771" t="str">
            <v>JOGESHWARI (E)</v>
          </cell>
          <cell r="N771">
            <v>400060</v>
          </cell>
          <cell r="S771">
            <v>39783</v>
          </cell>
          <cell r="T771">
            <v>23</v>
          </cell>
          <cell r="U771">
            <v>4</v>
          </cell>
          <cell r="V771">
            <v>3</v>
          </cell>
          <cell r="W771">
            <v>0</v>
          </cell>
          <cell r="X771">
            <v>31</v>
          </cell>
          <cell r="Y771">
            <v>30</v>
          </cell>
          <cell r="Z771">
            <v>0</v>
          </cell>
        </row>
        <row r="772">
          <cell r="A772" t="str">
            <v>EMP234</v>
          </cell>
          <cell r="B772" t="str">
            <v>SACHIN GOYTHALE</v>
          </cell>
          <cell r="C772" t="str">
            <v>01/08/96</v>
          </cell>
          <cell r="D772">
            <v>26590</v>
          </cell>
          <cell r="F772">
            <v>9</v>
          </cell>
          <cell r="G772">
            <v>17.3</v>
          </cell>
          <cell r="H772" t="str">
            <v>CHEQUE</v>
          </cell>
          <cell r="I772" t="str">
            <v>RAMAKRISHNA</v>
          </cell>
          <cell r="J772" t="str">
            <v>14,JAGBIRSINGH CHWAL, NEAR BANDIVALI</v>
          </cell>
          <cell r="K772" t="str">
            <v>HIGH SCHOOL, MAJAS HILL,</v>
          </cell>
          <cell r="L772" t="str">
            <v>~</v>
          </cell>
          <cell r="M772" t="str">
            <v>JOGESHWARI (E)</v>
          </cell>
          <cell r="N772">
            <v>400060</v>
          </cell>
          <cell r="S772">
            <v>39722</v>
          </cell>
          <cell r="T772">
            <v>22</v>
          </cell>
          <cell r="U772">
            <v>4</v>
          </cell>
          <cell r="V772">
            <v>0</v>
          </cell>
          <cell r="W772">
            <v>4</v>
          </cell>
          <cell r="X772">
            <v>31</v>
          </cell>
          <cell r="Y772">
            <v>30</v>
          </cell>
          <cell r="Z772">
            <v>16.75</v>
          </cell>
        </row>
        <row r="773">
          <cell r="A773" t="str">
            <v>EMP234</v>
          </cell>
          <cell r="B773" t="str">
            <v>SACHIN GOYTHALE</v>
          </cell>
          <cell r="C773" t="str">
            <v>01/08/96</v>
          </cell>
          <cell r="D773">
            <v>26590</v>
          </cell>
          <cell r="F773" t="str">
            <v>TIME_IN</v>
          </cell>
          <cell r="G773">
            <v>17.3</v>
          </cell>
          <cell r="H773" t="str">
            <v>CHEQUE</v>
          </cell>
          <cell r="I773" t="str">
            <v>RAMAKRISHNA</v>
          </cell>
          <cell r="J773" t="str">
            <v>14,JAGBIRSINGH CHWAL, NEAR BANDIVALI</v>
          </cell>
          <cell r="K773" t="str">
            <v>HIGH SCHOOL, MAJAS HILL,</v>
          </cell>
          <cell r="L773" t="str">
            <v>~</v>
          </cell>
          <cell r="M773" t="str">
            <v>JOGESHWARI (E)</v>
          </cell>
          <cell r="N773">
            <v>400060</v>
          </cell>
          <cell r="S773">
            <v>39845</v>
          </cell>
          <cell r="T773">
            <v>23.5</v>
          </cell>
          <cell r="U773">
            <v>4</v>
          </cell>
          <cell r="V773">
            <v>0</v>
          </cell>
          <cell r="W773">
            <v>0</v>
          </cell>
          <cell r="X773">
            <v>28</v>
          </cell>
          <cell r="Y773">
            <v>27.5</v>
          </cell>
          <cell r="Z773">
            <v>0</v>
          </cell>
        </row>
        <row r="774">
          <cell r="A774" t="str">
            <v>EMP234</v>
          </cell>
          <cell r="B774" t="str">
            <v>SACHIN GOYTHALE</v>
          </cell>
          <cell r="C774" t="str">
            <v>01/08/96</v>
          </cell>
          <cell r="D774">
            <v>26590</v>
          </cell>
          <cell r="F774" t="str">
            <v>TIME_IN</v>
          </cell>
          <cell r="G774">
            <v>17.3</v>
          </cell>
          <cell r="H774" t="str">
            <v>CHEQUE</v>
          </cell>
          <cell r="I774" t="str">
            <v>RAMAKRISHNA</v>
          </cell>
          <cell r="J774" t="str">
            <v>14,JAGBIRSINGH CHWAL, NEAR BANDIVALI</v>
          </cell>
          <cell r="K774" t="str">
            <v>HIGH SCHOOL, MAJAS HILL,</v>
          </cell>
          <cell r="L774" t="str">
            <v>~</v>
          </cell>
          <cell r="M774" t="str">
            <v>JOGESHWARI (E)</v>
          </cell>
          <cell r="N774">
            <v>400060</v>
          </cell>
          <cell r="S774">
            <v>39814</v>
          </cell>
          <cell r="T774">
            <v>21.5</v>
          </cell>
          <cell r="U774">
            <v>4</v>
          </cell>
          <cell r="V774">
            <v>0</v>
          </cell>
          <cell r="W774">
            <v>1</v>
          </cell>
          <cell r="X774">
            <v>31</v>
          </cell>
          <cell r="Y774">
            <v>26.5</v>
          </cell>
          <cell r="Z774">
            <v>0</v>
          </cell>
        </row>
        <row r="775">
          <cell r="A775" t="str">
            <v>EMP234</v>
          </cell>
          <cell r="B775" t="str">
            <v>SACHIN GOYTHALE</v>
          </cell>
          <cell r="C775" t="str">
            <v>01/08/96</v>
          </cell>
          <cell r="D775">
            <v>26590</v>
          </cell>
          <cell r="F775">
            <v>9</v>
          </cell>
          <cell r="G775">
            <v>17.3</v>
          </cell>
          <cell r="H775" t="str">
            <v>CHEQUE</v>
          </cell>
          <cell r="I775" t="str">
            <v>RAMAKRISHNA</v>
          </cell>
          <cell r="J775" t="str">
            <v>14,JAGBIRSINGH CHWAL, NEAR BANDIVALI</v>
          </cell>
          <cell r="K775" t="str">
            <v>HIGH SCHOOL, MAJAS HILL,</v>
          </cell>
          <cell r="L775" t="str">
            <v>~</v>
          </cell>
          <cell r="M775" t="str">
            <v>JOGESHWARI (E)</v>
          </cell>
          <cell r="N775">
            <v>400060</v>
          </cell>
          <cell r="S775">
            <v>39691</v>
          </cell>
          <cell r="T775">
            <v>22</v>
          </cell>
          <cell r="U775">
            <v>4</v>
          </cell>
          <cell r="V775">
            <v>0</v>
          </cell>
          <cell r="W775">
            <v>3</v>
          </cell>
          <cell r="X775">
            <v>31</v>
          </cell>
          <cell r="Y775">
            <v>29</v>
          </cell>
          <cell r="Z775">
            <v>0</v>
          </cell>
        </row>
        <row r="776">
          <cell r="A776" t="str">
            <v>EMP234</v>
          </cell>
          <cell r="B776" t="str">
            <v>SACHIN GOYTHALE</v>
          </cell>
          <cell r="C776" t="str">
            <v>01/08/96</v>
          </cell>
          <cell r="D776">
            <v>26590</v>
          </cell>
          <cell r="F776" t="str">
            <v>TIME_IN</v>
          </cell>
          <cell r="G776">
            <v>17.3</v>
          </cell>
          <cell r="H776" t="str">
            <v>CHEQUE</v>
          </cell>
          <cell r="I776" t="str">
            <v>RAMAKRISHNA</v>
          </cell>
          <cell r="J776" t="str">
            <v>14,JAGBIRSINGH CHWAL, NEAR BANDIVALI</v>
          </cell>
          <cell r="K776" t="str">
            <v>HIGH SCHOOL, MAJAS HILL,</v>
          </cell>
          <cell r="L776" t="str">
            <v>~</v>
          </cell>
          <cell r="M776" t="str">
            <v>JOGESHWARI (E)</v>
          </cell>
          <cell r="N776">
            <v>400060</v>
          </cell>
          <cell r="S776">
            <v>39881</v>
          </cell>
          <cell r="T776">
            <v>23</v>
          </cell>
          <cell r="U776">
            <v>5</v>
          </cell>
          <cell r="V776">
            <v>0</v>
          </cell>
          <cell r="W776">
            <v>2</v>
          </cell>
          <cell r="X776">
            <v>31</v>
          </cell>
          <cell r="Y776">
            <v>30</v>
          </cell>
          <cell r="Z776">
            <v>10.25</v>
          </cell>
        </row>
        <row r="777">
          <cell r="A777" t="str">
            <v>EMP235</v>
          </cell>
          <cell r="B777" t="str">
            <v>NITIN GADEKAR</v>
          </cell>
          <cell r="C777" t="str">
            <v>01/6/00</v>
          </cell>
          <cell r="F777">
            <v>0</v>
          </cell>
          <cell r="G777">
            <v>0</v>
          </cell>
          <cell r="H777" t="str">
            <v>CHEQUE</v>
          </cell>
          <cell r="N777">
            <v>0</v>
          </cell>
          <cell r="S777">
            <v>39539</v>
          </cell>
          <cell r="T777">
            <v>26</v>
          </cell>
          <cell r="U777">
            <v>4</v>
          </cell>
          <cell r="W777">
            <v>0</v>
          </cell>
          <cell r="X777">
            <v>30</v>
          </cell>
          <cell r="Y777">
            <v>30</v>
          </cell>
          <cell r="Z777">
            <v>70.75</v>
          </cell>
        </row>
        <row r="778">
          <cell r="A778" t="str">
            <v>EMP235</v>
          </cell>
          <cell r="B778" t="str">
            <v>NITIN GADEKAR</v>
          </cell>
          <cell r="C778" t="str">
            <v>01/6/00</v>
          </cell>
          <cell r="F778">
            <v>0</v>
          </cell>
          <cell r="G778">
            <v>0</v>
          </cell>
          <cell r="H778" t="str">
            <v>CHEQUE</v>
          </cell>
          <cell r="N778">
            <v>0</v>
          </cell>
          <cell r="S778">
            <v>39753</v>
          </cell>
          <cell r="T778">
            <v>25</v>
          </cell>
          <cell r="U778">
            <v>5</v>
          </cell>
          <cell r="V778">
            <v>0</v>
          </cell>
          <cell r="W778">
            <v>0</v>
          </cell>
          <cell r="X778">
            <v>30</v>
          </cell>
          <cell r="Y778">
            <v>30</v>
          </cell>
          <cell r="Z778">
            <v>37.5</v>
          </cell>
        </row>
        <row r="779">
          <cell r="A779" t="str">
            <v>EMP235</v>
          </cell>
          <cell r="B779" t="str">
            <v>NITIN GADEKAR</v>
          </cell>
          <cell r="C779" t="str">
            <v>01/6/00</v>
          </cell>
          <cell r="F779">
            <v>0</v>
          </cell>
          <cell r="G779">
            <v>0</v>
          </cell>
          <cell r="H779" t="str">
            <v>CHEQUE</v>
          </cell>
          <cell r="N779">
            <v>0</v>
          </cell>
          <cell r="S779">
            <v>39599</v>
          </cell>
          <cell r="T779">
            <v>11</v>
          </cell>
          <cell r="U779">
            <v>2</v>
          </cell>
          <cell r="V779">
            <v>14</v>
          </cell>
          <cell r="W779">
            <v>1</v>
          </cell>
          <cell r="X779">
            <v>31</v>
          </cell>
          <cell r="Y779">
            <v>28</v>
          </cell>
          <cell r="Z779">
            <v>53</v>
          </cell>
        </row>
        <row r="780">
          <cell r="A780" t="str">
            <v>EMP235</v>
          </cell>
          <cell r="B780" t="str">
            <v>NITIN GADEKAR</v>
          </cell>
          <cell r="C780" t="str">
            <v>01/6/00</v>
          </cell>
          <cell r="F780" t="str">
            <v>TIME_IN</v>
          </cell>
          <cell r="G780">
            <v>0</v>
          </cell>
          <cell r="H780" t="str">
            <v>CHEQUE</v>
          </cell>
          <cell r="N780">
            <v>0</v>
          </cell>
          <cell r="S780">
            <v>39881</v>
          </cell>
          <cell r="T780">
            <v>24</v>
          </cell>
          <cell r="U780">
            <v>5</v>
          </cell>
          <cell r="V780">
            <v>0</v>
          </cell>
          <cell r="W780">
            <v>2</v>
          </cell>
          <cell r="X780">
            <v>31</v>
          </cell>
          <cell r="Y780">
            <v>31</v>
          </cell>
          <cell r="Z780">
            <v>0</v>
          </cell>
        </row>
        <row r="781">
          <cell r="A781" t="str">
            <v>EMP235</v>
          </cell>
          <cell r="B781" t="str">
            <v>NITIN GADEKAR</v>
          </cell>
          <cell r="C781" t="str">
            <v>01/6/00</v>
          </cell>
          <cell r="F781" t="str">
            <v>TIME_IN</v>
          </cell>
          <cell r="G781">
            <v>0</v>
          </cell>
          <cell r="H781" t="str">
            <v>CHEQUE</v>
          </cell>
          <cell r="N781">
            <v>0</v>
          </cell>
          <cell r="S781">
            <v>39783</v>
          </cell>
          <cell r="T781">
            <v>26</v>
          </cell>
          <cell r="U781">
            <v>4</v>
          </cell>
          <cell r="V781">
            <v>0</v>
          </cell>
          <cell r="W781">
            <v>0</v>
          </cell>
          <cell r="X781">
            <v>31</v>
          </cell>
          <cell r="Y781">
            <v>30</v>
          </cell>
          <cell r="Z781">
            <v>0</v>
          </cell>
        </row>
        <row r="782">
          <cell r="A782" t="str">
            <v>EMP235</v>
          </cell>
          <cell r="B782" t="str">
            <v>NITIN GADEKAR</v>
          </cell>
          <cell r="C782" t="str">
            <v>01/6/00</v>
          </cell>
          <cell r="F782">
            <v>0</v>
          </cell>
          <cell r="G782">
            <v>0</v>
          </cell>
          <cell r="H782" t="str">
            <v>CHEQUE</v>
          </cell>
          <cell r="N782">
            <v>0</v>
          </cell>
          <cell r="S782">
            <v>39691</v>
          </cell>
          <cell r="T782">
            <v>23.5</v>
          </cell>
          <cell r="U782">
            <v>5</v>
          </cell>
          <cell r="V782">
            <v>0</v>
          </cell>
          <cell r="W782">
            <v>2</v>
          </cell>
          <cell r="X782">
            <v>31</v>
          </cell>
          <cell r="Y782">
            <v>30.5</v>
          </cell>
          <cell r="Z782">
            <v>83.25</v>
          </cell>
        </row>
        <row r="783">
          <cell r="A783" t="str">
            <v>EMP235</v>
          </cell>
          <cell r="B783" t="str">
            <v>NITIN GADEKAR</v>
          </cell>
          <cell r="C783" t="str">
            <v>01/6/00</v>
          </cell>
          <cell r="F783">
            <v>0</v>
          </cell>
          <cell r="G783">
            <v>0</v>
          </cell>
          <cell r="H783" t="str">
            <v>CHEQUE</v>
          </cell>
          <cell r="N783">
            <v>0</v>
          </cell>
          <cell r="S783">
            <v>39660</v>
          </cell>
          <cell r="T783">
            <v>27</v>
          </cell>
          <cell r="U783">
            <v>4</v>
          </cell>
          <cell r="V783">
            <v>0</v>
          </cell>
          <cell r="W783">
            <v>0</v>
          </cell>
          <cell r="X783">
            <v>31</v>
          </cell>
          <cell r="Y783">
            <v>31</v>
          </cell>
          <cell r="Z783">
            <v>102.25</v>
          </cell>
        </row>
        <row r="784">
          <cell r="A784" t="str">
            <v>EMP235</v>
          </cell>
          <cell r="B784" t="str">
            <v>NITIN GADEKAR</v>
          </cell>
          <cell r="C784" t="str">
            <v>01/6/00</v>
          </cell>
          <cell r="F784">
            <v>0</v>
          </cell>
          <cell r="G784">
            <v>0</v>
          </cell>
          <cell r="H784" t="str">
            <v>CHEQUE</v>
          </cell>
          <cell r="N784">
            <v>0</v>
          </cell>
          <cell r="S784">
            <v>39692</v>
          </cell>
          <cell r="T784">
            <v>22.5</v>
          </cell>
          <cell r="U784">
            <v>4</v>
          </cell>
          <cell r="V784">
            <v>0</v>
          </cell>
          <cell r="W784">
            <v>1</v>
          </cell>
          <cell r="X784">
            <v>30</v>
          </cell>
          <cell r="Y784">
            <v>27.5</v>
          </cell>
          <cell r="Z784">
            <v>60.5</v>
          </cell>
        </row>
        <row r="785">
          <cell r="A785" t="str">
            <v>EMP235</v>
          </cell>
          <cell r="B785" t="str">
            <v>NITIN GADEKAR</v>
          </cell>
          <cell r="C785" t="str">
            <v>01/6/00</v>
          </cell>
          <cell r="F785" t="str">
            <v>TIME_IN</v>
          </cell>
          <cell r="G785">
            <v>0</v>
          </cell>
          <cell r="H785" t="str">
            <v>CHEQUE</v>
          </cell>
          <cell r="N785">
            <v>0</v>
          </cell>
          <cell r="S785">
            <v>39814</v>
          </cell>
          <cell r="T785">
            <v>26</v>
          </cell>
          <cell r="U785">
            <v>4</v>
          </cell>
          <cell r="V785">
            <v>0</v>
          </cell>
          <cell r="W785">
            <v>1</v>
          </cell>
          <cell r="X785">
            <v>31</v>
          </cell>
          <cell r="Y785">
            <v>31</v>
          </cell>
          <cell r="Z785">
            <v>0</v>
          </cell>
        </row>
        <row r="786">
          <cell r="A786" t="str">
            <v>EMP235</v>
          </cell>
          <cell r="B786" t="str">
            <v>NITIN GADEKAR</v>
          </cell>
          <cell r="C786" t="str">
            <v>01/6/00</v>
          </cell>
          <cell r="F786">
            <v>0</v>
          </cell>
          <cell r="G786">
            <v>0</v>
          </cell>
          <cell r="H786" t="str">
            <v>CHEQUE</v>
          </cell>
          <cell r="N786">
            <v>0</v>
          </cell>
          <cell r="S786">
            <v>39722</v>
          </cell>
          <cell r="T786">
            <v>22</v>
          </cell>
          <cell r="U786">
            <v>5</v>
          </cell>
          <cell r="V786">
            <v>0</v>
          </cell>
          <cell r="W786">
            <v>4</v>
          </cell>
          <cell r="X786">
            <v>31</v>
          </cell>
          <cell r="Y786">
            <v>31</v>
          </cell>
          <cell r="Z786">
            <v>65.5</v>
          </cell>
        </row>
        <row r="787">
          <cell r="A787" t="str">
            <v>EMP235</v>
          </cell>
          <cell r="B787" t="str">
            <v>NITIN GADEKAR</v>
          </cell>
          <cell r="C787" t="str">
            <v>01/6/00</v>
          </cell>
          <cell r="F787">
            <v>0</v>
          </cell>
          <cell r="G787">
            <v>0</v>
          </cell>
          <cell r="H787" t="str">
            <v>CHEQUE</v>
          </cell>
          <cell r="N787">
            <v>0</v>
          </cell>
          <cell r="S787">
            <v>39629</v>
          </cell>
          <cell r="T787">
            <v>25</v>
          </cell>
          <cell r="U787">
            <v>5</v>
          </cell>
          <cell r="V787">
            <v>0</v>
          </cell>
          <cell r="W787">
            <v>0</v>
          </cell>
          <cell r="X787">
            <v>30</v>
          </cell>
          <cell r="Y787">
            <v>30</v>
          </cell>
          <cell r="Z787">
            <v>117.05</v>
          </cell>
        </row>
        <row r="788">
          <cell r="A788" t="str">
            <v>EMP235</v>
          </cell>
          <cell r="B788" t="str">
            <v>NITIN GADEKAR</v>
          </cell>
          <cell r="C788" t="str">
            <v>01/6/00</v>
          </cell>
          <cell r="F788" t="str">
            <v>TIME_IN</v>
          </cell>
          <cell r="G788">
            <v>0</v>
          </cell>
          <cell r="H788" t="str">
            <v>CHEQUE</v>
          </cell>
          <cell r="N788">
            <v>0</v>
          </cell>
          <cell r="S788">
            <v>39845</v>
          </cell>
          <cell r="T788">
            <v>24</v>
          </cell>
          <cell r="U788">
            <v>4</v>
          </cell>
          <cell r="V788">
            <v>0</v>
          </cell>
          <cell r="W788">
            <v>0</v>
          </cell>
          <cell r="X788">
            <v>28</v>
          </cell>
          <cell r="Y788">
            <v>28</v>
          </cell>
          <cell r="Z788">
            <v>0</v>
          </cell>
        </row>
        <row r="789">
          <cell r="A789" t="str">
            <v>EMP236</v>
          </cell>
          <cell r="B789" t="str">
            <v>SANJAY KASKAR</v>
          </cell>
          <cell r="C789" t="str">
            <v>01/08/96</v>
          </cell>
          <cell r="D789">
            <v>24297</v>
          </cell>
          <cell r="F789">
            <v>9</v>
          </cell>
          <cell r="G789">
            <v>17.3</v>
          </cell>
          <cell r="H789" t="str">
            <v>CHEQUE</v>
          </cell>
          <cell r="I789" t="str">
            <v>CHANDRAKANT</v>
          </cell>
          <cell r="J789" t="str">
            <v>KARNATAK HSG. SOCIETY,</v>
          </cell>
          <cell r="K789" t="str">
            <v>ROOM NO:16, MUGHAL LANE,</v>
          </cell>
          <cell r="M789" t="str">
            <v>MAHIM</v>
          </cell>
          <cell r="N789">
            <v>400016</v>
          </cell>
          <cell r="S789">
            <v>39629</v>
          </cell>
          <cell r="T789">
            <v>25</v>
          </cell>
          <cell r="U789">
            <v>5</v>
          </cell>
          <cell r="V789">
            <v>0</v>
          </cell>
          <cell r="W789">
            <v>0</v>
          </cell>
          <cell r="X789">
            <v>30</v>
          </cell>
          <cell r="Y789">
            <v>30</v>
          </cell>
          <cell r="Z789">
            <v>45.75</v>
          </cell>
        </row>
        <row r="790">
          <cell r="A790" t="str">
            <v>EMP236</v>
          </cell>
          <cell r="B790" t="str">
            <v>SANJAY KASKAR</v>
          </cell>
          <cell r="C790" t="str">
            <v>01/08/96</v>
          </cell>
          <cell r="D790">
            <v>24297</v>
          </cell>
          <cell r="F790" t="str">
            <v>TIME_IN</v>
          </cell>
          <cell r="G790">
            <v>17.3</v>
          </cell>
          <cell r="H790" t="str">
            <v>CHEQUE</v>
          </cell>
          <cell r="I790" t="str">
            <v>CHANDRAKANT</v>
          </cell>
          <cell r="J790" t="str">
            <v>KARNATAK HSG. SOCIETY,</v>
          </cell>
          <cell r="K790" t="str">
            <v>ROOM NO:16, MUGHAL LANE,</v>
          </cell>
          <cell r="M790" t="str">
            <v>MAHIM</v>
          </cell>
          <cell r="N790">
            <v>400016</v>
          </cell>
          <cell r="S790">
            <v>39845</v>
          </cell>
          <cell r="T790">
            <v>24</v>
          </cell>
          <cell r="U790">
            <v>4</v>
          </cell>
          <cell r="V790">
            <v>0</v>
          </cell>
          <cell r="W790">
            <v>0</v>
          </cell>
          <cell r="X790">
            <v>28</v>
          </cell>
          <cell r="Y790">
            <v>28</v>
          </cell>
          <cell r="Z790">
            <v>0</v>
          </cell>
        </row>
        <row r="791">
          <cell r="A791" t="str">
            <v>EMP236</v>
          </cell>
          <cell r="B791" t="str">
            <v>SANJAY KASKAR</v>
          </cell>
          <cell r="C791" t="str">
            <v>01/08/96</v>
          </cell>
          <cell r="D791">
            <v>24297</v>
          </cell>
          <cell r="F791" t="str">
            <v>TIME_IN</v>
          </cell>
          <cell r="G791">
            <v>17.3</v>
          </cell>
          <cell r="H791" t="str">
            <v>CHEQUE</v>
          </cell>
          <cell r="I791" t="str">
            <v>CHANDRAKANT</v>
          </cell>
          <cell r="J791" t="str">
            <v>KARNATAK HSG. SOCIETY,</v>
          </cell>
          <cell r="K791" t="str">
            <v>ROOM NO:16, MUGHAL LANE,</v>
          </cell>
          <cell r="M791" t="str">
            <v>MAHIM</v>
          </cell>
          <cell r="N791">
            <v>400016</v>
          </cell>
          <cell r="S791">
            <v>39881</v>
          </cell>
          <cell r="T791">
            <v>24</v>
          </cell>
          <cell r="U791">
            <v>5</v>
          </cell>
          <cell r="V791">
            <v>0</v>
          </cell>
          <cell r="W791">
            <v>2</v>
          </cell>
          <cell r="X791">
            <v>31</v>
          </cell>
          <cell r="Y791">
            <v>31</v>
          </cell>
          <cell r="Z791">
            <v>0</v>
          </cell>
        </row>
        <row r="792">
          <cell r="A792" t="str">
            <v>EMP236</v>
          </cell>
          <cell r="B792" t="str">
            <v>SANJAY KASKAR</v>
          </cell>
          <cell r="C792" t="str">
            <v>01/08/96</v>
          </cell>
          <cell r="D792">
            <v>24297</v>
          </cell>
          <cell r="F792">
            <v>9</v>
          </cell>
          <cell r="G792">
            <v>17.3</v>
          </cell>
          <cell r="H792" t="str">
            <v>CHEQUE</v>
          </cell>
          <cell r="I792" t="str">
            <v>CHANDRAKANT</v>
          </cell>
          <cell r="J792" t="str">
            <v>KARNATAK HSG. SOCIETY,</v>
          </cell>
          <cell r="K792" t="str">
            <v>ROOM NO:16, MUGHAL LANE,</v>
          </cell>
          <cell r="M792" t="str">
            <v>MAHIM</v>
          </cell>
          <cell r="N792">
            <v>400016</v>
          </cell>
          <cell r="S792">
            <v>39660</v>
          </cell>
          <cell r="T792">
            <v>27</v>
          </cell>
          <cell r="U792">
            <v>4</v>
          </cell>
          <cell r="V792">
            <v>0</v>
          </cell>
          <cell r="W792">
            <v>0</v>
          </cell>
          <cell r="X792">
            <v>31</v>
          </cell>
          <cell r="Y792">
            <v>31</v>
          </cell>
          <cell r="Z792">
            <v>63.25</v>
          </cell>
        </row>
        <row r="793">
          <cell r="A793" t="str">
            <v>EMP236</v>
          </cell>
          <cell r="B793" t="str">
            <v>SANJAY KASKAR</v>
          </cell>
          <cell r="C793" t="str">
            <v>01/08/96</v>
          </cell>
          <cell r="D793">
            <v>24297</v>
          </cell>
          <cell r="F793" t="str">
            <v>TIME_IN</v>
          </cell>
          <cell r="G793">
            <v>17.3</v>
          </cell>
          <cell r="H793" t="str">
            <v>CHEQUE</v>
          </cell>
          <cell r="I793" t="str">
            <v>CHANDRAKANT</v>
          </cell>
          <cell r="J793" t="str">
            <v>KARNATAK HSG. SOCIETY,</v>
          </cell>
          <cell r="K793" t="str">
            <v>ROOM NO:16, MUGHAL LANE,</v>
          </cell>
          <cell r="M793" t="str">
            <v>MAHIM</v>
          </cell>
          <cell r="N793">
            <v>400016</v>
          </cell>
          <cell r="S793">
            <v>39783</v>
          </cell>
          <cell r="T793">
            <v>27</v>
          </cell>
          <cell r="U793">
            <v>4</v>
          </cell>
          <cell r="V793">
            <v>0</v>
          </cell>
          <cell r="W793">
            <v>0</v>
          </cell>
          <cell r="X793">
            <v>31</v>
          </cell>
          <cell r="Y793">
            <v>31</v>
          </cell>
          <cell r="Z793">
            <v>0</v>
          </cell>
        </row>
        <row r="794">
          <cell r="A794" t="str">
            <v>EMP236</v>
          </cell>
          <cell r="B794" t="str">
            <v>SANJAY KASKAR</v>
          </cell>
          <cell r="C794" t="str">
            <v>01/08/96</v>
          </cell>
          <cell r="D794">
            <v>24297</v>
          </cell>
          <cell r="F794">
            <v>9</v>
          </cell>
          <cell r="G794">
            <v>17.3</v>
          </cell>
          <cell r="H794" t="str">
            <v>CHEQUE</v>
          </cell>
          <cell r="I794" t="str">
            <v>CHANDRAKANT</v>
          </cell>
          <cell r="J794" t="str">
            <v>KARNATAK HSG. SOCIETY,</v>
          </cell>
          <cell r="K794" t="str">
            <v>ROOM NO:16, MUGHAL LANE,</v>
          </cell>
          <cell r="M794" t="str">
            <v>MAHIM</v>
          </cell>
          <cell r="N794">
            <v>400016</v>
          </cell>
          <cell r="S794">
            <v>39691</v>
          </cell>
          <cell r="T794">
            <v>24</v>
          </cell>
          <cell r="U794">
            <v>4</v>
          </cell>
          <cell r="V794">
            <v>0</v>
          </cell>
          <cell r="W794">
            <v>3</v>
          </cell>
          <cell r="X794">
            <v>31</v>
          </cell>
          <cell r="Y794">
            <v>31</v>
          </cell>
          <cell r="Z794">
            <v>30.25</v>
          </cell>
        </row>
        <row r="795">
          <cell r="A795" t="str">
            <v>EMP236</v>
          </cell>
          <cell r="B795" t="str">
            <v>SANJAY KASKAR</v>
          </cell>
          <cell r="C795" t="str">
            <v>01/08/96</v>
          </cell>
          <cell r="D795">
            <v>24297</v>
          </cell>
          <cell r="F795">
            <v>9</v>
          </cell>
          <cell r="G795">
            <v>17.3</v>
          </cell>
          <cell r="H795" t="str">
            <v>CHEQUE</v>
          </cell>
          <cell r="I795" t="str">
            <v>CHANDRAKANT</v>
          </cell>
          <cell r="J795" t="str">
            <v>KARNATAK HSG. SOCIETY,</v>
          </cell>
          <cell r="K795" t="str">
            <v>ROOM NO:16, MUGHAL LANE,</v>
          </cell>
          <cell r="M795" t="str">
            <v>MAHIM</v>
          </cell>
          <cell r="N795">
            <v>400016</v>
          </cell>
          <cell r="S795">
            <v>39722</v>
          </cell>
          <cell r="T795">
            <v>23</v>
          </cell>
          <cell r="U795">
            <v>4</v>
          </cell>
          <cell r="V795">
            <v>0</v>
          </cell>
          <cell r="W795">
            <v>4</v>
          </cell>
          <cell r="X795">
            <v>31</v>
          </cell>
          <cell r="Y795">
            <v>31</v>
          </cell>
          <cell r="Z795">
            <v>30</v>
          </cell>
        </row>
        <row r="796">
          <cell r="A796" t="str">
            <v>EMP236</v>
          </cell>
          <cell r="B796" t="str">
            <v>SANJAY KASKAR</v>
          </cell>
          <cell r="C796" t="str">
            <v>01/08/96</v>
          </cell>
          <cell r="D796">
            <v>24297</v>
          </cell>
          <cell r="F796">
            <v>9</v>
          </cell>
          <cell r="G796">
            <v>17.3</v>
          </cell>
          <cell r="H796" t="str">
            <v>CHEQUE</v>
          </cell>
          <cell r="I796" t="str">
            <v>CHANDRAKANT</v>
          </cell>
          <cell r="J796" t="str">
            <v>KARNATAK HSG. SOCIETY,</v>
          </cell>
          <cell r="K796" t="str">
            <v>ROOM NO:16, MUGHAL LANE,</v>
          </cell>
          <cell r="M796" t="str">
            <v>MAHIM</v>
          </cell>
          <cell r="N796">
            <v>400016</v>
          </cell>
          <cell r="S796">
            <v>39753</v>
          </cell>
          <cell r="T796">
            <v>23.5</v>
          </cell>
          <cell r="U796">
            <v>5</v>
          </cell>
          <cell r="V796">
            <v>0</v>
          </cell>
          <cell r="W796">
            <v>0</v>
          </cell>
          <cell r="X796">
            <v>30</v>
          </cell>
          <cell r="Y796">
            <v>28.5</v>
          </cell>
          <cell r="Z796">
            <v>0</v>
          </cell>
        </row>
        <row r="797">
          <cell r="A797" t="str">
            <v>EMP236</v>
          </cell>
          <cell r="B797" t="str">
            <v>SANJAY KASKAR</v>
          </cell>
          <cell r="C797" t="str">
            <v>01/08/96</v>
          </cell>
          <cell r="D797">
            <v>24297</v>
          </cell>
          <cell r="F797" t="str">
            <v>TIME_IN</v>
          </cell>
          <cell r="G797">
            <v>17.3</v>
          </cell>
          <cell r="H797" t="str">
            <v>CHEQUE</v>
          </cell>
          <cell r="I797" t="str">
            <v>CHANDRAKANT</v>
          </cell>
          <cell r="J797" t="str">
            <v>KARNATAK HSG. SOCIETY,</v>
          </cell>
          <cell r="K797" t="str">
            <v>ROOM NO:16, MUGHAL LANE,</v>
          </cell>
          <cell r="M797" t="str">
            <v>MAHIM</v>
          </cell>
          <cell r="N797">
            <v>400016</v>
          </cell>
          <cell r="S797">
            <v>39814</v>
          </cell>
          <cell r="T797">
            <v>25</v>
          </cell>
          <cell r="U797">
            <v>4</v>
          </cell>
          <cell r="V797">
            <v>0</v>
          </cell>
          <cell r="W797">
            <v>1</v>
          </cell>
          <cell r="X797">
            <v>31</v>
          </cell>
          <cell r="Y797">
            <v>30</v>
          </cell>
          <cell r="Z797">
            <v>0</v>
          </cell>
        </row>
        <row r="798">
          <cell r="A798" t="str">
            <v>EMP236</v>
          </cell>
          <cell r="B798" t="str">
            <v>SANJAY KASKAR</v>
          </cell>
          <cell r="C798" t="str">
            <v>01/08/96</v>
          </cell>
          <cell r="D798">
            <v>24297</v>
          </cell>
          <cell r="F798">
            <v>9</v>
          </cell>
          <cell r="G798">
            <v>17.3</v>
          </cell>
          <cell r="H798" t="str">
            <v>CHEQUE</v>
          </cell>
          <cell r="I798" t="str">
            <v>CHANDRAKANT</v>
          </cell>
          <cell r="J798" t="str">
            <v>KARNATAK HSG. SOCIETY,</v>
          </cell>
          <cell r="K798" t="str">
            <v>ROOM NO:16, MUGHAL LANE,</v>
          </cell>
          <cell r="M798" t="str">
            <v>MAHIM</v>
          </cell>
          <cell r="N798">
            <v>400016</v>
          </cell>
          <cell r="S798">
            <v>39692</v>
          </cell>
          <cell r="T798">
            <v>24.5</v>
          </cell>
          <cell r="U798">
            <v>4</v>
          </cell>
          <cell r="V798">
            <v>0</v>
          </cell>
          <cell r="W798">
            <v>1</v>
          </cell>
          <cell r="X798">
            <v>30</v>
          </cell>
          <cell r="Y798">
            <v>29.5</v>
          </cell>
          <cell r="Z798">
            <v>23</v>
          </cell>
        </row>
        <row r="799">
          <cell r="A799" t="str">
            <v>EMP236</v>
          </cell>
          <cell r="B799" t="str">
            <v>SANJAY KASKAR</v>
          </cell>
          <cell r="C799" t="str">
            <v>01/08/96</v>
          </cell>
          <cell r="D799">
            <v>24297</v>
          </cell>
          <cell r="F799">
            <v>9</v>
          </cell>
          <cell r="G799">
            <v>17.3</v>
          </cell>
          <cell r="H799" t="str">
            <v>CHEQUE</v>
          </cell>
          <cell r="I799" t="str">
            <v>CHANDRAKANT</v>
          </cell>
          <cell r="J799" t="str">
            <v>KARNATAK HSG. SOCIETY,</v>
          </cell>
          <cell r="K799" t="str">
            <v>ROOM NO:16, MUGHAL LANE,</v>
          </cell>
          <cell r="M799" t="str">
            <v>MAHIM</v>
          </cell>
          <cell r="N799">
            <v>400016</v>
          </cell>
          <cell r="S799">
            <v>39539</v>
          </cell>
          <cell r="T799">
            <v>14</v>
          </cell>
          <cell r="U799">
            <v>2</v>
          </cell>
          <cell r="V799">
            <v>14</v>
          </cell>
          <cell r="W799">
            <v>0</v>
          </cell>
          <cell r="X799">
            <v>30</v>
          </cell>
          <cell r="Y799">
            <v>30</v>
          </cell>
          <cell r="Z799">
            <v>2</v>
          </cell>
        </row>
        <row r="800">
          <cell r="A800" t="str">
            <v>EMP236</v>
          </cell>
          <cell r="B800" t="str">
            <v>SANJAY KASKAR</v>
          </cell>
          <cell r="C800" t="str">
            <v>01/08/96</v>
          </cell>
          <cell r="D800">
            <v>24297</v>
          </cell>
          <cell r="F800">
            <v>9</v>
          </cell>
          <cell r="G800">
            <v>17.3</v>
          </cell>
          <cell r="H800" t="str">
            <v>CHEQUE</v>
          </cell>
          <cell r="I800" t="str">
            <v>CHANDRAKANT</v>
          </cell>
          <cell r="J800" t="str">
            <v>KARNATAK HSG. SOCIETY,</v>
          </cell>
          <cell r="K800" t="str">
            <v>ROOM NO:16, MUGHAL LANE,</v>
          </cell>
          <cell r="M800" t="str">
            <v>MAHIM</v>
          </cell>
          <cell r="N800">
            <v>400016</v>
          </cell>
          <cell r="S800">
            <v>39599</v>
          </cell>
          <cell r="T800">
            <v>22</v>
          </cell>
          <cell r="U800">
            <v>4</v>
          </cell>
          <cell r="V800">
            <v>3</v>
          </cell>
          <cell r="W800">
            <v>1</v>
          </cell>
          <cell r="X800">
            <v>31</v>
          </cell>
          <cell r="Y800">
            <v>30</v>
          </cell>
          <cell r="Z800">
            <v>18.5</v>
          </cell>
        </row>
        <row r="801">
          <cell r="A801" t="str">
            <v>EMP239</v>
          </cell>
          <cell r="B801" t="str">
            <v>PRAMILA BAGHEL</v>
          </cell>
          <cell r="C801" t="str">
            <v>1.8.07</v>
          </cell>
          <cell r="E801" t="str">
            <v>YES</v>
          </cell>
          <cell r="F801">
            <v>9</v>
          </cell>
          <cell r="G801">
            <v>17.3</v>
          </cell>
          <cell r="H801" t="str">
            <v>CHEQUE</v>
          </cell>
          <cell r="N801">
            <v>0</v>
          </cell>
          <cell r="R801" t="str">
            <v>CUSTOMER RELATION</v>
          </cell>
          <cell r="S801">
            <v>39660</v>
          </cell>
          <cell r="T801">
            <v>25</v>
          </cell>
          <cell r="U801">
            <v>4</v>
          </cell>
          <cell r="V801">
            <v>0</v>
          </cell>
          <cell r="W801">
            <v>0</v>
          </cell>
          <cell r="X801">
            <v>31</v>
          </cell>
          <cell r="Y801">
            <v>29</v>
          </cell>
          <cell r="Z801">
            <v>3.75</v>
          </cell>
        </row>
        <row r="802">
          <cell r="A802" t="str">
            <v>EMP239</v>
          </cell>
          <cell r="B802" t="str">
            <v>PRAMILA BAGHEL</v>
          </cell>
          <cell r="C802" t="str">
            <v>1.8.07</v>
          </cell>
          <cell r="E802" t="str">
            <v>YES</v>
          </cell>
          <cell r="F802" t="str">
            <v>TIME_IN</v>
          </cell>
          <cell r="G802">
            <v>17.3</v>
          </cell>
          <cell r="H802" t="str">
            <v>CHEQUE</v>
          </cell>
          <cell r="N802">
            <v>0</v>
          </cell>
          <cell r="R802" t="str">
            <v>CUSTOMER RELATION</v>
          </cell>
          <cell r="S802">
            <v>39881</v>
          </cell>
          <cell r="T802">
            <v>23</v>
          </cell>
          <cell r="U802">
            <v>5</v>
          </cell>
          <cell r="V802">
            <v>0</v>
          </cell>
          <cell r="W802">
            <v>2</v>
          </cell>
          <cell r="X802">
            <v>31</v>
          </cell>
          <cell r="Y802">
            <v>30</v>
          </cell>
          <cell r="Z802">
            <v>0</v>
          </cell>
        </row>
        <row r="803">
          <cell r="A803" t="str">
            <v>EMP239</v>
          </cell>
          <cell r="B803" t="str">
            <v>PRAMILA BAGHEL</v>
          </cell>
          <cell r="C803" t="str">
            <v>1.8.07</v>
          </cell>
          <cell r="E803" t="str">
            <v>YES</v>
          </cell>
          <cell r="F803">
            <v>9</v>
          </cell>
          <cell r="G803">
            <v>17.3</v>
          </cell>
          <cell r="H803" t="str">
            <v>CHEQUE</v>
          </cell>
          <cell r="N803">
            <v>0</v>
          </cell>
          <cell r="R803" t="str">
            <v>CUSTOMER RELATION</v>
          </cell>
          <cell r="S803">
            <v>39692</v>
          </cell>
          <cell r="T803">
            <v>23.5</v>
          </cell>
          <cell r="U803">
            <v>4</v>
          </cell>
          <cell r="V803">
            <v>0</v>
          </cell>
          <cell r="W803">
            <v>1</v>
          </cell>
          <cell r="X803">
            <v>30</v>
          </cell>
          <cell r="Y803">
            <v>28.5</v>
          </cell>
          <cell r="Z803">
            <v>4.25</v>
          </cell>
        </row>
        <row r="804">
          <cell r="A804" t="str">
            <v>EMP239</v>
          </cell>
          <cell r="B804" t="str">
            <v>PRAMILA BAGHEL</v>
          </cell>
          <cell r="C804" t="str">
            <v>1.8.07</v>
          </cell>
          <cell r="E804" t="str">
            <v>YES</v>
          </cell>
          <cell r="F804">
            <v>9</v>
          </cell>
          <cell r="G804">
            <v>17.3</v>
          </cell>
          <cell r="H804" t="str">
            <v>CHEQUE</v>
          </cell>
          <cell r="N804">
            <v>0</v>
          </cell>
          <cell r="R804" t="str">
            <v>CUSTOMER RELATION</v>
          </cell>
          <cell r="S804">
            <v>39722</v>
          </cell>
          <cell r="T804">
            <v>20</v>
          </cell>
          <cell r="U804">
            <v>4</v>
          </cell>
          <cell r="V804">
            <v>3</v>
          </cell>
          <cell r="W804">
            <v>4</v>
          </cell>
          <cell r="X804">
            <v>31</v>
          </cell>
          <cell r="Y804">
            <v>31</v>
          </cell>
          <cell r="Z804">
            <v>0</v>
          </cell>
        </row>
        <row r="805">
          <cell r="A805" t="str">
            <v>EMP239</v>
          </cell>
          <cell r="B805" t="str">
            <v>PRAMILA BAGHEL</v>
          </cell>
          <cell r="C805" t="str">
            <v>1.8.07</v>
          </cell>
          <cell r="E805" t="str">
            <v>YES</v>
          </cell>
          <cell r="F805">
            <v>9</v>
          </cell>
          <cell r="G805">
            <v>17.3</v>
          </cell>
          <cell r="H805" t="str">
            <v>CHEQUE</v>
          </cell>
          <cell r="N805">
            <v>0</v>
          </cell>
          <cell r="R805" t="str">
            <v>CUSTOMER RELATION</v>
          </cell>
          <cell r="S805">
            <v>39691</v>
          </cell>
          <cell r="T805">
            <v>23</v>
          </cell>
          <cell r="U805">
            <v>4</v>
          </cell>
          <cell r="V805">
            <v>0</v>
          </cell>
          <cell r="W805">
            <v>3</v>
          </cell>
          <cell r="X805">
            <v>31</v>
          </cell>
          <cell r="Y805">
            <v>30</v>
          </cell>
          <cell r="Z805">
            <v>7.25</v>
          </cell>
        </row>
        <row r="806">
          <cell r="A806" t="str">
            <v>EMP239</v>
          </cell>
          <cell r="B806" t="str">
            <v>PRAMILA BAGHEL</v>
          </cell>
          <cell r="C806" t="str">
            <v>1.8.07</v>
          </cell>
          <cell r="E806" t="str">
            <v>YES</v>
          </cell>
          <cell r="F806" t="str">
            <v>TIME_IN</v>
          </cell>
          <cell r="G806">
            <v>17.3</v>
          </cell>
          <cell r="H806" t="str">
            <v>CHEQUE</v>
          </cell>
          <cell r="N806">
            <v>0</v>
          </cell>
          <cell r="R806" t="str">
            <v>CUSTOMER RELATION</v>
          </cell>
          <cell r="S806">
            <v>39845</v>
          </cell>
          <cell r="T806">
            <v>18.5</v>
          </cell>
          <cell r="U806">
            <v>4</v>
          </cell>
          <cell r="V806">
            <v>0</v>
          </cell>
          <cell r="W806">
            <v>0</v>
          </cell>
          <cell r="X806">
            <v>28</v>
          </cell>
          <cell r="Y806">
            <v>22.5</v>
          </cell>
          <cell r="Z806">
            <v>0</v>
          </cell>
        </row>
        <row r="807">
          <cell r="A807" t="str">
            <v>EMP239</v>
          </cell>
          <cell r="B807" t="str">
            <v>PRAMILA BAGHEL</v>
          </cell>
          <cell r="C807" t="str">
            <v>1.8.07</v>
          </cell>
          <cell r="E807" t="str">
            <v>YES</v>
          </cell>
          <cell r="F807" t="str">
            <v>TIME_IN</v>
          </cell>
          <cell r="G807">
            <v>17.3</v>
          </cell>
          <cell r="H807" t="str">
            <v>CHEQUE</v>
          </cell>
          <cell r="N807">
            <v>0</v>
          </cell>
          <cell r="R807" t="str">
            <v>CUSTOMER RELATION</v>
          </cell>
          <cell r="S807">
            <v>39783</v>
          </cell>
          <cell r="T807">
            <v>24.5</v>
          </cell>
          <cell r="U807">
            <v>4</v>
          </cell>
          <cell r="V807">
            <v>0</v>
          </cell>
          <cell r="W807">
            <v>0</v>
          </cell>
          <cell r="X807">
            <v>31</v>
          </cell>
          <cell r="Y807">
            <v>28.5</v>
          </cell>
          <cell r="Z807">
            <v>0</v>
          </cell>
        </row>
        <row r="808">
          <cell r="A808" t="str">
            <v>EMP239</v>
          </cell>
          <cell r="B808" t="str">
            <v>PRAMILA BAGHEL</v>
          </cell>
          <cell r="C808" t="str">
            <v>1.8.07</v>
          </cell>
          <cell r="E808" t="str">
            <v>YES</v>
          </cell>
          <cell r="F808" t="str">
            <v>TIME_IN</v>
          </cell>
          <cell r="G808">
            <v>17.3</v>
          </cell>
          <cell r="H808" t="str">
            <v>CHEQUE</v>
          </cell>
          <cell r="N808">
            <v>0</v>
          </cell>
          <cell r="R808" t="str">
            <v>CUSTOMER RELATION</v>
          </cell>
          <cell r="S808">
            <v>39814</v>
          </cell>
          <cell r="T808">
            <v>13</v>
          </cell>
          <cell r="U808">
            <v>3</v>
          </cell>
          <cell r="V808">
            <v>13</v>
          </cell>
          <cell r="W808">
            <v>0</v>
          </cell>
          <cell r="X808">
            <v>31</v>
          </cell>
          <cell r="Y808">
            <v>29</v>
          </cell>
          <cell r="Z808">
            <v>0</v>
          </cell>
        </row>
        <row r="809">
          <cell r="A809" t="str">
            <v>EMP239</v>
          </cell>
          <cell r="B809" t="str">
            <v>PRAMILA BAGHEL</v>
          </cell>
          <cell r="C809" t="str">
            <v>1.8.07</v>
          </cell>
          <cell r="F809">
            <v>9</v>
          </cell>
          <cell r="G809">
            <v>17.3</v>
          </cell>
          <cell r="H809" t="str">
            <v>CHEQUE</v>
          </cell>
          <cell r="N809">
            <v>0</v>
          </cell>
          <cell r="R809" t="str">
            <v>CUSTOMER RELATION</v>
          </cell>
          <cell r="S809">
            <v>39629</v>
          </cell>
          <cell r="T809">
            <v>22</v>
          </cell>
          <cell r="U809">
            <v>5</v>
          </cell>
          <cell r="V809">
            <v>0</v>
          </cell>
          <cell r="W809">
            <v>0</v>
          </cell>
          <cell r="X809">
            <v>30</v>
          </cell>
          <cell r="Y809">
            <v>27</v>
          </cell>
          <cell r="Z809">
            <v>10.75</v>
          </cell>
        </row>
        <row r="810">
          <cell r="A810" t="str">
            <v>EMP239</v>
          </cell>
          <cell r="B810" t="str">
            <v>PRAMILA BAGHEL</v>
          </cell>
          <cell r="C810" t="str">
            <v>1.8.07</v>
          </cell>
          <cell r="E810" t="str">
            <v>YES</v>
          </cell>
          <cell r="F810">
            <v>9</v>
          </cell>
          <cell r="G810">
            <v>17.3</v>
          </cell>
          <cell r="H810" t="str">
            <v>CHEQUE</v>
          </cell>
          <cell r="N810">
            <v>0</v>
          </cell>
          <cell r="R810" t="str">
            <v>CUSTOMER RELATION</v>
          </cell>
          <cell r="S810">
            <v>39753</v>
          </cell>
          <cell r="T810">
            <v>25</v>
          </cell>
          <cell r="U810">
            <v>5</v>
          </cell>
          <cell r="V810">
            <v>0</v>
          </cell>
          <cell r="W810">
            <v>0</v>
          </cell>
          <cell r="X810">
            <v>30</v>
          </cell>
          <cell r="Y810">
            <v>30</v>
          </cell>
          <cell r="Z810">
            <v>0</v>
          </cell>
        </row>
        <row r="811">
          <cell r="A811" t="str">
            <v>EMP239</v>
          </cell>
          <cell r="B811" t="str">
            <v>PRAMILA BAGHEL</v>
          </cell>
          <cell r="C811" t="str">
            <v>1.8.07</v>
          </cell>
          <cell r="E811" t="str">
            <v>YES</v>
          </cell>
          <cell r="F811">
            <v>9</v>
          </cell>
          <cell r="G811">
            <v>17.3</v>
          </cell>
          <cell r="H811" t="str">
            <v>CHEQUE</v>
          </cell>
          <cell r="N811">
            <v>0</v>
          </cell>
          <cell r="R811" t="str">
            <v>CUSTOMER RELATION</v>
          </cell>
          <cell r="S811">
            <v>39599</v>
          </cell>
          <cell r="T811">
            <v>22</v>
          </cell>
          <cell r="U811">
            <v>4</v>
          </cell>
          <cell r="V811">
            <v>3</v>
          </cell>
          <cell r="W811">
            <v>1</v>
          </cell>
          <cell r="X811">
            <v>31</v>
          </cell>
          <cell r="Y811">
            <v>30</v>
          </cell>
          <cell r="Z811">
            <v>3.5</v>
          </cell>
        </row>
        <row r="812">
          <cell r="A812" t="str">
            <v>EMP239</v>
          </cell>
          <cell r="B812" t="str">
            <v>PRAMILA BAGHEL</v>
          </cell>
          <cell r="C812" t="str">
            <v>1.8.07</v>
          </cell>
          <cell r="E812" t="str">
            <v>YES</v>
          </cell>
          <cell r="F812">
            <v>9</v>
          </cell>
          <cell r="G812">
            <v>17.3</v>
          </cell>
          <cell r="H812" t="str">
            <v>CHEQUE</v>
          </cell>
          <cell r="N812">
            <v>0</v>
          </cell>
          <cell r="R812" t="str">
            <v>CUSTOMER RELATION</v>
          </cell>
          <cell r="S812">
            <v>39539</v>
          </cell>
          <cell r="T812">
            <v>22.5</v>
          </cell>
          <cell r="U812">
            <v>4</v>
          </cell>
          <cell r="W812">
            <v>0</v>
          </cell>
          <cell r="X812">
            <v>30</v>
          </cell>
          <cell r="Y812">
            <v>26.5</v>
          </cell>
          <cell r="Z812">
            <v>0</v>
          </cell>
        </row>
        <row r="813">
          <cell r="A813" t="str">
            <v>EMP244</v>
          </cell>
          <cell r="B813" t="str">
            <v>SHRADDHA PASHTE</v>
          </cell>
          <cell r="C813" t="str">
            <v>20.6.06</v>
          </cell>
          <cell r="E813" t="str">
            <v>YES</v>
          </cell>
          <cell r="F813">
            <v>9</v>
          </cell>
          <cell r="G813">
            <v>17.3</v>
          </cell>
          <cell r="H813" t="str">
            <v>CHEQUE</v>
          </cell>
          <cell r="N813">
            <v>0</v>
          </cell>
          <cell r="R813" t="str">
            <v>ASSEMBLY-QC TESTING</v>
          </cell>
          <cell r="S813">
            <v>39692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30</v>
          </cell>
          <cell r="Y813">
            <v>0</v>
          </cell>
          <cell r="Z813">
            <v>0</v>
          </cell>
        </row>
        <row r="814">
          <cell r="A814" t="str">
            <v>EMP244</v>
          </cell>
          <cell r="B814" t="str">
            <v>SHRADDHA PASHTE</v>
          </cell>
          <cell r="C814" t="str">
            <v>20.6.06</v>
          </cell>
          <cell r="F814">
            <v>9</v>
          </cell>
          <cell r="G814">
            <v>17.3</v>
          </cell>
          <cell r="H814" t="str">
            <v>CHEQUE</v>
          </cell>
          <cell r="N814">
            <v>0</v>
          </cell>
          <cell r="R814" t="str">
            <v>ASSEMBLY-QC TESTING</v>
          </cell>
          <cell r="S814">
            <v>39629</v>
          </cell>
          <cell r="T814">
            <v>12</v>
          </cell>
          <cell r="U814">
            <v>4</v>
          </cell>
          <cell r="V814">
            <v>0</v>
          </cell>
          <cell r="W814">
            <v>0</v>
          </cell>
          <cell r="X814">
            <v>30</v>
          </cell>
          <cell r="Y814">
            <v>16</v>
          </cell>
          <cell r="Z814">
            <v>0</v>
          </cell>
        </row>
        <row r="815">
          <cell r="A815" t="str">
            <v>EMP244</v>
          </cell>
          <cell r="B815" t="str">
            <v>SHRADDHA PASHTE</v>
          </cell>
          <cell r="C815" t="str">
            <v>20.6.06</v>
          </cell>
          <cell r="E815" t="str">
            <v>YES</v>
          </cell>
          <cell r="F815">
            <v>9</v>
          </cell>
          <cell r="G815">
            <v>17.3</v>
          </cell>
          <cell r="H815" t="str">
            <v>CHEQUE</v>
          </cell>
          <cell r="N815">
            <v>0</v>
          </cell>
          <cell r="R815" t="str">
            <v>ASSEMBLY-QC TESTING</v>
          </cell>
          <cell r="S815">
            <v>39599</v>
          </cell>
          <cell r="T815">
            <v>23.5</v>
          </cell>
          <cell r="U815">
            <v>4</v>
          </cell>
          <cell r="V815">
            <v>0</v>
          </cell>
          <cell r="W815">
            <v>1</v>
          </cell>
          <cell r="X815">
            <v>31</v>
          </cell>
          <cell r="Y815">
            <v>28.5</v>
          </cell>
          <cell r="Z815">
            <v>0</v>
          </cell>
        </row>
        <row r="816">
          <cell r="A816" t="str">
            <v>EMP244</v>
          </cell>
          <cell r="B816" t="str">
            <v>SHRADDHA PASHTE</v>
          </cell>
          <cell r="C816" t="str">
            <v>20.6.06</v>
          </cell>
          <cell r="E816" t="str">
            <v>YES</v>
          </cell>
          <cell r="F816">
            <v>9</v>
          </cell>
          <cell r="G816">
            <v>17.3</v>
          </cell>
          <cell r="H816" t="str">
            <v>CHEQUE</v>
          </cell>
          <cell r="N816">
            <v>0</v>
          </cell>
          <cell r="R816" t="str">
            <v>ASSEMBLY-QC TESTING</v>
          </cell>
          <cell r="S816">
            <v>39539</v>
          </cell>
          <cell r="T816">
            <v>19</v>
          </cell>
          <cell r="U816">
            <v>4</v>
          </cell>
          <cell r="W816">
            <v>0</v>
          </cell>
          <cell r="X816">
            <v>30</v>
          </cell>
          <cell r="Y816">
            <v>23</v>
          </cell>
          <cell r="Z816">
            <v>0</v>
          </cell>
        </row>
        <row r="817">
          <cell r="A817" t="str">
            <v>EMP244</v>
          </cell>
          <cell r="B817" t="str">
            <v>SHRADDHA PASHTE</v>
          </cell>
          <cell r="C817" t="str">
            <v>20.6.06</v>
          </cell>
          <cell r="E817" t="str">
            <v>YES</v>
          </cell>
          <cell r="F817">
            <v>9</v>
          </cell>
          <cell r="G817">
            <v>17.3</v>
          </cell>
          <cell r="H817" t="str">
            <v>CHEQUE</v>
          </cell>
          <cell r="N817">
            <v>0</v>
          </cell>
          <cell r="R817" t="str">
            <v>ASSEMBLY-QC TESTING</v>
          </cell>
          <cell r="S817">
            <v>39660</v>
          </cell>
          <cell r="T817">
            <v>7</v>
          </cell>
          <cell r="U817">
            <v>2</v>
          </cell>
          <cell r="V817">
            <v>2</v>
          </cell>
          <cell r="W817">
            <v>0</v>
          </cell>
          <cell r="X817">
            <v>31</v>
          </cell>
          <cell r="Y817">
            <v>11</v>
          </cell>
          <cell r="Z817">
            <v>0</v>
          </cell>
        </row>
        <row r="818">
          <cell r="A818" t="str">
            <v>EMP244</v>
          </cell>
          <cell r="B818" t="str">
            <v>SHRADDHA PASHTE</v>
          </cell>
          <cell r="C818" t="str">
            <v>20.6.06</v>
          </cell>
          <cell r="E818" t="str">
            <v>YES</v>
          </cell>
          <cell r="F818">
            <v>9</v>
          </cell>
          <cell r="G818">
            <v>17.3</v>
          </cell>
          <cell r="H818" t="str">
            <v>CHEQUE</v>
          </cell>
          <cell r="N818">
            <v>0</v>
          </cell>
          <cell r="R818" t="str">
            <v>ASSEMBLY-QC TESTING</v>
          </cell>
          <cell r="S818">
            <v>39691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31</v>
          </cell>
          <cell r="Y818">
            <v>0</v>
          </cell>
          <cell r="Z818">
            <v>0</v>
          </cell>
        </row>
        <row r="819">
          <cell r="A819" t="str">
            <v>TMP 707</v>
          </cell>
          <cell r="B819" t="str">
            <v>SACHITA PARAB</v>
          </cell>
          <cell r="H819" t="str">
            <v>TEMP</v>
          </cell>
          <cell r="S819">
            <v>39599</v>
          </cell>
          <cell r="T819">
            <v>21</v>
          </cell>
          <cell r="U819">
            <v>4</v>
          </cell>
          <cell r="V819">
            <v>0</v>
          </cell>
          <cell r="W819">
            <v>1</v>
          </cell>
          <cell r="X819">
            <v>31</v>
          </cell>
          <cell r="Y819">
            <v>26</v>
          </cell>
          <cell r="Z819">
            <v>1.5</v>
          </cell>
        </row>
        <row r="820">
          <cell r="A820" t="str">
            <v>TMP 707</v>
          </cell>
          <cell r="B820" t="str">
            <v>SACHITA PARAB</v>
          </cell>
          <cell r="H820" t="str">
            <v>TEMP</v>
          </cell>
          <cell r="S820">
            <v>39629</v>
          </cell>
          <cell r="T820">
            <v>20.5</v>
          </cell>
          <cell r="U820">
            <v>5</v>
          </cell>
          <cell r="V820">
            <v>0</v>
          </cell>
          <cell r="W820">
            <v>0</v>
          </cell>
          <cell r="X820">
            <v>30</v>
          </cell>
          <cell r="Y820">
            <v>25.5</v>
          </cell>
          <cell r="Z820">
            <v>9.5</v>
          </cell>
        </row>
        <row r="821">
          <cell r="A821" t="str">
            <v>TMP 707</v>
          </cell>
          <cell r="B821" t="str">
            <v>SACHITA PARAB</v>
          </cell>
          <cell r="H821" t="str">
            <v>TEMP</v>
          </cell>
          <cell r="S821">
            <v>39539</v>
          </cell>
          <cell r="T821">
            <v>19</v>
          </cell>
          <cell r="U821">
            <v>4</v>
          </cell>
          <cell r="W821">
            <v>0</v>
          </cell>
          <cell r="X821">
            <v>30</v>
          </cell>
          <cell r="Y821">
            <v>23</v>
          </cell>
          <cell r="Z821">
            <v>0</v>
          </cell>
        </row>
        <row r="822">
          <cell r="A822" t="str">
            <v>TMP124</v>
          </cell>
          <cell r="B822" t="str">
            <v>JYOTI JADAV</v>
          </cell>
          <cell r="E822" t="str">
            <v>TEP</v>
          </cell>
          <cell r="F822">
            <v>0</v>
          </cell>
          <cell r="G822">
            <v>0</v>
          </cell>
          <cell r="H822" t="str">
            <v>TEMP</v>
          </cell>
          <cell r="N822">
            <v>0</v>
          </cell>
          <cell r="S822">
            <v>39660</v>
          </cell>
          <cell r="T822">
            <v>26</v>
          </cell>
          <cell r="U822">
            <v>4</v>
          </cell>
          <cell r="V822">
            <v>0</v>
          </cell>
          <cell r="W822">
            <v>0</v>
          </cell>
          <cell r="X822">
            <v>31</v>
          </cell>
          <cell r="Y822">
            <v>30</v>
          </cell>
          <cell r="Z822">
            <v>25</v>
          </cell>
        </row>
        <row r="823">
          <cell r="A823" t="str">
            <v>TMP124</v>
          </cell>
          <cell r="B823" t="str">
            <v>JYOTI JADAV</v>
          </cell>
          <cell r="F823">
            <v>0</v>
          </cell>
          <cell r="G823">
            <v>0</v>
          </cell>
          <cell r="H823" t="str">
            <v>TEMP</v>
          </cell>
          <cell r="N823">
            <v>0</v>
          </cell>
          <cell r="S823">
            <v>39629</v>
          </cell>
          <cell r="T823">
            <v>23.5</v>
          </cell>
          <cell r="U823">
            <v>5</v>
          </cell>
          <cell r="V823">
            <v>0</v>
          </cell>
          <cell r="W823">
            <v>0</v>
          </cell>
          <cell r="X823">
            <v>30</v>
          </cell>
          <cell r="Y823">
            <v>28.5</v>
          </cell>
          <cell r="Z823">
            <v>8</v>
          </cell>
        </row>
        <row r="824">
          <cell r="A824" t="str">
            <v>TMP124</v>
          </cell>
          <cell r="B824" t="str">
            <v>JYOTI JADAV</v>
          </cell>
          <cell r="E824" t="str">
            <v>TEP</v>
          </cell>
          <cell r="F824" t="str">
            <v>TIME_IN</v>
          </cell>
          <cell r="G824">
            <v>0</v>
          </cell>
          <cell r="H824" t="str">
            <v>TEMP</v>
          </cell>
          <cell r="N824">
            <v>0</v>
          </cell>
          <cell r="S824">
            <v>39814</v>
          </cell>
          <cell r="T824">
            <v>25</v>
          </cell>
          <cell r="U824">
            <v>4</v>
          </cell>
          <cell r="V824">
            <v>0</v>
          </cell>
          <cell r="W824">
            <v>1</v>
          </cell>
          <cell r="X824">
            <v>31</v>
          </cell>
          <cell r="Y824">
            <v>30</v>
          </cell>
          <cell r="Z824">
            <v>3</v>
          </cell>
        </row>
        <row r="825">
          <cell r="A825" t="str">
            <v>TMP124</v>
          </cell>
          <cell r="B825" t="str">
            <v>JYOTI JADAV</v>
          </cell>
          <cell r="E825" t="str">
            <v>TEP</v>
          </cell>
          <cell r="F825">
            <v>0</v>
          </cell>
          <cell r="G825">
            <v>0</v>
          </cell>
          <cell r="H825" t="str">
            <v>TEMP</v>
          </cell>
          <cell r="N825">
            <v>0</v>
          </cell>
          <cell r="S825">
            <v>39599</v>
          </cell>
          <cell r="T825">
            <v>16</v>
          </cell>
          <cell r="U825">
            <v>2</v>
          </cell>
          <cell r="V825">
            <v>0</v>
          </cell>
          <cell r="W825">
            <v>1</v>
          </cell>
          <cell r="X825">
            <v>31</v>
          </cell>
          <cell r="Y825">
            <v>19</v>
          </cell>
          <cell r="Z825">
            <v>0</v>
          </cell>
        </row>
        <row r="826">
          <cell r="A826" t="str">
            <v>TMP124</v>
          </cell>
          <cell r="B826" t="str">
            <v>JYOTI JADAV</v>
          </cell>
          <cell r="E826" t="str">
            <v>TEP</v>
          </cell>
          <cell r="F826">
            <v>0</v>
          </cell>
          <cell r="G826">
            <v>0</v>
          </cell>
          <cell r="H826" t="str">
            <v>TEMP</v>
          </cell>
          <cell r="N826">
            <v>0</v>
          </cell>
          <cell r="S826">
            <v>39691</v>
          </cell>
          <cell r="T826">
            <v>23</v>
          </cell>
          <cell r="U826">
            <v>4</v>
          </cell>
          <cell r="V826">
            <v>0</v>
          </cell>
          <cell r="W826">
            <v>3</v>
          </cell>
          <cell r="X826">
            <v>31</v>
          </cell>
          <cell r="Y826">
            <v>30</v>
          </cell>
          <cell r="Z826">
            <v>0</v>
          </cell>
        </row>
        <row r="827">
          <cell r="A827" t="str">
            <v>TMP124</v>
          </cell>
          <cell r="B827" t="str">
            <v>JYOTI JADAV</v>
          </cell>
          <cell r="E827" t="str">
            <v>TEP</v>
          </cell>
          <cell r="F827" t="str">
            <v>TIME_IN</v>
          </cell>
          <cell r="G827">
            <v>0</v>
          </cell>
          <cell r="H827" t="str">
            <v>TEMP</v>
          </cell>
          <cell r="N827">
            <v>0</v>
          </cell>
          <cell r="S827">
            <v>39783</v>
          </cell>
          <cell r="T827">
            <v>27</v>
          </cell>
          <cell r="U827">
            <v>4</v>
          </cell>
          <cell r="V827">
            <v>0</v>
          </cell>
          <cell r="W827">
            <v>0</v>
          </cell>
          <cell r="X827">
            <v>31</v>
          </cell>
          <cell r="Y827">
            <v>31</v>
          </cell>
          <cell r="Z827">
            <v>0</v>
          </cell>
        </row>
        <row r="828">
          <cell r="A828" t="str">
            <v>TMP124</v>
          </cell>
          <cell r="B828" t="str">
            <v>JYOTI JADAV</v>
          </cell>
          <cell r="E828" t="str">
            <v>TEP</v>
          </cell>
          <cell r="F828">
            <v>0</v>
          </cell>
          <cell r="G828">
            <v>0</v>
          </cell>
          <cell r="H828" t="str">
            <v>TEMP</v>
          </cell>
          <cell r="N828">
            <v>0</v>
          </cell>
          <cell r="S828">
            <v>39753</v>
          </cell>
          <cell r="T828">
            <v>25</v>
          </cell>
          <cell r="U828">
            <v>5</v>
          </cell>
          <cell r="V828">
            <v>0</v>
          </cell>
          <cell r="W828">
            <v>0</v>
          </cell>
          <cell r="X828">
            <v>30</v>
          </cell>
          <cell r="Y828">
            <v>30</v>
          </cell>
          <cell r="Z828">
            <v>6.5</v>
          </cell>
        </row>
        <row r="829">
          <cell r="A829" t="str">
            <v>TMP124</v>
          </cell>
          <cell r="B829" t="str">
            <v>JYOTI JADAV</v>
          </cell>
          <cell r="E829" t="str">
            <v>TEP</v>
          </cell>
          <cell r="F829" t="str">
            <v>TIME_IN</v>
          </cell>
          <cell r="G829">
            <v>0</v>
          </cell>
          <cell r="H829" t="str">
            <v>TEMP</v>
          </cell>
          <cell r="N829">
            <v>0</v>
          </cell>
          <cell r="S829">
            <v>39881</v>
          </cell>
          <cell r="T829">
            <v>24</v>
          </cell>
          <cell r="U829">
            <v>5</v>
          </cell>
          <cell r="V829">
            <v>0</v>
          </cell>
          <cell r="W829">
            <v>2</v>
          </cell>
          <cell r="X829">
            <v>31</v>
          </cell>
          <cell r="Y829">
            <v>31</v>
          </cell>
          <cell r="Z829">
            <v>22.5</v>
          </cell>
        </row>
        <row r="830">
          <cell r="A830" t="str">
            <v>TMP124</v>
          </cell>
          <cell r="B830" t="str">
            <v>JYOTI JADAV</v>
          </cell>
          <cell r="E830" t="str">
            <v>TEP</v>
          </cell>
          <cell r="F830">
            <v>0</v>
          </cell>
          <cell r="G830">
            <v>0</v>
          </cell>
          <cell r="H830" t="str">
            <v>TEMP</v>
          </cell>
          <cell r="N830">
            <v>0</v>
          </cell>
          <cell r="S830">
            <v>39539</v>
          </cell>
          <cell r="T830">
            <v>25</v>
          </cell>
          <cell r="U830">
            <v>4</v>
          </cell>
          <cell r="W830">
            <v>0</v>
          </cell>
          <cell r="X830">
            <v>30</v>
          </cell>
          <cell r="Y830">
            <v>29</v>
          </cell>
          <cell r="Z830">
            <v>0</v>
          </cell>
        </row>
        <row r="831">
          <cell r="A831" t="str">
            <v>TMP124</v>
          </cell>
          <cell r="B831" t="str">
            <v>JYOTI JADAV</v>
          </cell>
          <cell r="E831" t="str">
            <v>TEP</v>
          </cell>
          <cell r="F831" t="str">
            <v>TIME_IN</v>
          </cell>
          <cell r="G831">
            <v>0</v>
          </cell>
          <cell r="H831" t="str">
            <v>TEMP</v>
          </cell>
          <cell r="N831">
            <v>0</v>
          </cell>
          <cell r="S831">
            <v>39845</v>
          </cell>
          <cell r="T831">
            <v>24</v>
          </cell>
          <cell r="U831">
            <v>4</v>
          </cell>
          <cell r="V831">
            <v>0</v>
          </cell>
          <cell r="W831">
            <v>0</v>
          </cell>
          <cell r="X831">
            <v>28</v>
          </cell>
          <cell r="Y831">
            <v>28</v>
          </cell>
          <cell r="Z831">
            <v>0</v>
          </cell>
        </row>
        <row r="832">
          <cell r="A832" t="str">
            <v>TMP124</v>
          </cell>
          <cell r="B832" t="str">
            <v>JYOTI JADAV</v>
          </cell>
          <cell r="E832" t="str">
            <v>TEP</v>
          </cell>
          <cell r="F832">
            <v>0</v>
          </cell>
          <cell r="G832">
            <v>0</v>
          </cell>
          <cell r="H832" t="str">
            <v>TEMP</v>
          </cell>
          <cell r="N832">
            <v>0</v>
          </cell>
          <cell r="S832">
            <v>39722</v>
          </cell>
          <cell r="T832">
            <v>22</v>
          </cell>
          <cell r="U832">
            <v>4</v>
          </cell>
          <cell r="V832">
            <v>0</v>
          </cell>
          <cell r="W832">
            <v>4</v>
          </cell>
          <cell r="X832">
            <v>31</v>
          </cell>
          <cell r="Y832">
            <v>30</v>
          </cell>
          <cell r="Z832">
            <v>2.25</v>
          </cell>
        </row>
        <row r="833">
          <cell r="A833" t="str">
            <v>TMP124</v>
          </cell>
          <cell r="B833" t="str">
            <v>JYOTI JADAV</v>
          </cell>
          <cell r="E833" t="str">
            <v>TEP</v>
          </cell>
          <cell r="F833">
            <v>0</v>
          </cell>
          <cell r="G833">
            <v>0</v>
          </cell>
          <cell r="H833" t="str">
            <v>TEMP</v>
          </cell>
          <cell r="N833">
            <v>0</v>
          </cell>
          <cell r="S833">
            <v>39692</v>
          </cell>
          <cell r="T833">
            <v>24</v>
          </cell>
          <cell r="U833">
            <v>4</v>
          </cell>
          <cell r="V833">
            <v>0</v>
          </cell>
          <cell r="W833">
            <v>1</v>
          </cell>
          <cell r="X833">
            <v>30</v>
          </cell>
          <cell r="Y833">
            <v>29</v>
          </cell>
          <cell r="Z833">
            <v>12.5</v>
          </cell>
        </row>
        <row r="834">
          <cell r="A834" t="str">
            <v>TMP125</v>
          </cell>
          <cell r="B834" t="str">
            <v>JYOTI CHAVAN</v>
          </cell>
          <cell r="E834" t="str">
            <v>TEP</v>
          </cell>
          <cell r="F834">
            <v>0</v>
          </cell>
          <cell r="G834">
            <v>0</v>
          </cell>
          <cell r="H834" t="str">
            <v>TEMP</v>
          </cell>
          <cell r="N834">
            <v>0</v>
          </cell>
          <cell r="S834">
            <v>39722</v>
          </cell>
          <cell r="T834">
            <v>19.5</v>
          </cell>
          <cell r="U834">
            <v>4</v>
          </cell>
          <cell r="V834">
            <v>0</v>
          </cell>
          <cell r="W834">
            <v>4</v>
          </cell>
          <cell r="X834">
            <v>31</v>
          </cell>
          <cell r="Y834">
            <v>27.5</v>
          </cell>
          <cell r="Z834">
            <v>1.5</v>
          </cell>
        </row>
        <row r="835">
          <cell r="A835" t="str">
            <v>TMP125</v>
          </cell>
          <cell r="B835" t="str">
            <v>JYOTI CHAVAN</v>
          </cell>
          <cell r="E835" t="str">
            <v>TEP</v>
          </cell>
          <cell r="F835">
            <v>0</v>
          </cell>
          <cell r="G835">
            <v>0</v>
          </cell>
          <cell r="H835" t="str">
            <v>TEMP</v>
          </cell>
          <cell r="N835">
            <v>0</v>
          </cell>
          <cell r="S835">
            <v>39599</v>
          </cell>
          <cell r="T835">
            <v>16.5</v>
          </cell>
          <cell r="U835">
            <v>3</v>
          </cell>
          <cell r="V835">
            <v>0</v>
          </cell>
          <cell r="W835">
            <v>1</v>
          </cell>
          <cell r="X835">
            <v>31</v>
          </cell>
          <cell r="Y835">
            <v>20.5</v>
          </cell>
          <cell r="Z835">
            <v>3</v>
          </cell>
        </row>
        <row r="836">
          <cell r="A836" t="str">
            <v>TMP125</v>
          </cell>
          <cell r="B836" t="str">
            <v>JYOTI CHAVAN</v>
          </cell>
          <cell r="E836" t="str">
            <v>TEP</v>
          </cell>
          <cell r="F836">
            <v>0</v>
          </cell>
          <cell r="G836">
            <v>0</v>
          </cell>
          <cell r="H836" t="str">
            <v>TEMP</v>
          </cell>
          <cell r="N836">
            <v>0</v>
          </cell>
          <cell r="S836">
            <v>39753</v>
          </cell>
          <cell r="T836">
            <v>24</v>
          </cell>
          <cell r="U836">
            <v>5</v>
          </cell>
          <cell r="V836">
            <v>0</v>
          </cell>
          <cell r="W836">
            <v>0</v>
          </cell>
          <cell r="X836">
            <v>30</v>
          </cell>
          <cell r="Y836">
            <v>29</v>
          </cell>
          <cell r="Z836">
            <v>2.5</v>
          </cell>
        </row>
        <row r="837">
          <cell r="A837" t="str">
            <v>TMP125</v>
          </cell>
          <cell r="B837" t="str">
            <v>JYOTI CHAVAN</v>
          </cell>
          <cell r="F837">
            <v>0</v>
          </cell>
          <cell r="G837">
            <v>0</v>
          </cell>
          <cell r="H837" t="str">
            <v>TEMP</v>
          </cell>
          <cell r="N837">
            <v>0</v>
          </cell>
          <cell r="S837">
            <v>39629</v>
          </cell>
          <cell r="T837">
            <v>24</v>
          </cell>
          <cell r="U837">
            <v>5</v>
          </cell>
          <cell r="V837">
            <v>0</v>
          </cell>
          <cell r="W837">
            <v>0</v>
          </cell>
          <cell r="X837">
            <v>30</v>
          </cell>
          <cell r="Y837">
            <v>29</v>
          </cell>
          <cell r="Z837">
            <v>4.5</v>
          </cell>
        </row>
        <row r="838">
          <cell r="A838" t="str">
            <v>TMP125</v>
          </cell>
          <cell r="B838" t="str">
            <v>JYOTI CHAVAN</v>
          </cell>
          <cell r="E838" t="str">
            <v>TEP</v>
          </cell>
          <cell r="F838">
            <v>0</v>
          </cell>
          <cell r="G838">
            <v>0</v>
          </cell>
          <cell r="H838" t="str">
            <v>TEMP</v>
          </cell>
          <cell r="N838">
            <v>0</v>
          </cell>
          <cell r="S838">
            <v>39539</v>
          </cell>
          <cell r="T838">
            <v>23</v>
          </cell>
          <cell r="U838">
            <v>4</v>
          </cell>
          <cell r="W838">
            <v>0</v>
          </cell>
          <cell r="X838">
            <v>30</v>
          </cell>
          <cell r="Y838">
            <v>27</v>
          </cell>
          <cell r="Z838">
            <v>9.5</v>
          </cell>
        </row>
        <row r="839">
          <cell r="A839" t="str">
            <v>TMP125</v>
          </cell>
          <cell r="B839" t="str">
            <v>JYOTI CHAVAN</v>
          </cell>
          <cell r="E839" t="str">
            <v>TEP</v>
          </cell>
          <cell r="F839" t="str">
            <v>TIME_IN</v>
          </cell>
          <cell r="G839">
            <v>0</v>
          </cell>
          <cell r="H839" t="str">
            <v>TEMP</v>
          </cell>
          <cell r="N839">
            <v>0</v>
          </cell>
          <cell r="S839">
            <v>39783</v>
          </cell>
          <cell r="T839">
            <v>25</v>
          </cell>
          <cell r="U839">
            <v>4</v>
          </cell>
          <cell r="V839">
            <v>0</v>
          </cell>
          <cell r="W839">
            <v>0</v>
          </cell>
          <cell r="X839">
            <v>31</v>
          </cell>
          <cell r="Y839">
            <v>29</v>
          </cell>
          <cell r="Z839">
            <v>0.75</v>
          </cell>
        </row>
        <row r="840">
          <cell r="A840" t="str">
            <v>TMP125</v>
          </cell>
          <cell r="B840" t="str">
            <v>JYOTI CHAVAN</v>
          </cell>
          <cell r="E840" t="str">
            <v>TEP</v>
          </cell>
          <cell r="F840">
            <v>0</v>
          </cell>
          <cell r="G840">
            <v>0</v>
          </cell>
          <cell r="H840" t="str">
            <v>TEMP</v>
          </cell>
          <cell r="N840">
            <v>0</v>
          </cell>
          <cell r="S840">
            <v>39660</v>
          </cell>
          <cell r="T840">
            <v>26</v>
          </cell>
          <cell r="U840">
            <v>4</v>
          </cell>
          <cell r="V840">
            <v>0</v>
          </cell>
          <cell r="W840">
            <v>0</v>
          </cell>
          <cell r="X840">
            <v>31</v>
          </cell>
          <cell r="Y840">
            <v>30</v>
          </cell>
          <cell r="Z840">
            <v>29.5</v>
          </cell>
        </row>
        <row r="841">
          <cell r="A841" t="str">
            <v>TMP125</v>
          </cell>
          <cell r="B841" t="str">
            <v>JYOTI CHAVAN</v>
          </cell>
          <cell r="E841" t="str">
            <v>TEP</v>
          </cell>
          <cell r="F841">
            <v>0</v>
          </cell>
          <cell r="G841">
            <v>0</v>
          </cell>
          <cell r="H841" t="str">
            <v>TEMP</v>
          </cell>
          <cell r="N841">
            <v>0</v>
          </cell>
          <cell r="S841">
            <v>39691</v>
          </cell>
          <cell r="T841">
            <v>24</v>
          </cell>
          <cell r="U841">
            <v>4</v>
          </cell>
          <cell r="V841">
            <v>0</v>
          </cell>
          <cell r="W841">
            <v>3</v>
          </cell>
          <cell r="X841">
            <v>31</v>
          </cell>
          <cell r="Y841">
            <v>31</v>
          </cell>
          <cell r="Z841">
            <v>0</v>
          </cell>
        </row>
        <row r="842">
          <cell r="A842" t="str">
            <v>TMP125</v>
          </cell>
          <cell r="B842" t="str">
            <v>JYOTI CHAVAN</v>
          </cell>
          <cell r="E842" t="str">
            <v>TEP</v>
          </cell>
          <cell r="F842" t="str">
            <v>TIME_IN</v>
          </cell>
          <cell r="G842">
            <v>0</v>
          </cell>
          <cell r="H842" t="str">
            <v>TEMP</v>
          </cell>
          <cell r="N842">
            <v>0</v>
          </cell>
          <cell r="S842">
            <v>39881</v>
          </cell>
          <cell r="T842">
            <v>15</v>
          </cell>
          <cell r="U842">
            <v>4</v>
          </cell>
          <cell r="V842">
            <v>0</v>
          </cell>
          <cell r="W842">
            <v>2</v>
          </cell>
          <cell r="X842">
            <v>31</v>
          </cell>
          <cell r="Y842">
            <v>21</v>
          </cell>
          <cell r="Z842">
            <v>14.75</v>
          </cell>
        </row>
        <row r="843">
          <cell r="A843" t="str">
            <v>TMP125</v>
          </cell>
          <cell r="B843" t="str">
            <v>JYOTI CHAVAN</v>
          </cell>
          <cell r="E843" t="str">
            <v>TEP</v>
          </cell>
          <cell r="F843">
            <v>0</v>
          </cell>
          <cell r="G843">
            <v>0</v>
          </cell>
          <cell r="H843" t="str">
            <v>TEMP</v>
          </cell>
          <cell r="N843">
            <v>0</v>
          </cell>
          <cell r="S843">
            <v>39692</v>
          </cell>
          <cell r="T843">
            <v>20.5</v>
          </cell>
          <cell r="U843">
            <v>4</v>
          </cell>
          <cell r="V843">
            <v>0</v>
          </cell>
          <cell r="W843">
            <v>1</v>
          </cell>
          <cell r="X843">
            <v>30</v>
          </cell>
          <cell r="Y843">
            <v>25.5</v>
          </cell>
          <cell r="Z843">
            <v>0</v>
          </cell>
        </row>
        <row r="844">
          <cell r="A844" t="str">
            <v>TMP125</v>
          </cell>
          <cell r="B844" t="str">
            <v>JYOTI CHAVAN</v>
          </cell>
          <cell r="E844" t="str">
            <v>TEP</v>
          </cell>
          <cell r="F844" t="str">
            <v>TIME_IN</v>
          </cell>
          <cell r="G844">
            <v>0</v>
          </cell>
          <cell r="H844" t="str">
            <v>TEMP</v>
          </cell>
          <cell r="N844">
            <v>0</v>
          </cell>
          <cell r="S844">
            <v>39845</v>
          </cell>
          <cell r="T844">
            <v>23</v>
          </cell>
          <cell r="U844">
            <v>4</v>
          </cell>
          <cell r="V844">
            <v>0</v>
          </cell>
          <cell r="W844">
            <v>0</v>
          </cell>
          <cell r="X844">
            <v>28</v>
          </cell>
          <cell r="Y844">
            <v>27</v>
          </cell>
          <cell r="Z844">
            <v>0</v>
          </cell>
        </row>
        <row r="845">
          <cell r="A845" t="str">
            <v>TMP125</v>
          </cell>
          <cell r="B845" t="str">
            <v>JYOTI CHAVAN</v>
          </cell>
          <cell r="E845" t="str">
            <v>TEP</v>
          </cell>
          <cell r="F845" t="str">
            <v>TIME_IN</v>
          </cell>
          <cell r="G845">
            <v>0</v>
          </cell>
          <cell r="H845" t="str">
            <v>TEMP</v>
          </cell>
          <cell r="N845">
            <v>0</v>
          </cell>
          <cell r="S845">
            <v>39814</v>
          </cell>
          <cell r="T845">
            <v>24.5</v>
          </cell>
          <cell r="U845">
            <v>4</v>
          </cell>
          <cell r="V845">
            <v>0</v>
          </cell>
          <cell r="W845">
            <v>1</v>
          </cell>
          <cell r="X845">
            <v>31</v>
          </cell>
          <cell r="Y845">
            <v>29.5</v>
          </cell>
          <cell r="Z845">
            <v>0</v>
          </cell>
        </row>
        <row r="846">
          <cell r="A846" t="str">
            <v>TMP143</v>
          </cell>
          <cell r="B846" t="str">
            <v>SUNIL TAWADE</v>
          </cell>
          <cell r="F846">
            <v>0</v>
          </cell>
          <cell r="G846">
            <v>0</v>
          </cell>
          <cell r="H846" t="str">
            <v>TEMP</v>
          </cell>
          <cell r="N846">
            <v>0</v>
          </cell>
          <cell r="R846" t="str">
            <v>HELPER</v>
          </cell>
          <cell r="S846">
            <v>39629</v>
          </cell>
          <cell r="T846">
            <v>23.5</v>
          </cell>
          <cell r="U846">
            <v>5</v>
          </cell>
          <cell r="V846">
            <v>0</v>
          </cell>
          <cell r="W846">
            <v>0</v>
          </cell>
          <cell r="X846">
            <v>30</v>
          </cell>
          <cell r="Y846">
            <v>28.5</v>
          </cell>
          <cell r="Z846">
            <v>9.75</v>
          </cell>
        </row>
        <row r="847">
          <cell r="A847" t="str">
            <v>TMP143</v>
          </cell>
          <cell r="B847" t="str">
            <v>SUNIL TAWADE</v>
          </cell>
          <cell r="E847" t="str">
            <v>YES</v>
          </cell>
          <cell r="F847" t="str">
            <v>TIME_IN</v>
          </cell>
          <cell r="G847">
            <v>0</v>
          </cell>
          <cell r="H847" t="str">
            <v>TEMP</v>
          </cell>
          <cell r="N847">
            <v>0</v>
          </cell>
          <cell r="R847" t="str">
            <v>HELPER</v>
          </cell>
          <cell r="S847">
            <v>39845</v>
          </cell>
          <cell r="T847">
            <v>22</v>
          </cell>
          <cell r="U847">
            <v>4</v>
          </cell>
          <cell r="V847">
            <v>0</v>
          </cell>
          <cell r="W847">
            <v>0</v>
          </cell>
          <cell r="X847">
            <v>28</v>
          </cell>
          <cell r="Y847">
            <v>26</v>
          </cell>
          <cell r="Z847">
            <v>9.5</v>
          </cell>
        </row>
        <row r="848">
          <cell r="A848" t="str">
            <v>TMP143</v>
          </cell>
          <cell r="B848" t="str">
            <v>SUNIL TAWADE</v>
          </cell>
          <cell r="E848" t="str">
            <v>YES</v>
          </cell>
          <cell r="F848">
            <v>0</v>
          </cell>
          <cell r="G848">
            <v>0</v>
          </cell>
          <cell r="H848" t="str">
            <v>TEMP</v>
          </cell>
          <cell r="N848">
            <v>0</v>
          </cell>
          <cell r="R848" t="str">
            <v>HELPER</v>
          </cell>
          <cell r="S848">
            <v>39691</v>
          </cell>
          <cell r="T848">
            <v>22.5</v>
          </cell>
          <cell r="U848">
            <v>4</v>
          </cell>
          <cell r="V848">
            <v>0</v>
          </cell>
          <cell r="W848">
            <v>3</v>
          </cell>
          <cell r="X848">
            <v>31</v>
          </cell>
          <cell r="Y848">
            <v>29.5</v>
          </cell>
          <cell r="Z848">
            <v>19.5</v>
          </cell>
        </row>
        <row r="849">
          <cell r="A849" t="str">
            <v>TMP143</v>
          </cell>
          <cell r="B849" t="str">
            <v>SUNIL TAWADE</v>
          </cell>
          <cell r="E849" t="str">
            <v>YES</v>
          </cell>
          <cell r="F849" t="str">
            <v>TIME_IN</v>
          </cell>
          <cell r="G849">
            <v>0</v>
          </cell>
          <cell r="H849" t="str">
            <v>TEMP</v>
          </cell>
          <cell r="N849">
            <v>0</v>
          </cell>
          <cell r="R849" t="str">
            <v>HELPER</v>
          </cell>
          <cell r="S849">
            <v>39814</v>
          </cell>
          <cell r="T849">
            <v>23</v>
          </cell>
          <cell r="U849">
            <v>4</v>
          </cell>
          <cell r="V849">
            <v>0</v>
          </cell>
          <cell r="W849">
            <v>1</v>
          </cell>
          <cell r="X849">
            <v>31</v>
          </cell>
          <cell r="Y849">
            <v>28</v>
          </cell>
          <cell r="Z849">
            <v>2</v>
          </cell>
        </row>
        <row r="850">
          <cell r="A850" t="str">
            <v>TMP143</v>
          </cell>
          <cell r="B850" t="str">
            <v>SUNIL TAWADE</v>
          </cell>
          <cell r="E850" t="str">
            <v>YES</v>
          </cell>
          <cell r="F850" t="str">
            <v>TIME_IN</v>
          </cell>
          <cell r="G850">
            <v>0</v>
          </cell>
          <cell r="H850" t="str">
            <v>TEMP</v>
          </cell>
          <cell r="N850">
            <v>0</v>
          </cell>
          <cell r="R850" t="str">
            <v>HELPER</v>
          </cell>
          <cell r="S850">
            <v>39881</v>
          </cell>
          <cell r="T850">
            <v>23.5</v>
          </cell>
          <cell r="U850">
            <v>5</v>
          </cell>
          <cell r="V850">
            <v>0</v>
          </cell>
          <cell r="W850">
            <v>2</v>
          </cell>
          <cell r="X850">
            <v>31</v>
          </cell>
          <cell r="Y850">
            <v>30.5</v>
          </cell>
          <cell r="Z850">
            <v>22.75</v>
          </cell>
        </row>
        <row r="851">
          <cell r="A851" t="str">
            <v>TMP143</v>
          </cell>
          <cell r="B851" t="str">
            <v>SUNIL TAWADE</v>
          </cell>
          <cell r="E851" t="str">
            <v>YES</v>
          </cell>
          <cell r="F851">
            <v>0</v>
          </cell>
          <cell r="G851">
            <v>0</v>
          </cell>
          <cell r="H851" t="str">
            <v>TEMP</v>
          </cell>
          <cell r="N851">
            <v>0</v>
          </cell>
          <cell r="R851" t="str">
            <v>HELPER</v>
          </cell>
          <cell r="S851">
            <v>39692</v>
          </cell>
          <cell r="T851">
            <v>21</v>
          </cell>
          <cell r="U851">
            <v>4</v>
          </cell>
          <cell r="V851">
            <v>0</v>
          </cell>
          <cell r="W851">
            <v>1</v>
          </cell>
          <cell r="X851">
            <v>30</v>
          </cell>
          <cell r="Y851">
            <v>26</v>
          </cell>
          <cell r="Z851">
            <v>29.25</v>
          </cell>
        </row>
        <row r="852">
          <cell r="A852" t="str">
            <v>TMP143</v>
          </cell>
          <cell r="B852" t="str">
            <v>SUNIL TAWADE</v>
          </cell>
          <cell r="E852" t="str">
            <v>YES</v>
          </cell>
          <cell r="F852">
            <v>0</v>
          </cell>
          <cell r="G852">
            <v>0</v>
          </cell>
          <cell r="H852" t="str">
            <v>TEMP</v>
          </cell>
          <cell r="N852">
            <v>0</v>
          </cell>
          <cell r="R852" t="str">
            <v>HELPER</v>
          </cell>
          <cell r="S852">
            <v>39599</v>
          </cell>
          <cell r="T852">
            <v>25</v>
          </cell>
          <cell r="U852">
            <v>4</v>
          </cell>
          <cell r="V852">
            <v>0</v>
          </cell>
          <cell r="W852">
            <v>1</v>
          </cell>
          <cell r="X852">
            <v>31</v>
          </cell>
          <cell r="Y852">
            <v>30</v>
          </cell>
          <cell r="Z852">
            <v>10</v>
          </cell>
        </row>
        <row r="853">
          <cell r="A853" t="str">
            <v>TMP143</v>
          </cell>
          <cell r="B853" t="str">
            <v>SUNIL TAWADE</v>
          </cell>
          <cell r="E853" t="str">
            <v>YES</v>
          </cell>
          <cell r="F853">
            <v>0</v>
          </cell>
          <cell r="G853">
            <v>0</v>
          </cell>
          <cell r="H853" t="str">
            <v>TEMP</v>
          </cell>
          <cell r="N853">
            <v>0</v>
          </cell>
          <cell r="R853" t="str">
            <v>HELPER</v>
          </cell>
          <cell r="S853">
            <v>39722</v>
          </cell>
          <cell r="T853">
            <v>21.5</v>
          </cell>
          <cell r="U853">
            <v>4</v>
          </cell>
          <cell r="V853">
            <v>0</v>
          </cell>
          <cell r="W853">
            <v>4</v>
          </cell>
          <cell r="X853">
            <v>31</v>
          </cell>
          <cell r="Y853">
            <v>29.5</v>
          </cell>
          <cell r="Z853">
            <v>25</v>
          </cell>
        </row>
        <row r="854">
          <cell r="A854" t="str">
            <v>TMP143</v>
          </cell>
          <cell r="B854" t="str">
            <v>SUNIL TAWADE</v>
          </cell>
          <cell r="E854" t="str">
            <v>YES</v>
          </cell>
          <cell r="F854">
            <v>0</v>
          </cell>
          <cell r="G854">
            <v>0</v>
          </cell>
          <cell r="H854" t="str">
            <v>TEMP</v>
          </cell>
          <cell r="N854">
            <v>0</v>
          </cell>
          <cell r="R854" t="str">
            <v>HELPER</v>
          </cell>
          <cell r="S854">
            <v>39660</v>
          </cell>
          <cell r="T854">
            <v>25.5</v>
          </cell>
          <cell r="U854">
            <v>4</v>
          </cell>
          <cell r="V854">
            <v>0</v>
          </cell>
          <cell r="W854">
            <v>0</v>
          </cell>
          <cell r="X854">
            <v>31</v>
          </cell>
          <cell r="Y854">
            <v>29.5</v>
          </cell>
          <cell r="Z854">
            <v>27</v>
          </cell>
        </row>
        <row r="855">
          <cell r="A855" t="str">
            <v>TMP143</v>
          </cell>
          <cell r="B855" t="str">
            <v>SUNIL TAWADE</v>
          </cell>
          <cell r="E855" t="str">
            <v>YES</v>
          </cell>
          <cell r="F855" t="str">
            <v>TIME_IN</v>
          </cell>
          <cell r="G855">
            <v>0</v>
          </cell>
          <cell r="H855" t="str">
            <v>TEMP</v>
          </cell>
          <cell r="N855">
            <v>0</v>
          </cell>
          <cell r="R855" t="str">
            <v>HELPER</v>
          </cell>
          <cell r="S855">
            <v>39783</v>
          </cell>
          <cell r="T855">
            <v>24</v>
          </cell>
          <cell r="U855">
            <v>4</v>
          </cell>
          <cell r="V855">
            <v>0</v>
          </cell>
          <cell r="W855">
            <v>0</v>
          </cell>
          <cell r="X855">
            <v>31</v>
          </cell>
          <cell r="Y855">
            <v>28</v>
          </cell>
          <cell r="Z855">
            <v>11</v>
          </cell>
        </row>
        <row r="856">
          <cell r="A856" t="str">
            <v>TMP143</v>
          </cell>
          <cell r="B856" t="str">
            <v>SUNIL TAWADE</v>
          </cell>
          <cell r="E856" t="str">
            <v>YES</v>
          </cell>
          <cell r="F856">
            <v>0</v>
          </cell>
          <cell r="G856">
            <v>0</v>
          </cell>
          <cell r="H856" t="str">
            <v>TEMP</v>
          </cell>
          <cell r="N856">
            <v>0</v>
          </cell>
          <cell r="R856" t="str">
            <v>HELPER</v>
          </cell>
          <cell r="S856">
            <v>39753</v>
          </cell>
          <cell r="T856">
            <v>19</v>
          </cell>
          <cell r="U856">
            <v>5</v>
          </cell>
          <cell r="V856">
            <v>0</v>
          </cell>
          <cell r="W856">
            <v>0</v>
          </cell>
          <cell r="X856">
            <v>30</v>
          </cell>
          <cell r="Y856">
            <v>24</v>
          </cell>
          <cell r="Z856">
            <v>0</v>
          </cell>
        </row>
        <row r="857">
          <cell r="A857" t="str">
            <v>TMP143</v>
          </cell>
          <cell r="B857" t="str">
            <v>SUNIL TAWADE</v>
          </cell>
          <cell r="E857" t="str">
            <v>YES</v>
          </cell>
          <cell r="F857">
            <v>0</v>
          </cell>
          <cell r="G857">
            <v>0</v>
          </cell>
          <cell r="H857" t="str">
            <v>TEMP</v>
          </cell>
          <cell r="N857">
            <v>0</v>
          </cell>
          <cell r="R857" t="str">
            <v>HELPER</v>
          </cell>
          <cell r="S857">
            <v>39539</v>
          </cell>
          <cell r="T857">
            <v>19.5</v>
          </cell>
          <cell r="U857">
            <v>4</v>
          </cell>
          <cell r="W857">
            <v>0</v>
          </cell>
          <cell r="X857">
            <v>30</v>
          </cell>
          <cell r="Y857">
            <v>23.5</v>
          </cell>
          <cell r="Z857">
            <v>14</v>
          </cell>
        </row>
        <row r="858">
          <cell r="A858" t="str">
            <v>TMP150</v>
          </cell>
          <cell r="B858" t="str">
            <v>SAYALI MHATRE</v>
          </cell>
          <cell r="C858" t="str">
            <v>19.5.03</v>
          </cell>
          <cell r="D858">
            <v>30234</v>
          </cell>
          <cell r="E858" t="str">
            <v>TEP</v>
          </cell>
          <cell r="F858" t="str">
            <v>TIME_IN</v>
          </cell>
          <cell r="G858">
            <v>0</v>
          </cell>
          <cell r="H858" t="str">
            <v>TEMP</v>
          </cell>
          <cell r="I858" t="str">
            <v>MHATRE CHAWL SAMARTHA NAGAR</v>
          </cell>
          <cell r="J858" t="str">
            <v>GHANSOLI</v>
          </cell>
          <cell r="N858">
            <v>0</v>
          </cell>
          <cell r="R858" t="str">
            <v>HELPER</v>
          </cell>
          <cell r="S858">
            <v>39814</v>
          </cell>
          <cell r="T858">
            <v>18</v>
          </cell>
          <cell r="U858">
            <v>4</v>
          </cell>
          <cell r="V858">
            <v>0</v>
          </cell>
          <cell r="W858">
            <v>1</v>
          </cell>
          <cell r="X858">
            <v>31</v>
          </cell>
          <cell r="Y858">
            <v>23</v>
          </cell>
          <cell r="Z858">
            <v>1</v>
          </cell>
        </row>
        <row r="859">
          <cell r="A859" t="str">
            <v>TMP150</v>
          </cell>
          <cell r="B859" t="str">
            <v>SAYALI MHATRE</v>
          </cell>
          <cell r="C859" t="str">
            <v>19.5.03</v>
          </cell>
          <cell r="D859">
            <v>30234</v>
          </cell>
          <cell r="E859" t="str">
            <v>TEP</v>
          </cell>
          <cell r="F859">
            <v>0</v>
          </cell>
          <cell r="G859">
            <v>0</v>
          </cell>
          <cell r="H859" t="str">
            <v>TEMP</v>
          </cell>
          <cell r="I859" t="str">
            <v>MHATRE CHAWL SAMARTHA NAGAR</v>
          </cell>
          <cell r="J859" t="str">
            <v>GHANSOLI</v>
          </cell>
          <cell r="N859">
            <v>0</v>
          </cell>
          <cell r="R859" t="str">
            <v>HELPER</v>
          </cell>
          <cell r="S859">
            <v>39692</v>
          </cell>
          <cell r="T859">
            <v>24</v>
          </cell>
          <cell r="U859">
            <v>4</v>
          </cell>
          <cell r="V859">
            <v>0</v>
          </cell>
          <cell r="W859">
            <v>1</v>
          </cell>
          <cell r="X859">
            <v>30</v>
          </cell>
          <cell r="Y859">
            <v>29</v>
          </cell>
          <cell r="Z859">
            <v>8.75</v>
          </cell>
        </row>
        <row r="860">
          <cell r="A860" t="str">
            <v>TMP150</v>
          </cell>
          <cell r="B860" t="str">
            <v>SAYALI MHATRE</v>
          </cell>
          <cell r="C860" t="str">
            <v>19.5.03</v>
          </cell>
          <cell r="D860">
            <v>30234</v>
          </cell>
          <cell r="E860" t="str">
            <v>TEP</v>
          </cell>
          <cell r="F860">
            <v>0</v>
          </cell>
          <cell r="G860">
            <v>0</v>
          </cell>
          <cell r="H860" t="str">
            <v>TEMP</v>
          </cell>
          <cell r="I860" t="str">
            <v>MHATRE CHAWL SAMARTHA NAGAR</v>
          </cell>
          <cell r="J860" t="str">
            <v>GHANSOLI</v>
          </cell>
          <cell r="N860">
            <v>0</v>
          </cell>
          <cell r="R860" t="str">
            <v>HELPER</v>
          </cell>
          <cell r="S860">
            <v>39691</v>
          </cell>
          <cell r="T860">
            <v>8</v>
          </cell>
          <cell r="U860">
            <v>2</v>
          </cell>
          <cell r="V860">
            <v>0</v>
          </cell>
          <cell r="W860">
            <v>0</v>
          </cell>
          <cell r="X860">
            <v>31</v>
          </cell>
          <cell r="Y860">
            <v>10</v>
          </cell>
          <cell r="Z860">
            <v>0</v>
          </cell>
        </row>
        <row r="861">
          <cell r="A861" t="str">
            <v>TMP150</v>
          </cell>
          <cell r="B861" t="str">
            <v>SAYALI MHATRE</v>
          </cell>
          <cell r="C861" t="str">
            <v>19.5.03</v>
          </cell>
          <cell r="D861">
            <v>30234</v>
          </cell>
          <cell r="F861">
            <v>0</v>
          </cell>
          <cell r="G861">
            <v>0</v>
          </cell>
          <cell r="H861" t="str">
            <v>TEMP</v>
          </cell>
          <cell r="I861" t="str">
            <v>MHATRE CHAWL SAMARTHA NAGAR</v>
          </cell>
          <cell r="J861" t="str">
            <v>GHANSOLI</v>
          </cell>
          <cell r="N861">
            <v>0</v>
          </cell>
          <cell r="R861" t="str">
            <v>HELPER</v>
          </cell>
          <cell r="S861">
            <v>39629</v>
          </cell>
          <cell r="T861">
            <v>23</v>
          </cell>
          <cell r="U861">
            <v>5</v>
          </cell>
          <cell r="V861">
            <v>0</v>
          </cell>
          <cell r="W861">
            <v>0</v>
          </cell>
          <cell r="X861">
            <v>30</v>
          </cell>
          <cell r="Y861">
            <v>28</v>
          </cell>
          <cell r="Z861">
            <v>11</v>
          </cell>
        </row>
        <row r="862">
          <cell r="A862" t="str">
            <v>TMP150</v>
          </cell>
          <cell r="B862" t="str">
            <v>SAYALI MHATRE</v>
          </cell>
          <cell r="C862" t="str">
            <v>19.5.03</v>
          </cell>
          <cell r="D862">
            <v>30234</v>
          </cell>
          <cell r="E862" t="str">
            <v>TEP</v>
          </cell>
          <cell r="F862" t="str">
            <v>TIME_IN</v>
          </cell>
          <cell r="G862">
            <v>0</v>
          </cell>
          <cell r="H862" t="str">
            <v>TEMP</v>
          </cell>
          <cell r="I862" t="str">
            <v>MHATRE CHAWL SAMARTHA NAGAR</v>
          </cell>
          <cell r="J862" t="str">
            <v>GHANSOLI</v>
          </cell>
          <cell r="N862">
            <v>0</v>
          </cell>
          <cell r="R862" t="str">
            <v>HELPER</v>
          </cell>
          <cell r="S862">
            <v>39783</v>
          </cell>
          <cell r="T862">
            <v>19.5</v>
          </cell>
          <cell r="U862">
            <v>4</v>
          </cell>
          <cell r="V862">
            <v>0</v>
          </cell>
          <cell r="W862">
            <v>0</v>
          </cell>
          <cell r="X862">
            <v>31</v>
          </cell>
          <cell r="Y862">
            <v>23.5</v>
          </cell>
          <cell r="Z862">
            <v>1.5</v>
          </cell>
        </row>
        <row r="863">
          <cell r="A863" t="str">
            <v>TMP150</v>
          </cell>
          <cell r="B863" t="str">
            <v>SAYALI MHATRE</v>
          </cell>
          <cell r="C863" t="str">
            <v>19.5.03</v>
          </cell>
          <cell r="D863">
            <v>30234</v>
          </cell>
          <cell r="E863" t="str">
            <v>TEP</v>
          </cell>
          <cell r="F863" t="str">
            <v>TIME_IN</v>
          </cell>
          <cell r="G863">
            <v>0</v>
          </cell>
          <cell r="H863" t="str">
            <v>TEMP</v>
          </cell>
          <cell r="I863" t="str">
            <v>MHATRE CHAWL SAMARTHA NAGAR</v>
          </cell>
          <cell r="J863" t="str">
            <v>GHANSOLI</v>
          </cell>
          <cell r="N863">
            <v>0</v>
          </cell>
          <cell r="R863" t="str">
            <v>HELPER</v>
          </cell>
          <cell r="S863">
            <v>39845</v>
          </cell>
          <cell r="T863">
            <v>23.5</v>
          </cell>
          <cell r="U863">
            <v>4</v>
          </cell>
          <cell r="V863">
            <v>0</v>
          </cell>
          <cell r="W863">
            <v>0</v>
          </cell>
          <cell r="X863">
            <v>28</v>
          </cell>
          <cell r="Y863">
            <v>27.5</v>
          </cell>
          <cell r="Z863">
            <v>0</v>
          </cell>
        </row>
        <row r="864">
          <cell r="A864" t="str">
            <v>TMP150</v>
          </cell>
          <cell r="B864" t="str">
            <v>SAYALI MHATRE</v>
          </cell>
          <cell r="C864" t="str">
            <v>19.5.03</v>
          </cell>
          <cell r="D864">
            <v>30234</v>
          </cell>
          <cell r="E864" t="str">
            <v>TEP</v>
          </cell>
          <cell r="F864" t="str">
            <v>TIME_IN</v>
          </cell>
          <cell r="G864">
            <v>0</v>
          </cell>
          <cell r="H864" t="str">
            <v>TEMP</v>
          </cell>
          <cell r="I864" t="str">
            <v>MHATRE CHAWL SAMARTHA NAGAR</v>
          </cell>
          <cell r="J864" t="str">
            <v>GHANSOLI</v>
          </cell>
          <cell r="N864">
            <v>0</v>
          </cell>
          <cell r="R864" t="str">
            <v>HELPER</v>
          </cell>
          <cell r="S864">
            <v>39881</v>
          </cell>
          <cell r="T864">
            <v>23</v>
          </cell>
          <cell r="U864">
            <v>5</v>
          </cell>
          <cell r="V864">
            <v>0</v>
          </cell>
          <cell r="W864">
            <v>2</v>
          </cell>
          <cell r="X864">
            <v>31</v>
          </cell>
          <cell r="Y864">
            <v>30</v>
          </cell>
          <cell r="Z864">
            <v>17.5</v>
          </cell>
        </row>
        <row r="865">
          <cell r="A865" t="str">
            <v>TMP150</v>
          </cell>
          <cell r="B865" t="str">
            <v>SAYALI MHATRE</v>
          </cell>
          <cell r="C865" t="str">
            <v>19.5.03</v>
          </cell>
          <cell r="D865">
            <v>30234</v>
          </cell>
          <cell r="E865" t="str">
            <v>TEP</v>
          </cell>
          <cell r="F865">
            <v>0</v>
          </cell>
          <cell r="G865">
            <v>0</v>
          </cell>
          <cell r="H865" t="str">
            <v>TEMP</v>
          </cell>
          <cell r="I865" t="str">
            <v>MHATRE CHAWL SAMARTHA NAGAR</v>
          </cell>
          <cell r="J865" t="str">
            <v>GHANSOLI</v>
          </cell>
          <cell r="N865">
            <v>0</v>
          </cell>
          <cell r="R865" t="str">
            <v>HELPER</v>
          </cell>
          <cell r="S865">
            <v>39660</v>
          </cell>
          <cell r="T865">
            <v>22.5</v>
          </cell>
          <cell r="U865">
            <v>4</v>
          </cell>
          <cell r="V865">
            <v>0</v>
          </cell>
          <cell r="W865">
            <v>0</v>
          </cell>
          <cell r="X865">
            <v>31</v>
          </cell>
          <cell r="Y865">
            <v>26.5</v>
          </cell>
          <cell r="Z865">
            <v>6.75</v>
          </cell>
        </row>
        <row r="866">
          <cell r="A866" t="str">
            <v>TMP150</v>
          </cell>
          <cell r="B866" t="str">
            <v>SAYALI MHATRE</v>
          </cell>
          <cell r="C866" t="str">
            <v>19.5.03</v>
          </cell>
          <cell r="D866">
            <v>30234</v>
          </cell>
          <cell r="E866" t="str">
            <v>TEP</v>
          </cell>
          <cell r="F866">
            <v>0</v>
          </cell>
          <cell r="G866">
            <v>0</v>
          </cell>
          <cell r="H866" t="str">
            <v>TEMP</v>
          </cell>
          <cell r="I866" t="str">
            <v>MHATRE CHAWL SAMARTHA NAGAR</v>
          </cell>
          <cell r="J866" t="str">
            <v>GHANSOLI</v>
          </cell>
          <cell r="N866">
            <v>0</v>
          </cell>
          <cell r="R866" t="str">
            <v>HELPER</v>
          </cell>
          <cell r="S866">
            <v>39539</v>
          </cell>
          <cell r="T866">
            <v>15.5</v>
          </cell>
          <cell r="U866">
            <v>2</v>
          </cell>
          <cell r="W866">
            <v>0</v>
          </cell>
          <cell r="X866">
            <v>30</v>
          </cell>
          <cell r="Y866">
            <v>17.5</v>
          </cell>
          <cell r="Z866">
            <v>1.5</v>
          </cell>
        </row>
        <row r="867">
          <cell r="A867" t="str">
            <v>TMP150</v>
          </cell>
          <cell r="B867" t="str">
            <v>SAYALI MHATRE</v>
          </cell>
          <cell r="C867" t="str">
            <v>19.5.03</v>
          </cell>
          <cell r="D867">
            <v>30234</v>
          </cell>
          <cell r="E867" t="str">
            <v>TEP</v>
          </cell>
          <cell r="F867">
            <v>0</v>
          </cell>
          <cell r="G867">
            <v>0</v>
          </cell>
          <cell r="H867" t="str">
            <v>TEMP</v>
          </cell>
          <cell r="I867" t="str">
            <v>MHATRE CHAWL SAMARTHA NAGAR</v>
          </cell>
          <cell r="J867" t="str">
            <v>GHANSOLI</v>
          </cell>
          <cell r="N867">
            <v>0</v>
          </cell>
          <cell r="R867" t="str">
            <v>HELPER</v>
          </cell>
          <cell r="S867">
            <v>39722</v>
          </cell>
          <cell r="T867">
            <v>20</v>
          </cell>
          <cell r="U867">
            <v>4</v>
          </cell>
          <cell r="V867">
            <v>0</v>
          </cell>
          <cell r="W867">
            <v>4</v>
          </cell>
          <cell r="X867">
            <v>31</v>
          </cell>
          <cell r="Y867">
            <v>28</v>
          </cell>
          <cell r="Z867">
            <v>1.5</v>
          </cell>
        </row>
        <row r="868">
          <cell r="A868" t="str">
            <v>TMP150</v>
          </cell>
          <cell r="B868" t="str">
            <v>SAYALI MHATRE</v>
          </cell>
          <cell r="C868" t="str">
            <v>19.5.03</v>
          </cell>
          <cell r="D868">
            <v>30234</v>
          </cell>
          <cell r="E868" t="str">
            <v>TEP</v>
          </cell>
          <cell r="F868">
            <v>0</v>
          </cell>
          <cell r="G868">
            <v>0</v>
          </cell>
          <cell r="H868" t="str">
            <v>TEMP</v>
          </cell>
          <cell r="I868" t="str">
            <v>MHATRE CHAWL SAMARTHA NAGAR</v>
          </cell>
          <cell r="J868" t="str">
            <v>GHANSOLI</v>
          </cell>
          <cell r="N868">
            <v>0</v>
          </cell>
          <cell r="R868" t="str">
            <v>HELPER</v>
          </cell>
          <cell r="S868">
            <v>39753</v>
          </cell>
          <cell r="T868">
            <v>17.5</v>
          </cell>
          <cell r="U868">
            <v>4</v>
          </cell>
          <cell r="V868">
            <v>0</v>
          </cell>
          <cell r="W868">
            <v>0</v>
          </cell>
          <cell r="X868">
            <v>30</v>
          </cell>
          <cell r="Y868">
            <v>21.5</v>
          </cell>
          <cell r="Z868">
            <v>0</v>
          </cell>
        </row>
        <row r="869">
          <cell r="A869" t="str">
            <v>TMP150</v>
          </cell>
          <cell r="B869" t="str">
            <v>SAYALI MHATRE</v>
          </cell>
          <cell r="C869" t="str">
            <v>19.5.03</v>
          </cell>
          <cell r="D869">
            <v>30234</v>
          </cell>
          <cell r="E869" t="str">
            <v>TEP</v>
          </cell>
          <cell r="F869">
            <v>0</v>
          </cell>
          <cell r="G869">
            <v>0</v>
          </cell>
          <cell r="H869" t="str">
            <v>TEMP</v>
          </cell>
          <cell r="I869" t="str">
            <v>MHATRE CHAWL SAMARTHA NAGAR</v>
          </cell>
          <cell r="J869" t="str">
            <v>GHANSOLI</v>
          </cell>
          <cell r="N869">
            <v>0</v>
          </cell>
          <cell r="R869" t="str">
            <v>HELPER</v>
          </cell>
          <cell r="S869">
            <v>39599</v>
          </cell>
          <cell r="T869">
            <v>19.5</v>
          </cell>
          <cell r="U869">
            <v>4</v>
          </cell>
          <cell r="V869">
            <v>0</v>
          </cell>
          <cell r="W869">
            <v>1</v>
          </cell>
          <cell r="X869">
            <v>31</v>
          </cell>
          <cell r="Y869">
            <v>24.5</v>
          </cell>
          <cell r="Z869">
            <v>1.5</v>
          </cell>
        </row>
        <row r="870">
          <cell r="A870" t="str">
            <v>TMP158</v>
          </cell>
          <cell r="B870" t="str">
            <v>PRASHANT N. MHATRE</v>
          </cell>
          <cell r="C870" t="str">
            <v>17.8.03</v>
          </cell>
          <cell r="D870">
            <v>28451</v>
          </cell>
          <cell r="F870" t="str">
            <v>TIME_IN</v>
          </cell>
          <cell r="G870">
            <v>16</v>
          </cell>
          <cell r="H870" t="str">
            <v>TEMP</v>
          </cell>
          <cell r="N870">
            <v>0</v>
          </cell>
          <cell r="R870" t="str">
            <v>SCREEN PRINTER</v>
          </cell>
          <cell r="S870">
            <v>39814</v>
          </cell>
          <cell r="T870">
            <v>22.5</v>
          </cell>
          <cell r="U870">
            <v>4</v>
          </cell>
          <cell r="V870">
            <v>0</v>
          </cell>
          <cell r="W870">
            <v>1</v>
          </cell>
          <cell r="X870">
            <v>31</v>
          </cell>
          <cell r="Y870">
            <v>27.5</v>
          </cell>
          <cell r="Z870">
            <v>1.25</v>
          </cell>
        </row>
        <row r="871">
          <cell r="A871" t="str">
            <v>TMP158</v>
          </cell>
          <cell r="B871" t="str">
            <v>PRASHANT N. MHATRE</v>
          </cell>
          <cell r="C871" t="str">
            <v>17.8.03</v>
          </cell>
          <cell r="D871">
            <v>28451</v>
          </cell>
          <cell r="F871">
            <v>7.3</v>
          </cell>
          <cell r="G871">
            <v>16</v>
          </cell>
          <cell r="H871" t="str">
            <v>TEMP</v>
          </cell>
          <cell r="N871">
            <v>0</v>
          </cell>
          <cell r="R871" t="str">
            <v>SCREEN PRINTER</v>
          </cell>
          <cell r="S871">
            <v>39539</v>
          </cell>
          <cell r="T871">
            <v>22.5</v>
          </cell>
          <cell r="U871">
            <v>4</v>
          </cell>
          <cell r="W871">
            <v>0</v>
          </cell>
          <cell r="X871">
            <v>30</v>
          </cell>
          <cell r="Y871">
            <v>26.5</v>
          </cell>
          <cell r="Z871">
            <v>4.25</v>
          </cell>
        </row>
        <row r="872">
          <cell r="A872" t="str">
            <v>TMP158</v>
          </cell>
          <cell r="B872" t="str">
            <v>PRASHANT N. MHATRE</v>
          </cell>
          <cell r="C872" t="str">
            <v>17.8.03</v>
          </cell>
          <cell r="D872">
            <v>28451</v>
          </cell>
          <cell r="F872">
            <v>7.3</v>
          </cell>
          <cell r="G872">
            <v>16</v>
          </cell>
          <cell r="H872" t="str">
            <v>TEMP</v>
          </cell>
          <cell r="N872">
            <v>0</v>
          </cell>
          <cell r="R872" t="str">
            <v>SCREEN PRINTER</v>
          </cell>
          <cell r="S872">
            <v>39692</v>
          </cell>
          <cell r="T872">
            <v>22.5</v>
          </cell>
          <cell r="U872">
            <v>4</v>
          </cell>
          <cell r="V872">
            <v>0</v>
          </cell>
          <cell r="W872">
            <v>1</v>
          </cell>
          <cell r="X872">
            <v>30</v>
          </cell>
          <cell r="Y872">
            <v>27.5</v>
          </cell>
          <cell r="Z872">
            <v>0</v>
          </cell>
        </row>
        <row r="873">
          <cell r="A873" t="str">
            <v>TMP158</v>
          </cell>
          <cell r="B873" t="str">
            <v>PRASHANT N. MHATRE</v>
          </cell>
          <cell r="C873" t="str">
            <v>17.8.03</v>
          </cell>
          <cell r="D873">
            <v>28451</v>
          </cell>
          <cell r="F873" t="str">
            <v>TIME_IN</v>
          </cell>
          <cell r="G873">
            <v>16</v>
          </cell>
          <cell r="H873" t="str">
            <v>TEMP</v>
          </cell>
          <cell r="N873">
            <v>0</v>
          </cell>
          <cell r="R873" t="str">
            <v>SCREEN PRINTER</v>
          </cell>
          <cell r="S873">
            <v>39845</v>
          </cell>
          <cell r="T873">
            <v>21.5</v>
          </cell>
          <cell r="U873">
            <v>4</v>
          </cell>
          <cell r="V873">
            <v>0</v>
          </cell>
          <cell r="W873">
            <v>0</v>
          </cell>
          <cell r="X873">
            <v>28</v>
          </cell>
          <cell r="Y873">
            <v>25.5</v>
          </cell>
          <cell r="Z873">
            <v>0</v>
          </cell>
        </row>
        <row r="874">
          <cell r="A874" t="str">
            <v>TMP158</v>
          </cell>
          <cell r="B874" t="str">
            <v>PRASHANT N. MHATRE</v>
          </cell>
          <cell r="C874" t="str">
            <v>17.8.03</v>
          </cell>
          <cell r="D874">
            <v>28451</v>
          </cell>
          <cell r="F874">
            <v>7.3</v>
          </cell>
          <cell r="G874">
            <v>16</v>
          </cell>
          <cell r="H874" t="str">
            <v>TEMP</v>
          </cell>
          <cell r="N874">
            <v>0</v>
          </cell>
          <cell r="R874" t="str">
            <v>SCREEN PRINTER</v>
          </cell>
          <cell r="S874">
            <v>39599</v>
          </cell>
          <cell r="T874">
            <v>23.5</v>
          </cell>
          <cell r="U874">
            <v>4</v>
          </cell>
          <cell r="V874">
            <v>0</v>
          </cell>
          <cell r="W874">
            <v>1</v>
          </cell>
          <cell r="X874">
            <v>31</v>
          </cell>
          <cell r="Y874">
            <v>28.5</v>
          </cell>
          <cell r="Z874">
            <v>2.25</v>
          </cell>
        </row>
        <row r="875">
          <cell r="A875" t="str">
            <v>TMP158</v>
          </cell>
          <cell r="B875" t="str">
            <v>PRASHANT N. MHATRE</v>
          </cell>
          <cell r="C875" t="str">
            <v>17.8.03</v>
          </cell>
          <cell r="D875">
            <v>28451</v>
          </cell>
          <cell r="F875">
            <v>7.3</v>
          </cell>
          <cell r="G875">
            <v>16</v>
          </cell>
          <cell r="H875" t="str">
            <v>TEMP</v>
          </cell>
          <cell r="N875">
            <v>0</v>
          </cell>
          <cell r="R875" t="str">
            <v>SCREEN PRINTER</v>
          </cell>
          <cell r="S875">
            <v>39660</v>
          </cell>
          <cell r="T875">
            <v>27</v>
          </cell>
          <cell r="U875">
            <v>4</v>
          </cell>
          <cell r="V875">
            <v>0</v>
          </cell>
          <cell r="W875">
            <v>0</v>
          </cell>
          <cell r="X875">
            <v>31</v>
          </cell>
          <cell r="Y875">
            <v>31</v>
          </cell>
          <cell r="Z875">
            <v>8</v>
          </cell>
        </row>
        <row r="876">
          <cell r="A876" t="str">
            <v>TMP158</v>
          </cell>
          <cell r="B876" t="str">
            <v>PRASHANT N. MHATRE</v>
          </cell>
          <cell r="C876" t="str">
            <v>17.8.03</v>
          </cell>
          <cell r="D876">
            <v>28451</v>
          </cell>
          <cell r="F876">
            <v>7.3</v>
          </cell>
          <cell r="G876">
            <v>16</v>
          </cell>
          <cell r="H876" t="str">
            <v>TEMP</v>
          </cell>
          <cell r="N876">
            <v>0</v>
          </cell>
          <cell r="R876" t="str">
            <v>SCREEN PRINTER</v>
          </cell>
          <cell r="S876">
            <v>39753</v>
          </cell>
          <cell r="T876">
            <v>20</v>
          </cell>
          <cell r="U876">
            <v>5</v>
          </cell>
          <cell r="V876">
            <v>0</v>
          </cell>
          <cell r="W876">
            <v>0</v>
          </cell>
          <cell r="X876">
            <v>30</v>
          </cell>
          <cell r="Y876">
            <v>25</v>
          </cell>
          <cell r="Z876">
            <v>0</v>
          </cell>
        </row>
        <row r="877">
          <cell r="A877" t="str">
            <v>TMP158</v>
          </cell>
          <cell r="B877" t="str">
            <v>PRASHANT N. MHATRE</v>
          </cell>
          <cell r="C877" t="str">
            <v>17.8.03</v>
          </cell>
          <cell r="D877">
            <v>28451</v>
          </cell>
          <cell r="F877" t="str">
            <v>TIME_IN</v>
          </cell>
          <cell r="G877">
            <v>16</v>
          </cell>
          <cell r="H877" t="str">
            <v>TEMP</v>
          </cell>
          <cell r="N877">
            <v>0</v>
          </cell>
          <cell r="R877" t="str">
            <v>SCREEN PRINTER</v>
          </cell>
          <cell r="S877">
            <v>39783</v>
          </cell>
          <cell r="T877">
            <v>25</v>
          </cell>
          <cell r="U877">
            <v>4</v>
          </cell>
          <cell r="V877">
            <v>0</v>
          </cell>
          <cell r="W877">
            <v>0</v>
          </cell>
          <cell r="X877">
            <v>31</v>
          </cell>
          <cell r="Y877">
            <v>29</v>
          </cell>
          <cell r="Z877">
            <v>0</v>
          </cell>
        </row>
        <row r="878">
          <cell r="A878" t="str">
            <v>TMP158</v>
          </cell>
          <cell r="B878" t="str">
            <v>PRASHANT N. MHATRE</v>
          </cell>
          <cell r="C878" t="str">
            <v>17.8.03</v>
          </cell>
          <cell r="D878">
            <v>28451</v>
          </cell>
          <cell r="F878" t="str">
            <v>TIME_IN</v>
          </cell>
          <cell r="G878">
            <v>16</v>
          </cell>
          <cell r="H878" t="str">
            <v>TEMP</v>
          </cell>
          <cell r="N878">
            <v>0</v>
          </cell>
          <cell r="R878" t="str">
            <v>SCREEN PRINTER</v>
          </cell>
          <cell r="S878">
            <v>39881</v>
          </cell>
          <cell r="T878">
            <v>21</v>
          </cell>
          <cell r="U878">
            <v>5</v>
          </cell>
          <cell r="V878">
            <v>0</v>
          </cell>
          <cell r="W878">
            <v>2</v>
          </cell>
          <cell r="X878">
            <v>31</v>
          </cell>
          <cell r="Y878">
            <v>28</v>
          </cell>
          <cell r="Z878">
            <v>8</v>
          </cell>
        </row>
        <row r="879">
          <cell r="A879" t="str">
            <v>TMP158</v>
          </cell>
          <cell r="B879" t="str">
            <v>PRASHANT N. MHATRE</v>
          </cell>
          <cell r="C879" t="str">
            <v>17.8.03</v>
          </cell>
          <cell r="D879">
            <v>28451</v>
          </cell>
          <cell r="F879">
            <v>7.3</v>
          </cell>
          <cell r="G879">
            <v>16</v>
          </cell>
          <cell r="H879" t="str">
            <v>TEMP</v>
          </cell>
          <cell r="N879">
            <v>0</v>
          </cell>
          <cell r="R879" t="str">
            <v>SCREEN PRINTER</v>
          </cell>
          <cell r="S879">
            <v>39629</v>
          </cell>
          <cell r="T879">
            <v>23</v>
          </cell>
          <cell r="U879">
            <v>5</v>
          </cell>
          <cell r="V879">
            <v>0</v>
          </cell>
          <cell r="W879">
            <v>0</v>
          </cell>
          <cell r="X879">
            <v>30</v>
          </cell>
          <cell r="Y879">
            <v>28</v>
          </cell>
          <cell r="Z879">
            <v>0</v>
          </cell>
        </row>
        <row r="880">
          <cell r="A880" t="str">
            <v>TMP158</v>
          </cell>
          <cell r="B880" t="str">
            <v>PRASHANT N. MHATRE</v>
          </cell>
          <cell r="C880" t="str">
            <v>17.8.03</v>
          </cell>
          <cell r="D880">
            <v>28451</v>
          </cell>
          <cell r="F880">
            <v>7.3</v>
          </cell>
          <cell r="G880">
            <v>16</v>
          </cell>
          <cell r="H880" t="str">
            <v>TEMP</v>
          </cell>
          <cell r="N880">
            <v>0</v>
          </cell>
          <cell r="R880" t="str">
            <v>SCREEN PRINTER</v>
          </cell>
          <cell r="S880">
            <v>39691</v>
          </cell>
          <cell r="T880">
            <v>24</v>
          </cell>
          <cell r="U880">
            <v>4</v>
          </cell>
          <cell r="V880">
            <v>0</v>
          </cell>
          <cell r="W880">
            <v>3</v>
          </cell>
          <cell r="X880">
            <v>31</v>
          </cell>
          <cell r="Y880">
            <v>31</v>
          </cell>
          <cell r="Z880">
            <v>0</v>
          </cell>
        </row>
        <row r="881">
          <cell r="A881" t="str">
            <v>TMP158</v>
          </cell>
          <cell r="B881" t="str">
            <v>PRASHANT N. MHATRE</v>
          </cell>
          <cell r="C881" t="str">
            <v>17.8.03</v>
          </cell>
          <cell r="D881">
            <v>28451</v>
          </cell>
          <cell r="F881">
            <v>7.3</v>
          </cell>
          <cell r="G881">
            <v>16</v>
          </cell>
          <cell r="H881" t="str">
            <v>TEMP</v>
          </cell>
          <cell r="N881">
            <v>0</v>
          </cell>
          <cell r="R881" t="str">
            <v>SCREEN PRINTER</v>
          </cell>
          <cell r="S881">
            <v>39722</v>
          </cell>
          <cell r="T881">
            <v>18.5</v>
          </cell>
          <cell r="U881">
            <v>4</v>
          </cell>
          <cell r="V881">
            <v>0</v>
          </cell>
          <cell r="W881">
            <v>4</v>
          </cell>
          <cell r="X881">
            <v>31</v>
          </cell>
          <cell r="Y881">
            <v>26.5</v>
          </cell>
          <cell r="Z881">
            <v>0</v>
          </cell>
        </row>
        <row r="882">
          <cell r="A882" t="str">
            <v>TMP160</v>
          </cell>
          <cell r="B882" t="str">
            <v>SUPRIYA MALEKAR</v>
          </cell>
          <cell r="C882" t="str">
            <v>21.8.03</v>
          </cell>
          <cell r="D882">
            <v>31413</v>
          </cell>
          <cell r="E882" t="str">
            <v>TEP</v>
          </cell>
          <cell r="F882">
            <v>9</v>
          </cell>
          <cell r="G882">
            <v>17.3</v>
          </cell>
          <cell r="H882" t="str">
            <v>TEMP</v>
          </cell>
          <cell r="I882" t="str">
            <v>B-TYPE B-15 2ND FLOOR</v>
          </cell>
          <cell r="J882" t="str">
            <v>ROOM NO. 1</v>
          </cell>
          <cell r="K882" t="str">
            <v>SECTOR NO. 1,</v>
          </cell>
          <cell r="M882" t="str">
            <v>VASHI NAVI MUMBAI</v>
          </cell>
          <cell r="N882">
            <v>0</v>
          </cell>
          <cell r="R882" t="str">
            <v>CUTTING</v>
          </cell>
          <cell r="S882">
            <v>39753</v>
          </cell>
          <cell r="T882">
            <v>24</v>
          </cell>
          <cell r="U882">
            <v>5</v>
          </cell>
          <cell r="V882">
            <v>0</v>
          </cell>
          <cell r="W882">
            <v>0</v>
          </cell>
          <cell r="X882">
            <v>30</v>
          </cell>
          <cell r="Y882">
            <v>29</v>
          </cell>
          <cell r="Z882">
            <v>1.25</v>
          </cell>
        </row>
        <row r="883">
          <cell r="A883" t="str">
            <v>TMP160</v>
          </cell>
          <cell r="B883" t="str">
            <v>SUPRIYA MALEKAR</v>
          </cell>
          <cell r="C883" t="str">
            <v>21.8.03</v>
          </cell>
          <cell r="D883">
            <v>31413</v>
          </cell>
          <cell r="E883" t="str">
            <v>TEP</v>
          </cell>
          <cell r="F883">
            <v>9</v>
          </cell>
          <cell r="G883">
            <v>17.3</v>
          </cell>
          <cell r="H883" t="str">
            <v>TEMP</v>
          </cell>
          <cell r="I883" t="str">
            <v>B-TYPE B-15 2ND FLOOR</v>
          </cell>
          <cell r="J883" t="str">
            <v>ROOM NO. 1</v>
          </cell>
          <cell r="K883" t="str">
            <v>SECTOR NO. 1,</v>
          </cell>
          <cell r="M883" t="str">
            <v>VASHI NAVI MUMBAI</v>
          </cell>
          <cell r="N883">
            <v>0</v>
          </cell>
          <cell r="R883" t="str">
            <v>CUTTING</v>
          </cell>
          <cell r="S883">
            <v>39599</v>
          </cell>
          <cell r="T883">
            <v>17</v>
          </cell>
          <cell r="U883">
            <v>3</v>
          </cell>
          <cell r="V883">
            <v>0</v>
          </cell>
          <cell r="W883">
            <v>0</v>
          </cell>
          <cell r="X883">
            <v>31</v>
          </cell>
          <cell r="Y883">
            <v>20</v>
          </cell>
          <cell r="Z883">
            <v>0</v>
          </cell>
        </row>
        <row r="884">
          <cell r="A884" t="str">
            <v>TMP160</v>
          </cell>
          <cell r="B884" t="str">
            <v>SUPRIYA MALEKAR</v>
          </cell>
          <cell r="C884" t="str">
            <v>21.8.03</v>
          </cell>
          <cell r="D884">
            <v>31413</v>
          </cell>
          <cell r="F884">
            <v>9</v>
          </cell>
          <cell r="G884">
            <v>17.3</v>
          </cell>
          <cell r="H884" t="str">
            <v>TEMP</v>
          </cell>
          <cell r="I884" t="str">
            <v>B-TYPE B-15 2ND FLOOR</v>
          </cell>
          <cell r="J884" t="str">
            <v>ROOM NO. 1</v>
          </cell>
          <cell r="K884" t="str">
            <v>SECTOR NO. 1,</v>
          </cell>
          <cell r="M884" t="str">
            <v>VASHI NAVI MUMBAI</v>
          </cell>
          <cell r="N884">
            <v>0</v>
          </cell>
          <cell r="R884" t="str">
            <v>CUTTING</v>
          </cell>
          <cell r="S884">
            <v>39629</v>
          </cell>
          <cell r="T884">
            <v>23.5</v>
          </cell>
          <cell r="U884">
            <v>5</v>
          </cell>
          <cell r="V884">
            <v>0</v>
          </cell>
          <cell r="W884">
            <v>0</v>
          </cell>
          <cell r="X884">
            <v>30</v>
          </cell>
          <cell r="Y884">
            <v>28.5</v>
          </cell>
          <cell r="Z884">
            <v>0.75</v>
          </cell>
        </row>
        <row r="885">
          <cell r="A885" t="str">
            <v>TMP160</v>
          </cell>
          <cell r="B885" t="str">
            <v>SUPRIYA MALEKAR</v>
          </cell>
          <cell r="C885" t="str">
            <v>21.8.03</v>
          </cell>
          <cell r="D885">
            <v>31413</v>
          </cell>
          <cell r="E885" t="str">
            <v>TEP</v>
          </cell>
          <cell r="F885">
            <v>9</v>
          </cell>
          <cell r="G885">
            <v>17.3</v>
          </cell>
          <cell r="H885" t="str">
            <v>TEMP</v>
          </cell>
          <cell r="I885" t="str">
            <v>B-TYPE B-15 2ND FLOOR</v>
          </cell>
          <cell r="J885" t="str">
            <v>ROOM NO. 1</v>
          </cell>
          <cell r="K885" t="str">
            <v>SECTOR NO. 1,</v>
          </cell>
          <cell r="M885" t="str">
            <v>VASHI NAVI MUMBAI</v>
          </cell>
          <cell r="N885">
            <v>0</v>
          </cell>
          <cell r="R885" t="str">
            <v>CUTTING</v>
          </cell>
          <cell r="S885">
            <v>39691</v>
          </cell>
          <cell r="T885">
            <v>21</v>
          </cell>
          <cell r="U885">
            <v>4</v>
          </cell>
          <cell r="V885">
            <v>0</v>
          </cell>
          <cell r="W885">
            <v>3</v>
          </cell>
          <cell r="X885">
            <v>31</v>
          </cell>
          <cell r="Y885">
            <v>28</v>
          </cell>
          <cell r="Z885">
            <v>0</v>
          </cell>
        </row>
        <row r="886">
          <cell r="A886" t="str">
            <v>TMP160</v>
          </cell>
          <cell r="B886" t="str">
            <v>SUPRIYA MALEKAR</v>
          </cell>
          <cell r="C886" t="str">
            <v>21.8.03</v>
          </cell>
          <cell r="D886">
            <v>31413</v>
          </cell>
          <cell r="E886" t="str">
            <v>TEP</v>
          </cell>
          <cell r="F886" t="str">
            <v>TIME_IN</v>
          </cell>
          <cell r="G886">
            <v>17.3</v>
          </cell>
          <cell r="H886" t="str">
            <v>TEMP</v>
          </cell>
          <cell r="I886" t="str">
            <v>B-TYPE B-15 2ND FLOOR</v>
          </cell>
          <cell r="J886" t="str">
            <v>ROOM NO. 1</v>
          </cell>
          <cell r="K886" t="str">
            <v>SECTOR NO. 1,</v>
          </cell>
          <cell r="M886" t="str">
            <v>VASHI NAVI MUMBAI</v>
          </cell>
          <cell r="N886">
            <v>0</v>
          </cell>
          <cell r="R886" t="str">
            <v>CUTTING</v>
          </cell>
          <cell r="S886">
            <v>39881</v>
          </cell>
          <cell r="T886">
            <v>21</v>
          </cell>
          <cell r="U886">
            <v>4</v>
          </cell>
          <cell r="V886">
            <v>0</v>
          </cell>
          <cell r="W886">
            <v>2</v>
          </cell>
          <cell r="X886">
            <v>31</v>
          </cell>
          <cell r="Y886">
            <v>27</v>
          </cell>
          <cell r="Z886">
            <v>0</v>
          </cell>
        </row>
        <row r="887">
          <cell r="A887" t="str">
            <v>TMP160</v>
          </cell>
          <cell r="B887" t="str">
            <v>SUPRIYA MALEKAR</v>
          </cell>
          <cell r="C887" t="str">
            <v>21.8.03</v>
          </cell>
          <cell r="D887">
            <v>31413</v>
          </cell>
          <cell r="E887" t="str">
            <v>TEP</v>
          </cell>
          <cell r="F887" t="str">
            <v>TIME_IN</v>
          </cell>
          <cell r="G887">
            <v>17.3</v>
          </cell>
          <cell r="H887" t="str">
            <v>TEMP</v>
          </cell>
          <cell r="I887" t="str">
            <v>B-TYPE B-15 2ND FLOOR</v>
          </cell>
          <cell r="J887" t="str">
            <v>ROOM NO. 1</v>
          </cell>
          <cell r="K887" t="str">
            <v>SECTOR NO. 1,</v>
          </cell>
          <cell r="M887" t="str">
            <v>VASHI NAVI MUMBAI</v>
          </cell>
          <cell r="N887">
            <v>0</v>
          </cell>
          <cell r="R887" t="str">
            <v>CUTTING</v>
          </cell>
          <cell r="S887">
            <v>39845</v>
          </cell>
          <cell r="T887">
            <v>23.5</v>
          </cell>
          <cell r="U887">
            <v>4</v>
          </cell>
          <cell r="V887">
            <v>0</v>
          </cell>
          <cell r="W887">
            <v>0</v>
          </cell>
          <cell r="X887">
            <v>28</v>
          </cell>
          <cell r="Y887">
            <v>27.5</v>
          </cell>
          <cell r="Z887">
            <v>0</v>
          </cell>
        </row>
        <row r="888">
          <cell r="A888" t="str">
            <v>TMP160</v>
          </cell>
          <cell r="B888" t="str">
            <v>SUPRIYA MALEKAR</v>
          </cell>
          <cell r="C888" t="str">
            <v>21.8.03</v>
          </cell>
          <cell r="D888">
            <v>31413</v>
          </cell>
          <cell r="E888" t="str">
            <v>TEP</v>
          </cell>
          <cell r="F888">
            <v>9</v>
          </cell>
          <cell r="G888">
            <v>17.3</v>
          </cell>
          <cell r="H888" t="str">
            <v>TEMP</v>
          </cell>
          <cell r="I888" t="str">
            <v>B-TYPE B-15 2ND FLOOR</v>
          </cell>
          <cell r="J888" t="str">
            <v>ROOM NO. 1</v>
          </cell>
          <cell r="K888" t="str">
            <v>SECTOR NO. 1,</v>
          </cell>
          <cell r="M888" t="str">
            <v>VASHI NAVI MUMBAI</v>
          </cell>
          <cell r="N888">
            <v>0</v>
          </cell>
          <cell r="R888" t="str">
            <v>CUTTING</v>
          </cell>
          <cell r="S888">
            <v>39692</v>
          </cell>
          <cell r="T888">
            <v>25</v>
          </cell>
          <cell r="U888">
            <v>4</v>
          </cell>
          <cell r="V888">
            <v>0</v>
          </cell>
          <cell r="W888">
            <v>1</v>
          </cell>
          <cell r="X888">
            <v>30</v>
          </cell>
          <cell r="Y888">
            <v>30</v>
          </cell>
          <cell r="Z888">
            <v>0</v>
          </cell>
        </row>
        <row r="889">
          <cell r="A889" t="str">
            <v>TMP160</v>
          </cell>
          <cell r="B889" t="str">
            <v>SUPRIYA MALEKAR</v>
          </cell>
          <cell r="C889" t="str">
            <v>21.8.03</v>
          </cell>
          <cell r="D889">
            <v>31413</v>
          </cell>
          <cell r="E889" t="str">
            <v>TEP</v>
          </cell>
          <cell r="F889">
            <v>9</v>
          </cell>
          <cell r="G889">
            <v>17.3</v>
          </cell>
          <cell r="H889" t="str">
            <v>TEMP</v>
          </cell>
          <cell r="I889" t="str">
            <v>B-TYPE B-15 2ND FLOOR</v>
          </cell>
          <cell r="J889" t="str">
            <v>ROOM NO. 1</v>
          </cell>
          <cell r="K889" t="str">
            <v>SECTOR NO. 1,</v>
          </cell>
          <cell r="M889" t="str">
            <v>VASHI NAVI MUMBAI</v>
          </cell>
          <cell r="N889">
            <v>0</v>
          </cell>
          <cell r="R889" t="str">
            <v>CUTTING</v>
          </cell>
          <cell r="S889">
            <v>39539</v>
          </cell>
          <cell r="T889">
            <v>22</v>
          </cell>
          <cell r="U889">
            <v>4</v>
          </cell>
          <cell r="W889">
            <v>0</v>
          </cell>
          <cell r="X889">
            <v>30</v>
          </cell>
          <cell r="Y889">
            <v>26</v>
          </cell>
          <cell r="Z889">
            <v>0</v>
          </cell>
        </row>
        <row r="890">
          <cell r="A890" t="str">
            <v>TMP160</v>
          </cell>
          <cell r="B890" t="str">
            <v>SUPRIYA MALEKAR</v>
          </cell>
          <cell r="C890" t="str">
            <v>21.8.03</v>
          </cell>
          <cell r="D890">
            <v>31413</v>
          </cell>
          <cell r="E890" t="str">
            <v>TEP</v>
          </cell>
          <cell r="F890">
            <v>9</v>
          </cell>
          <cell r="G890">
            <v>17.3</v>
          </cell>
          <cell r="H890" t="str">
            <v>TEMP</v>
          </cell>
          <cell r="I890" t="str">
            <v>B-TYPE B-15 2ND FLOOR</v>
          </cell>
          <cell r="J890" t="str">
            <v>ROOM NO. 1</v>
          </cell>
          <cell r="K890" t="str">
            <v>SECTOR NO. 1,</v>
          </cell>
          <cell r="M890" t="str">
            <v>VASHI NAVI MUMBAI</v>
          </cell>
          <cell r="N890">
            <v>0</v>
          </cell>
          <cell r="R890" t="str">
            <v>CUTTING</v>
          </cell>
          <cell r="S890">
            <v>39722</v>
          </cell>
          <cell r="T890">
            <v>23</v>
          </cell>
          <cell r="U890">
            <v>4</v>
          </cell>
          <cell r="V890">
            <v>0</v>
          </cell>
          <cell r="W890">
            <v>4</v>
          </cell>
          <cell r="X890">
            <v>31</v>
          </cell>
          <cell r="Y890">
            <v>31</v>
          </cell>
          <cell r="Z890">
            <v>10.75</v>
          </cell>
        </row>
        <row r="891">
          <cell r="A891" t="str">
            <v>TMP160</v>
          </cell>
          <cell r="B891" t="str">
            <v>SUPRIYA MALEKAR</v>
          </cell>
          <cell r="C891" t="str">
            <v>21.8.03</v>
          </cell>
          <cell r="D891">
            <v>31413</v>
          </cell>
          <cell r="E891" t="str">
            <v>TEP</v>
          </cell>
          <cell r="F891">
            <v>9</v>
          </cell>
          <cell r="G891">
            <v>17.3</v>
          </cell>
          <cell r="H891" t="str">
            <v>TEMP</v>
          </cell>
          <cell r="I891" t="str">
            <v>B-TYPE B-15 2ND FLOOR</v>
          </cell>
          <cell r="J891" t="str">
            <v>ROOM NO. 1</v>
          </cell>
          <cell r="K891" t="str">
            <v>SECTOR NO. 1,</v>
          </cell>
          <cell r="M891" t="str">
            <v>VASHI NAVI MUMBAI</v>
          </cell>
          <cell r="N891">
            <v>0</v>
          </cell>
          <cell r="R891" t="str">
            <v>CUTTING</v>
          </cell>
          <cell r="S891">
            <v>39660</v>
          </cell>
          <cell r="T891">
            <v>27</v>
          </cell>
          <cell r="U891">
            <v>4</v>
          </cell>
          <cell r="V891">
            <v>0</v>
          </cell>
          <cell r="W891">
            <v>0</v>
          </cell>
          <cell r="X891">
            <v>31</v>
          </cell>
          <cell r="Y891">
            <v>31</v>
          </cell>
          <cell r="Z891">
            <v>8</v>
          </cell>
        </row>
        <row r="892">
          <cell r="A892" t="str">
            <v>TMP160</v>
          </cell>
          <cell r="B892" t="str">
            <v>SUPRIYA MALEKAR</v>
          </cell>
          <cell r="C892" t="str">
            <v>21.8.03</v>
          </cell>
          <cell r="D892">
            <v>31413</v>
          </cell>
          <cell r="E892" t="str">
            <v>TEP</v>
          </cell>
          <cell r="F892" t="str">
            <v>TIME_IN</v>
          </cell>
          <cell r="G892">
            <v>17.3</v>
          </cell>
          <cell r="H892" t="str">
            <v>TEMP</v>
          </cell>
          <cell r="I892" t="str">
            <v>B-TYPE B-15 2ND FLOOR</v>
          </cell>
          <cell r="J892" t="str">
            <v>ROOM NO. 1</v>
          </cell>
          <cell r="K892" t="str">
            <v>SECTOR NO. 1,</v>
          </cell>
          <cell r="M892" t="str">
            <v>VASHI NAVI MUMBAI</v>
          </cell>
          <cell r="N892">
            <v>0</v>
          </cell>
          <cell r="R892" t="str">
            <v>CUTTING</v>
          </cell>
          <cell r="S892">
            <v>39783</v>
          </cell>
          <cell r="T892">
            <v>26.5</v>
          </cell>
          <cell r="U892">
            <v>4</v>
          </cell>
          <cell r="V892">
            <v>0</v>
          </cell>
          <cell r="W892">
            <v>0</v>
          </cell>
          <cell r="X892">
            <v>31</v>
          </cell>
          <cell r="Y892">
            <v>30.5</v>
          </cell>
          <cell r="Z892">
            <v>0</v>
          </cell>
        </row>
        <row r="893">
          <cell r="A893" t="str">
            <v>TMP160</v>
          </cell>
          <cell r="B893" t="str">
            <v>SUPRIYA MALEKAR</v>
          </cell>
          <cell r="C893" t="str">
            <v>21.8.03</v>
          </cell>
          <cell r="D893">
            <v>31413</v>
          </cell>
          <cell r="E893" t="str">
            <v>TEP</v>
          </cell>
          <cell r="F893" t="str">
            <v>TIME_IN</v>
          </cell>
          <cell r="G893">
            <v>17.3</v>
          </cell>
          <cell r="H893" t="str">
            <v>TEMP</v>
          </cell>
          <cell r="I893" t="str">
            <v>B-TYPE B-15 2ND FLOOR</v>
          </cell>
          <cell r="J893" t="str">
            <v>ROOM NO. 1</v>
          </cell>
          <cell r="K893" t="str">
            <v>SECTOR NO. 1,</v>
          </cell>
          <cell r="M893" t="str">
            <v>VASHI NAVI MUMBAI</v>
          </cell>
          <cell r="N893">
            <v>0</v>
          </cell>
          <cell r="R893" t="str">
            <v>CUTTING</v>
          </cell>
          <cell r="S893">
            <v>39814</v>
          </cell>
          <cell r="T893">
            <v>2</v>
          </cell>
          <cell r="U893">
            <v>1</v>
          </cell>
          <cell r="V893">
            <v>0</v>
          </cell>
          <cell r="W893">
            <v>0</v>
          </cell>
          <cell r="X893">
            <v>31</v>
          </cell>
          <cell r="Y893">
            <v>3</v>
          </cell>
          <cell r="Z893">
            <v>0</v>
          </cell>
        </row>
        <row r="894">
          <cell r="A894" t="str">
            <v>TMP171</v>
          </cell>
          <cell r="B894" t="str">
            <v>SWATI ETAM</v>
          </cell>
          <cell r="C894" t="str">
            <v>7.10.03</v>
          </cell>
          <cell r="E894" t="str">
            <v>TEP</v>
          </cell>
          <cell r="F894">
            <v>7.3</v>
          </cell>
          <cell r="G894">
            <v>16</v>
          </cell>
          <cell r="H894" t="str">
            <v>TEMP</v>
          </cell>
          <cell r="N894">
            <v>0</v>
          </cell>
          <cell r="R894" t="str">
            <v>PRINTING HELPER</v>
          </cell>
          <cell r="S894">
            <v>39539</v>
          </cell>
          <cell r="T894">
            <v>23</v>
          </cell>
          <cell r="U894">
            <v>4</v>
          </cell>
          <cell r="W894">
            <v>0</v>
          </cell>
          <cell r="X894">
            <v>30</v>
          </cell>
          <cell r="Y894">
            <v>27</v>
          </cell>
          <cell r="Z894">
            <v>0</v>
          </cell>
        </row>
        <row r="895">
          <cell r="A895" t="str">
            <v>TMP171</v>
          </cell>
          <cell r="B895" t="str">
            <v>SWATI ETAM</v>
          </cell>
          <cell r="C895" t="str">
            <v>7.10.03</v>
          </cell>
          <cell r="E895" t="str">
            <v>TEP</v>
          </cell>
          <cell r="F895" t="str">
            <v>TIME_IN</v>
          </cell>
          <cell r="G895">
            <v>16</v>
          </cell>
          <cell r="H895" t="str">
            <v>TEMP</v>
          </cell>
          <cell r="N895">
            <v>0</v>
          </cell>
          <cell r="R895" t="str">
            <v>PRINTING HELPER</v>
          </cell>
          <cell r="S895">
            <v>39783</v>
          </cell>
          <cell r="T895">
            <v>25</v>
          </cell>
          <cell r="U895">
            <v>4</v>
          </cell>
          <cell r="V895">
            <v>0</v>
          </cell>
          <cell r="W895">
            <v>0</v>
          </cell>
          <cell r="X895">
            <v>31</v>
          </cell>
          <cell r="Y895">
            <v>29</v>
          </cell>
          <cell r="Z895">
            <v>0</v>
          </cell>
        </row>
        <row r="896">
          <cell r="A896" t="str">
            <v>TMP171</v>
          </cell>
          <cell r="B896" t="str">
            <v>SWATI ETAM</v>
          </cell>
          <cell r="C896" t="str">
            <v>7.10.03</v>
          </cell>
          <cell r="E896" t="str">
            <v>TEP</v>
          </cell>
          <cell r="F896" t="str">
            <v>TIME_IN</v>
          </cell>
          <cell r="G896">
            <v>16</v>
          </cell>
          <cell r="H896" t="str">
            <v>TEMP</v>
          </cell>
          <cell r="N896">
            <v>0</v>
          </cell>
          <cell r="R896" t="str">
            <v>PRINTING HELPER</v>
          </cell>
          <cell r="S896">
            <v>39814</v>
          </cell>
          <cell r="T896">
            <v>25</v>
          </cell>
          <cell r="U896">
            <v>4</v>
          </cell>
          <cell r="V896">
            <v>0</v>
          </cell>
          <cell r="W896">
            <v>1</v>
          </cell>
          <cell r="X896">
            <v>31</v>
          </cell>
          <cell r="Y896">
            <v>30</v>
          </cell>
          <cell r="Z896">
            <v>0</v>
          </cell>
        </row>
        <row r="897">
          <cell r="A897" t="str">
            <v>TMP171</v>
          </cell>
          <cell r="B897" t="str">
            <v>SWATI ETAM</v>
          </cell>
          <cell r="C897" t="str">
            <v>7.10.03</v>
          </cell>
          <cell r="E897" t="str">
            <v>TEP</v>
          </cell>
          <cell r="F897">
            <v>7.3</v>
          </cell>
          <cell r="G897">
            <v>16</v>
          </cell>
          <cell r="H897" t="str">
            <v>TEMP</v>
          </cell>
          <cell r="N897">
            <v>0</v>
          </cell>
          <cell r="R897" t="str">
            <v>PRINTING HELPER</v>
          </cell>
          <cell r="S897">
            <v>39753</v>
          </cell>
          <cell r="T897">
            <v>25</v>
          </cell>
          <cell r="U897">
            <v>5</v>
          </cell>
          <cell r="V897">
            <v>0</v>
          </cell>
          <cell r="W897">
            <v>0</v>
          </cell>
          <cell r="X897">
            <v>30</v>
          </cell>
          <cell r="Y897">
            <v>30</v>
          </cell>
          <cell r="Z897">
            <v>0</v>
          </cell>
        </row>
        <row r="898">
          <cell r="A898" t="str">
            <v>TMP171</v>
          </cell>
          <cell r="B898" t="str">
            <v>SWATI ETAM</v>
          </cell>
          <cell r="C898" t="str">
            <v>7.10.03</v>
          </cell>
          <cell r="E898" t="str">
            <v>TEP</v>
          </cell>
          <cell r="F898" t="str">
            <v>TIME_IN</v>
          </cell>
          <cell r="G898">
            <v>16</v>
          </cell>
          <cell r="H898" t="str">
            <v>TEMP</v>
          </cell>
          <cell r="N898">
            <v>0</v>
          </cell>
          <cell r="R898" t="str">
            <v>PRINTING HELPER</v>
          </cell>
          <cell r="S898">
            <v>39845</v>
          </cell>
          <cell r="T898">
            <v>22.5</v>
          </cell>
          <cell r="U898">
            <v>4</v>
          </cell>
          <cell r="V898">
            <v>0</v>
          </cell>
          <cell r="W898">
            <v>0</v>
          </cell>
          <cell r="X898">
            <v>28</v>
          </cell>
          <cell r="Y898">
            <v>26.5</v>
          </cell>
          <cell r="Z898">
            <v>0</v>
          </cell>
        </row>
        <row r="899">
          <cell r="A899" t="str">
            <v>TMP171</v>
          </cell>
          <cell r="B899" t="str">
            <v>SWATI ETAM</v>
          </cell>
          <cell r="C899" t="str">
            <v>7.10.03</v>
          </cell>
          <cell r="E899" t="str">
            <v>TEP</v>
          </cell>
          <cell r="F899">
            <v>7.3</v>
          </cell>
          <cell r="G899">
            <v>16</v>
          </cell>
          <cell r="H899" t="str">
            <v>TEMP</v>
          </cell>
          <cell r="N899">
            <v>0</v>
          </cell>
          <cell r="R899" t="str">
            <v>PRINTING HELPER</v>
          </cell>
          <cell r="S899">
            <v>39691</v>
          </cell>
          <cell r="T899">
            <v>24</v>
          </cell>
          <cell r="U899">
            <v>4</v>
          </cell>
          <cell r="V899">
            <v>0</v>
          </cell>
          <cell r="W899">
            <v>3</v>
          </cell>
          <cell r="X899">
            <v>31</v>
          </cell>
          <cell r="Y899">
            <v>31</v>
          </cell>
          <cell r="Z899">
            <v>0</v>
          </cell>
        </row>
        <row r="900">
          <cell r="A900" t="str">
            <v>TMP171</v>
          </cell>
          <cell r="B900" t="str">
            <v>SWATI ETAM</v>
          </cell>
          <cell r="C900" t="str">
            <v>7.10.03</v>
          </cell>
          <cell r="E900" t="str">
            <v>TEP</v>
          </cell>
          <cell r="F900">
            <v>7.3</v>
          </cell>
          <cell r="G900">
            <v>16</v>
          </cell>
          <cell r="H900" t="str">
            <v>TEMP</v>
          </cell>
          <cell r="N900">
            <v>0</v>
          </cell>
          <cell r="R900" t="str">
            <v>PRINTING HELPER</v>
          </cell>
          <cell r="S900">
            <v>39692</v>
          </cell>
          <cell r="T900">
            <v>22</v>
          </cell>
          <cell r="U900">
            <v>4</v>
          </cell>
          <cell r="V900">
            <v>0</v>
          </cell>
          <cell r="W900">
            <v>1</v>
          </cell>
          <cell r="X900">
            <v>30</v>
          </cell>
          <cell r="Y900">
            <v>27</v>
          </cell>
          <cell r="Z900">
            <v>0</v>
          </cell>
        </row>
        <row r="901">
          <cell r="A901" t="str">
            <v>TMP171</v>
          </cell>
          <cell r="B901" t="str">
            <v>SWATI ETAM</v>
          </cell>
          <cell r="C901" t="str">
            <v>7.10.03</v>
          </cell>
          <cell r="E901" t="str">
            <v>TEP</v>
          </cell>
          <cell r="F901" t="str">
            <v>TIME_IN</v>
          </cell>
          <cell r="G901">
            <v>16</v>
          </cell>
          <cell r="H901" t="str">
            <v>TEMP</v>
          </cell>
          <cell r="N901">
            <v>0</v>
          </cell>
          <cell r="R901" t="str">
            <v>PRINTING HELPER</v>
          </cell>
          <cell r="S901">
            <v>39881</v>
          </cell>
          <cell r="T901">
            <v>23</v>
          </cell>
          <cell r="U901">
            <v>5</v>
          </cell>
          <cell r="V901">
            <v>0</v>
          </cell>
          <cell r="W901">
            <v>2</v>
          </cell>
          <cell r="X901">
            <v>31</v>
          </cell>
          <cell r="Y901">
            <v>30</v>
          </cell>
          <cell r="Z901">
            <v>10</v>
          </cell>
        </row>
        <row r="902">
          <cell r="A902" t="str">
            <v>TMP171</v>
          </cell>
          <cell r="B902" t="str">
            <v>SWATI ETAM</v>
          </cell>
          <cell r="C902" t="str">
            <v>7.10.03</v>
          </cell>
          <cell r="E902" t="str">
            <v>TEP</v>
          </cell>
          <cell r="F902">
            <v>7.3</v>
          </cell>
          <cell r="G902">
            <v>16</v>
          </cell>
          <cell r="H902" t="str">
            <v>TEMP</v>
          </cell>
          <cell r="N902">
            <v>0</v>
          </cell>
          <cell r="R902" t="str">
            <v>PRINTING HELPER</v>
          </cell>
          <cell r="S902">
            <v>39722</v>
          </cell>
          <cell r="T902">
            <v>18</v>
          </cell>
          <cell r="U902">
            <v>3</v>
          </cell>
          <cell r="V902">
            <v>0</v>
          </cell>
          <cell r="W902">
            <v>4</v>
          </cell>
          <cell r="X902">
            <v>31</v>
          </cell>
          <cell r="Y902">
            <v>25</v>
          </cell>
          <cell r="Z902">
            <v>0</v>
          </cell>
        </row>
        <row r="903">
          <cell r="A903" t="str">
            <v>TMP171</v>
          </cell>
          <cell r="B903" t="str">
            <v>SWATI ETAM</v>
          </cell>
          <cell r="C903" t="str">
            <v>7.10.03</v>
          </cell>
          <cell r="E903" t="str">
            <v>TEP</v>
          </cell>
          <cell r="F903">
            <v>7.3</v>
          </cell>
          <cell r="G903">
            <v>16</v>
          </cell>
          <cell r="H903" t="str">
            <v>TEMP</v>
          </cell>
          <cell r="N903">
            <v>0</v>
          </cell>
          <cell r="R903" t="str">
            <v>PRINTING HELPER</v>
          </cell>
          <cell r="S903">
            <v>39599</v>
          </cell>
          <cell r="T903">
            <v>18.5</v>
          </cell>
          <cell r="U903">
            <v>3</v>
          </cell>
          <cell r="V903">
            <v>0</v>
          </cell>
          <cell r="W903">
            <v>1</v>
          </cell>
          <cell r="X903">
            <v>31</v>
          </cell>
          <cell r="Y903">
            <v>22.5</v>
          </cell>
          <cell r="Z903">
            <v>0</v>
          </cell>
        </row>
        <row r="904">
          <cell r="A904" t="str">
            <v>TMP171</v>
          </cell>
          <cell r="B904" t="str">
            <v>SWATI ETAM</v>
          </cell>
          <cell r="C904" t="str">
            <v>7.10.03</v>
          </cell>
          <cell r="E904" t="str">
            <v>TEP</v>
          </cell>
          <cell r="F904">
            <v>7.3</v>
          </cell>
          <cell r="G904">
            <v>16</v>
          </cell>
          <cell r="H904" t="str">
            <v>TEMP</v>
          </cell>
          <cell r="N904">
            <v>0</v>
          </cell>
          <cell r="R904" t="str">
            <v>PRINTING HELPER</v>
          </cell>
          <cell r="S904">
            <v>39660</v>
          </cell>
          <cell r="T904">
            <v>26</v>
          </cell>
          <cell r="U904">
            <v>4</v>
          </cell>
          <cell r="V904">
            <v>0</v>
          </cell>
          <cell r="W904">
            <v>0</v>
          </cell>
          <cell r="X904">
            <v>31</v>
          </cell>
          <cell r="Y904">
            <v>30</v>
          </cell>
          <cell r="Z904">
            <v>8</v>
          </cell>
        </row>
        <row r="905">
          <cell r="A905" t="str">
            <v>TMP171</v>
          </cell>
          <cell r="B905" t="str">
            <v>SWATI ETAM</v>
          </cell>
          <cell r="C905" t="str">
            <v>7.10.03</v>
          </cell>
          <cell r="F905">
            <v>7.3</v>
          </cell>
          <cell r="G905">
            <v>16</v>
          </cell>
          <cell r="H905" t="str">
            <v>TEMP</v>
          </cell>
          <cell r="N905">
            <v>0</v>
          </cell>
          <cell r="R905" t="str">
            <v>PRINTING HELPER</v>
          </cell>
          <cell r="S905">
            <v>39629</v>
          </cell>
          <cell r="T905">
            <v>24</v>
          </cell>
          <cell r="U905">
            <v>5</v>
          </cell>
          <cell r="V905">
            <v>0</v>
          </cell>
          <cell r="W905">
            <v>0</v>
          </cell>
          <cell r="X905">
            <v>30</v>
          </cell>
          <cell r="Y905">
            <v>29</v>
          </cell>
          <cell r="Z905">
            <v>0</v>
          </cell>
        </row>
        <row r="906">
          <cell r="A906" t="str">
            <v>TMP174</v>
          </cell>
          <cell r="B906" t="str">
            <v>RESHMA PARAB</v>
          </cell>
          <cell r="C906" t="str">
            <v>11.11.03</v>
          </cell>
          <cell r="E906" t="str">
            <v>YES</v>
          </cell>
          <cell r="F906">
            <v>0</v>
          </cell>
          <cell r="G906">
            <v>0</v>
          </cell>
          <cell r="H906" t="str">
            <v>TEMP</v>
          </cell>
          <cell r="N906">
            <v>0</v>
          </cell>
          <cell r="R906" t="str">
            <v>CARD</v>
          </cell>
          <cell r="S906">
            <v>39753</v>
          </cell>
          <cell r="T906">
            <v>23.5</v>
          </cell>
          <cell r="U906">
            <v>5</v>
          </cell>
          <cell r="V906">
            <v>0</v>
          </cell>
          <cell r="W906">
            <v>0</v>
          </cell>
          <cell r="X906">
            <v>30</v>
          </cell>
          <cell r="Y906">
            <v>28.5</v>
          </cell>
          <cell r="Z906">
            <v>9.5</v>
          </cell>
        </row>
        <row r="907">
          <cell r="A907" t="str">
            <v>TMP174</v>
          </cell>
          <cell r="B907" t="str">
            <v>RESHMA PARAB</v>
          </cell>
          <cell r="C907" t="str">
            <v>11.11.03</v>
          </cell>
          <cell r="E907" t="str">
            <v>YES</v>
          </cell>
          <cell r="F907" t="str">
            <v>TIME_IN</v>
          </cell>
          <cell r="G907">
            <v>0</v>
          </cell>
          <cell r="H907" t="str">
            <v>TEMP</v>
          </cell>
          <cell r="N907">
            <v>0</v>
          </cell>
          <cell r="R907" t="str">
            <v>CARD</v>
          </cell>
          <cell r="S907">
            <v>39845</v>
          </cell>
          <cell r="T907">
            <v>22.5</v>
          </cell>
          <cell r="U907">
            <v>4</v>
          </cell>
          <cell r="V907">
            <v>0</v>
          </cell>
          <cell r="W907">
            <v>0</v>
          </cell>
          <cell r="X907">
            <v>28</v>
          </cell>
          <cell r="Y907">
            <v>26.5</v>
          </cell>
          <cell r="Z907">
            <v>0</v>
          </cell>
        </row>
        <row r="908">
          <cell r="A908" t="str">
            <v>TMP174</v>
          </cell>
          <cell r="B908" t="str">
            <v>RESHMA PARAB</v>
          </cell>
          <cell r="C908" t="str">
            <v>11.11.03</v>
          </cell>
          <cell r="E908" t="str">
            <v>YES</v>
          </cell>
          <cell r="F908" t="str">
            <v>TIME_IN</v>
          </cell>
          <cell r="G908">
            <v>0</v>
          </cell>
          <cell r="H908" t="str">
            <v>TEMP</v>
          </cell>
          <cell r="N908">
            <v>0</v>
          </cell>
          <cell r="R908" t="str">
            <v>CARD</v>
          </cell>
          <cell r="S908">
            <v>39814</v>
          </cell>
          <cell r="T908">
            <v>25</v>
          </cell>
          <cell r="U908">
            <v>4</v>
          </cell>
          <cell r="V908">
            <v>0</v>
          </cell>
          <cell r="W908">
            <v>1</v>
          </cell>
          <cell r="X908">
            <v>31</v>
          </cell>
          <cell r="Y908">
            <v>30</v>
          </cell>
          <cell r="Z908">
            <v>6</v>
          </cell>
        </row>
        <row r="909">
          <cell r="A909" t="str">
            <v>TMP174</v>
          </cell>
          <cell r="B909" t="str">
            <v>RESHMA PARAB</v>
          </cell>
          <cell r="C909" t="str">
            <v>11.11.03</v>
          </cell>
          <cell r="E909" t="str">
            <v>YES</v>
          </cell>
          <cell r="F909">
            <v>0</v>
          </cell>
          <cell r="G909">
            <v>0</v>
          </cell>
          <cell r="H909" t="str">
            <v>TEMP</v>
          </cell>
          <cell r="N909">
            <v>0</v>
          </cell>
          <cell r="R909" t="str">
            <v>CARD</v>
          </cell>
          <cell r="S909">
            <v>39539</v>
          </cell>
          <cell r="T909">
            <v>25</v>
          </cell>
          <cell r="U909">
            <v>4</v>
          </cell>
          <cell r="W909">
            <v>0</v>
          </cell>
          <cell r="X909">
            <v>30</v>
          </cell>
          <cell r="Y909">
            <v>29</v>
          </cell>
          <cell r="Z909">
            <v>34.5</v>
          </cell>
        </row>
        <row r="910">
          <cell r="A910" t="str">
            <v>TMP174</v>
          </cell>
          <cell r="B910" t="str">
            <v>RESHMA PARAB</v>
          </cell>
          <cell r="C910" t="str">
            <v>11.11.03</v>
          </cell>
          <cell r="E910" t="str">
            <v>YES</v>
          </cell>
          <cell r="F910" t="str">
            <v>TIME_IN</v>
          </cell>
          <cell r="G910">
            <v>0</v>
          </cell>
          <cell r="H910" t="str">
            <v>TEMP</v>
          </cell>
          <cell r="N910">
            <v>0</v>
          </cell>
          <cell r="R910" t="str">
            <v>CARD</v>
          </cell>
          <cell r="S910">
            <v>39783</v>
          </cell>
          <cell r="T910">
            <v>25</v>
          </cell>
          <cell r="U910">
            <v>4</v>
          </cell>
          <cell r="V910">
            <v>0</v>
          </cell>
          <cell r="W910">
            <v>0</v>
          </cell>
          <cell r="X910">
            <v>31</v>
          </cell>
          <cell r="Y910">
            <v>29</v>
          </cell>
          <cell r="Z910">
            <v>6</v>
          </cell>
        </row>
        <row r="911">
          <cell r="A911" t="str">
            <v>TMP174</v>
          </cell>
          <cell r="B911" t="str">
            <v>RESHMA PARAB</v>
          </cell>
          <cell r="C911" t="str">
            <v>11.11.03</v>
          </cell>
          <cell r="F911">
            <v>0</v>
          </cell>
          <cell r="G911">
            <v>0</v>
          </cell>
          <cell r="H911" t="str">
            <v>TEMP</v>
          </cell>
          <cell r="N911">
            <v>0</v>
          </cell>
          <cell r="R911" t="str">
            <v>CARD</v>
          </cell>
          <cell r="S911">
            <v>39629</v>
          </cell>
          <cell r="T911">
            <v>24</v>
          </cell>
          <cell r="U911">
            <v>5</v>
          </cell>
          <cell r="V911">
            <v>0</v>
          </cell>
          <cell r="W911">
            <v>0</v>
          </cell>
          <cell r="X911">
            <v>30</v>
          </cell>
          <cell r="Y911">
            <v>29</v>
          </cell>
          <cell r="Z911">
            <v>14.5</v>
          </cell>
        </row>
        <row r="912">
          <cell r="A912" t="str">
            <v>TMP174</v>
          </cell>
          <cell r="B912" t="str">
            <v>RESHMA PARAB</v>
          </cell>
          <cell r="C912" t="str">
            <v>11.11.03</v>
          </cell>
          <cell r="E912" t="str">
            <v>YES</v>
          </cell>
          <cell r="F912">
            <v>0</v>
          </cell>
          <cell r="G912">
            <v>0</v>
          </cell>
          <cell r="H912" t="str">
            <v>TEMP</v>
          </cell>
          <cell r="N912">
            <v>0</v>
          </cell>
          <cell r="R912" t="str">
            <v>CARD</v>
          </cell>
          <cell r="S912">
            <v>39599</v>
          </cell>
          <cell r="T912">
            <v>23</v>
          </cell>
          <cell r="U912">
            <v>4</v>
          </cell>
          <cell r="V912">
            <v>0</v>
          </cell>
          <cell r="W912">
            <v>1</v>
          </cell>
          <cell r="X912">
            <v>31</v>
          </cell>
          <cell r="Y912">
            <v>28</v>
          </cell>
          <cell r="Z912">
            <v>43</v>
          </cell>
        </row>
        <row r="913">
          <cell r="A913" t="str">
            <v>TMP174</v>
          </cell>
          <cell r="B913" t="str">
            <v>RESHMA PARAB</v>
          </cell>
          <cell r="C913" t="str">
            <v>11.11.03</v>
          </cell>
          <cell r="E913" t="str">
            <v>YES</v>
          </cell>
          <cell r="F913">
            <v>0</v>
          </cell>
          <cell r="G913">
            <v>0</v>
          </cell>
          <cell r="H913" t="str">
            <v>TEMP</v>
          </cell>
          <cell r="N913">
            <v>0</v>
          </cell>
          <cell r="R913" t="str">
            <v>CARD</v>
          </cell>
          <cell r="S913">
            <v>39722</v>
          </cell>
          <cell r="T913">
            <v>21.5</v>
          </cell>
          <cell r="U913">
            <v>4</v>
          </cell>
          <cell r="V913">
            <v>0</v>
          </cell>
          <cell r="W913">
            <v>4</v>
          </cell>
          <cell r="X913">
            <v>31</v>
          </cell>
          <cell r="Y913">
            <v>29.5</v>
          </cell>
          <cell r="Z913">
            <v>22</v>
          </cell>
        </row>
        <row r="914">
          <cell r="A914" t="str">
            <v>TMP174</v>
          </cell>
          <cell r="B914" t="str">
            <v>RESHMA PARAB</v>
          </cell>
          <cell r="C914" t="str">
            <v>11.11.03</v>
          </cell>
          <cell r="E914" t="str">
            <v>YES</v>
          </cell>
          <cell r="F914">
            <v>0</v>
          </cell>
          <cell r="G914">
            <v>0</v>
          </cell>
          <cell r="H914" t="str">
            <v>TEMP</v>
          </cell>
          <cell r="N914">
            <v>0</v>
          </cell>
          <cell r="R914" t="str">
            <v>CARD</v>
          </cell>
          <cell r="S914">
            <v>39691</v>
          </cell>
          <cell r="T914">
            <v>21</v>
          </cell>
          <cell r="U914">
            <v>4</v>
          </cell>
          <cell r="V914">
            <v>0</v>
          </cell>
          <cell r="W914">
            <v>3</v>
          </cell>
          <cell r="X914">
            <v>31</v>
          </cell>
          <cell r="Y914">
            <v>28</v>
          </cell>
          <cell r="Z914">
            <v>19.5</v>
          </cell>
        </row>
        <row r="915">
          <cell r="A915" t="str">
            <v>TMP174</v>
          </cell>
          <cell r="B915" t="str">
            <v>RESHMA PARAB</v>
          </cell>
          <cell r="C915" t="str">
            <v>11.11.03</v>
          </cell>
          <cell r="E915" t="str">
            <v>YES</v>
          </cell>
          <cell r="F915" t="str">
            <v>TIME_IN</v>
          </cell>
          <cell r="G915">
            <v>0</v>
          </cell>
          <cell r="H915" t="str">
            <v>TEMP</v>
          </cell>
          <cell r="N915">
            <v>0</v>
          </cell>
          <cell r="R915" t="str">
            <v>CARD</v>
          </cell>
          <cell r="S915">
            <v>39881</v>
          </cell>
          <cell r="T915">
            <v>24</v>
          </cell>
          <cell r="U915">
            <v>5</v>
          </cell>
          <cell r="V915">
            <v>0</v>
          </cell>
          <cell r="W915">
            <v>2</v>
          </cell>
          <cell r="X915">
            <v>31</v>
          </cell>
          <cell r="Y915">
            <v>31</v>
          </cell>
          <cell r="Z915">
            <v>8</v>
          </cell>
        </row>
        <row r="916">
          <cell r="A916" t="str">
            <v>TMP174</v>
          </cell>
          <cell r="B916" t="str">
            <v>RESHMA PARAB</v>
          </cell>
          <cell r="C916" t="str">
            <v>11.11.03</v>
          </cell>
          <cell r="E916" t="str">
            <v>YES</v>
          </cell>
          <cell r="F916">
            <v>0</v>
          </cell>
          <cell r="G916">
            <v>0</v>
          </cell>
          <cell r="H916" t="str">
            <v>TEMP</v>
          </cell>
          <cell r="N916">
            <v>0</v>
          </cell>
          <cell r="R916" t="str">
            <v>CARD</v>
          </cell>
          <cell r="S916">
            <v>39660</v>
          </cell>
          <cell r="T916">
            <v>25.5</v>
          </cell>
          <cell r="U916">
            <v>4</v>
          </cell>
          <cell r="V916">
            <v>0</v>
          </cell>
          <cell r="W916">
            <v>0</v>
          </cell>
          <cell r="X916">
            <v>31</v>
          </cell>
          <cell r="Y916">
            <v>29.5</v>
          </cell>
          <cell r="Z916">
            <v>22.5</v>
          </cell>
        </row>
        <row r="917">
          <cell r="A917" t="str">
            <v>TMP174</v>
          </cell>
          <cell r="B917" t="str">
            <v>RESHMA PARAB</v>
          </cell>
          <cell r="C917" t="str">
            <v>11.11.03</v>
          </cell>
          <cell r="E917" t="str">
            <v>YES</v>
          </cell>
          <cell r="F917">
            <v>0</v>
          </cell>
          <cell r="G917">
            <v>0</v>
          </cell>
          <cell r="H917" t="str">
            <v>TEMP</v>
          </cell>
          <cell r="N917">
            <v>0</v>
          </cell>
          <cell r="R917" t="str">
            <v>CARD</v>
          </cell>
          <cell r="S917">
            <v>39692</v>
          </cell>
          <cell r="T917">
            <v>17</v>
          </cell>
          <cell r="U917">
            <v>3</v>
          </cell>
          <cell r="V917">
            <v>0</v>
          </cell>
          <cell r="W917">
            <v>0</v>
          </cell>
          <cell r="X917">
            <v>30</v>
          </cell>
          <cell r="Y917">
            <v>20</v>
          </cell>
          <cell r="Z917">
            <v>8.75</v>
          </cell>
        </row>
        <row r="918">
          <cell r="A918" t="str">
            <v>TMP175</v>
          </cell>
          <cell r="B918" t="str">
            <v>SWATI VAIDYA</v>
          </cell>
          <cell r="C918" t="str">
            <v>11.11.03</v>
          </cell>
          <cell r="F918">
            <v>0</v>
          </cell>
          <cell r="G918">
            <v>0</v>
          </cell>
          <cell r="H918" t="str">
            <v>TEMP</v>
          </cell>
          <cell r="N918">
            <v>0</v>
          </cell>
          <cell r="R918" t="str">
            <v>CARDS</v>
          </cell>
          <cell r="S918">
            <v>39539</v>
          </cell>
          <cell r="T918">
            <v>26</v>
          </cell>
          <cell r="U918">
            <v>4</v>
          </cell>
          <cell r="W918">
            <v>0</v>
          </cell>
          <cell r="X918">
            <v>30</v>
          </cell>
          <cell r="Y918">
            <v>30</v>
          </cell>
          <cell r="Z918">
            <v>37</v>
          </cell>
        </row>
        <row r="919">
          <cell r="A919" t="str">
            <v>TMP175</v>
          </cell>
          <cell r="B919" t="str">
            <v>SWATI VAIDYA</v>
          </cell>
          <cell r="C919" t="str">
            <v>11.11.03</v>
          </cell>
          <cell r="F919" t="str">
            <v>TIME_IN</v>
          </cell>
          <cell r="G919">
            <v>0</v>
          </cell>
          <cell r="H919" t="str">
            <v>TEMP</v>
          </cell>
          <cell r="N919">
            <v>0</v>
          </cell>
          <cell r="R919" t="str">
            <v>CARDS</v>
          </cell>
          <cell r="S919">
            <v>39783</v>
          </cell>
          <cell r="T919">
            <v>24</v>
          </cell>
          <cell r="U919">
            <v>4</v>
          </cell>
          <cell r="V919">
            <v>0</v>
          </cell>
          <cell r="W919">
            <v>0</v>
          </cell>
          <cell r="X919">
            <v>31</v>
          </cell>
          <cell r="Y919">
            <v>28</v>
          </cell>
          <cell r="Z919">
            <v>6</v>
          </cell>
        </row>
        <row r="920">
          <cell r="A920" t="str">
            <v>TMP175</v>
          </cell>
          <cell r="B920" t="str">
            <v>SWATI VAIDYA</v>
          </cell>
          <cell r="C920" t="str">
            <v>11.11.03</v>
          </cell>
          <cell r="F920">
            <v>0</v>
          </cell>
          <cell r="G920">
            <v>0</v>
          </cell>
          <cell r="H920" t="str">
            <v>TEMP</v>
          </cell>
          <cell r="N920">
            <v>0</v>
          </cell>
          <cell r="R920" t="str">
            <v>CARDS</v>
          </cell>
          <cell r="S920">
            <v>39660</v>
          </cell>
          <cell r="T920">
            <v>24.5</v>
          </cell>
          <cell r="U920">
            <v>4</v>
          </cell>
          <cell r="V920">
            <v>0</v>
          </cell>
          <cell r="W920">
            <v>0</v>
          </cell>
          <cell r="X920">
            <v>31</v>
          </cell>
          <cell r="Y920">
            <v>28.5</v>
          </cell>
          <cell r="Z920">
            <v>14</v>
          </cell>
        </row>
        <row r="921">
          <cell r="A921" t="str">
            <v>TMP175</v>
          </cell>
          <cell r="B921" t="str">
            <v>SWATI VAIDYA</v>
          </cell>
          <cell r="C921" t="str">
            <v>11.11.03</v>
          </cell>
          <cell r="F921">
            <v>0</v>
          </cell>
          <cell r="G921">
            <v>0</v>
          </cell>
          <cell r="H921" t="str">
            <v>TEMP</v>
          </cell>
          <cell r="N921">
            <v>0</v>
          </cell>
          <cell r="R921" t="str">
            <v>CARDS</v>
          </cell>
          <cell r="S921">
            <v>39692</v>
          </cell>
          <cell r="T921">
            <v>22</v>
          </cell>
          <cell r="U921">
            <v>4</v>
          </cell>
          <cell r="V921">
            <v>0</v>
          </cell>
          <cell r="W921">
            <v>1</v>
          </cell>
          <cell r="X921">
            <v>30</v>
          </cell>
          <cell r="Y921">
            <v>27</v>
          </cell>
          <cell r="Z921">
            <v>8.75</v>
          </cell>
        </row>
        <row r="922">
          <cell r="A922" t="str">
            <v>TMP175</v>
          </cell>
          <cell r="B922" t="str">
            <v>SWATI VAIDYA</v>
          </cell>
          <cell r="C922" t="str">
            <v>11.11.03</v>
          </cell>
          <cell r="F922">
            <v>0</v>
          </cell>
          <cell r="G922">
            <v>0</v>
          </cell>
          <cell r="H922" t="str">
            <v>TEMP</v>
          </cell>
          <cell r="N922">
            <v>0</v>
          </cell>
          <cell r="R922" t="str">
            <v>CARDS</v>
          </cell>
          <cell r="S922">
            <v>39629</v>
          </cell>
          <cell r="T922">
            <v>23</v>
          </cell>
          <cell r="U922">
            <v>5</v>
          </cell>
          <cell r="V922">
            <v>0</v>
          </cell>
          <cell r="W922">
            <v>0</v>
          </cell>
          <cell r="X922">
            <v>30</v>
          </cell>
          <cell r="Y922">
            <v>28</v>
          </cell>
          <cell r="Z922">
            <v>17</v>
          </cell>
        </row>
        <row r="923">
          <cell r="A923" t="str">
            <v>TMP175</v>
          </cell>
          <cell r="B923" t="str">
            <v>SWATI VAIDYA</v>
          </cell>
          <cell r="C923" t="str">
            <v>11.11.03</v>
          </cell>
          <cell r="F923" t="str">
            <v>TIME_IN</v>
          </cell>
          <cell r="G923">
            <v>0</v>
          </cell>
          <cell r="H923" t="str">
            <v>TEMP</v>
          </cell>
          <cell r="N923">
            <v>0</v>
          </cell>
          <cell r="R923" t="str">
            <v>CARDS</v>
          </cell>
          <cell r="S923">
            <v>39845</v>
          </cell>
          <cell r="T923">
            <v>22</v>
          </cell>
          <cell r="U923">
            <v>4</v>
          </cell>
          <cell r="V923">
            <v>0</v>
          </cell>
          <cell r="W923">
            <v>0</v>
          </cell>
          <cell r="X923">
            <v>28</v>
          </cell>
          <cell r="Y923">
            <v>26</v>
          </cell>
          <cell r="Z923">
            <v>0</v>
          </cell>
        </row>
        <row r="924">
          <cell r="A924" t="str">
            <v>TMP175</v>
          </cell>
          <cell r="B924" t="str">
            <v>SWATI VAIDYA</v>
          </cell>
          <cell r="C924" t="str">
            <v>11.11.03</v>
          </cell>
          <cell r="F924">
            <v>0</v>
          </cell>
          <cell r="G924">
            <v>0</v>
          </cell>
          <cell r="H924" t="str">
            <v>TEMP</v>
          </cell>
          <cell r="N924">
            <v>0</v>
          </cell>
          <cell r="R924" t="str">
            <v>CARDS</v>
          </cell>
          <cell r="S924">
            <v>39599</v>
          </cell>
          <cell r="T924">
            <v>19</v>
          </cell>
          <cell r="U924">
            <v>4</v>
          </cell>
          <cell r="V924">
            <v>0</v>
          </cell>
          <cell r="W924">
            <v>1</v>
          </cell>
          <cell r="X924">
            <v>31</v>
          </cell>
          <cell r="Y924">
            <v>24</v>
          </cell>
          <cell r="Z924">
            <v>26.75</v>
          </cell>
        </row>
        <row r="925">
          <cell r="A925" t="str">
            <v>TMP175</v>
          </cell>
          <cell r="B925" t="str">
            <v>SWATI VAIDYA</v>
          </cell>
          <cell r="C925" t="str">
            <v>11.11.03</v>
          </cell>
          <cell r="F925">
            <v>0</v>
          </cell>
          <cell r="G925">
            <v>0</v>
          </cell>
          <cell r="H925" t="str">
            <v>TEMP</v>
          </cell>
          <cell r="N925">
            <v>0</v>
          </cell>
          <cell r="R925" t="str">
            <v>CARDS</v>
          </cell>
          <cell r="S925">
            <v>39722</v>
          </cell>
          <cell r="T925">
            <v>22</v>
          </cell>
          <cell r="U925">
            <v>4</v>
          </cell>
          <cell r="V925">
            <v>0</v>
          </cell>
          <cell r="W925">
            <v>4</v>
          </cell>
          <cell r="X925">
            <v>31</v>
          </cell>
          <cell r="Y925">
            <v>30</v>
          </cell>
          <cell r="Z925">
            <v>23.5</v>
          </cell>
        </row>
        <row r="926">
          <cell r="A926" t="str">
            <v>TMP175</v>
          </cell>
          <cell r="B926" t="str">
            <v>SWATI VAIDYA</v>
          </cell>
          <cell r="C926" t="str">
            <v>11.11.03</v>
          </cell>
          <cell r="F926" t="str">
            <v>TIME_IN</v>
          </cell>
          <cell r="G926">
            <v>0</v>
          </cell>
          <cell r="H926" t="str">
            <v>TEMP</v>
          </cell>
          <cell r="N926">
            <v>0</v>
          </cell>
          <cell r="R926" t="str">
            <v>CARDS</v>
          </cell>
          <cell r="S926">
            <v>39881</v>
          </cell>
          <cell r="T926">
            <v>23</v>
          </cell>
          <cell r="U926">
            <v>5</v>
          </cell>
          <cell r="V926">
            <v>0</v>
          </cell>
          <cell r="W926">
            <v>2</v>
          </cell>
          <cell r="X926">
            <v>31</v>
          </cell>
          <cell r="Y926">
            <v>30</v>
          </cell>
          <cell r="Z926">
            <v>8</v>
          </cell>
        </row>
        <row r="927">
          <cell r="A927" t="str">
            <v>TMP175</v>
          </cell>
          <cell r="B927" t="str">
            <v>SWATI VAIDYA</v>
          </cell>
          <cell r="C927" t="str">
            <v>11.11.03</v>
          </cell>
          <cell r="F927">
            <v>0</v>
          </cell>
          <cell r="G927">
            <v>0</v>
          </cell>
          <cell r="H927" t="str">
            <v>TEMP</v>
          </cell>
          <cell r="N927">
            <v>0</v>
          </cell>
          <cell r="R927" t="str">
            <v>CARDS</v>
          </cell>
          <cell r="S927">
            <v>39691</v>
          </cell>
          <cell r="T927">
            <v>22</v>
          </cell>
          <cell r="U927">
            <v>4</v>
          </cell>
          <cell r="V927">
            <v>0</v>
          </cell>
          <cell r="W927">
            <v>3</v>
          </cell>
          <cell r="X927">
            <v>31</v>
          </cell>
          <cell r="Y927">
            <v>29</v>
          </cell>
          <cell r="Z927">
            <v>18.5</v>
          </cell>
        </row>
        <row r="928">
          <cell r="A928" t="str">
            <v>TMP175</v>
          </cell>
          <cell r="B928" t="str">
            <v>SWATI VAIDYA</v>
          </cell>
          <cell r="C928" t="str">
            <v>11.11.03</v>
          </cell>
          <cell r="F928" t="str">
            <v>TIME_IN</v>
          </cell>
          <cell r="G928">
            <v>0</v>
          </cell>
          <cell r="H928" t="str">
            <v>TEMP</v>
          </cell>
          <cell r="N928">
            <v>0</v>
          </cell>
          <cell r="R928" t="str">
            <v>CARDS</v>
          </cell>
          <cell r="S928">
            <v>39814</v>
          </cell>
          <cell r="T928">
            <v>24</v>
          </cell>
          <cell r="U928">
            <v>4</v>
          </cell>
          <cell r="V928">
            <v>0</v>
          </cell>
          <cell r="W928">
            <v>1</v>
          </cell>
          <cell r="X928">
            <v>31</v>
          </cell>
          <cell r="Y928">
            <v>29</v>
          </cell>
          <cell r="Z928">
            <v>4.5</v>
          </cell>
        </row>
        <row r="929">
          <cell r="A929" t="str">
            <v>TMP175</v>
          </cell>
          <cell r="B929" t="str">
            <v>SWATI VAIDYA</v>
          </cell>
          <cell r="C929" t="str">
            <v>11.11.03</v>
          </cell>
          <cell r="F929">
            <v>0</v>
          </cell>
          <cell r="G929">
            <v>0</v>
          </cell>
          <cell r="H929" t="str">
            <v>TEMP</v>
          </cell>
          <cell r="N929">
            <v>0</v>
          </cell>
          <cell r="R929" t="str">
            <v>CARDS</v>
          </cell>
          <cell r="S929">
            <v>39753</v>
          </cell>
          <cell r="T929">
            <v>25</v>
          </cell>
          <cell r="U929">
            <v>5</v>
          </cell>
          <cell r="V929">
            <v>0</v>
          </cell>
          <cell r="W929">
            <v>0</v>
          </cell>
          <cell r="X929">
            <v>30</v>
          </cell>
          <cell r="Y929">
            <v>30</v>
          </cell>
          <cell r="Z929">
            <v>9.5</v>
          </cell>
        </row>
        <row r="930">
          <cell r="A930" t="str">
            <v>TMP178</v>
          </cell>
          <cell r="B930" t="str">
            <v>PRATIBHA MORE</v>
          </cell>
          <cell r="C930" t="str">
            <v>14.11.03</v>
          </cell>
          <cell r="F930">
            <v>0</v>
          </cell>
          <cell r="G930">
            <v>0</v>
          </cell>
          <cell r="H930" t="str">
            <v>TEMP</v>
          </cell>
          <cell r="N930">
            <v>0</v>
          </cell>
          <cell r="R930" t="str">
            <v>CARD</v>
          </cell>
          <cell r="S930">
            <v>39692</v>
          </cell>
          <cell r="T930">
            <v>19</v>
          </cell>
          <cell r="U930">
            <v>4</v>
          </cell>
          <cell r="V930">
            <v>0</v>
          </cell>
          <cell r="W930">
            <v>0</v>
          </cell>
          <cell r="X930">
            <v>30</v>
          </cell>
          <cell r="Y930">
            <v>23</v>
          </cell>
          <cell r="Z930">
            <v>24.25</v>
          </cell>
        </row>
        <row r="931">
          <cell r="A931" t="str">
            <v>TMP178</v>
          </cell>
          <cell r="B931" t="str">
            <v>PRATIBHA MORE</v>
          </cell>
          <cell r="C931" t="str">
            <v>14.11.03</v>
          </cell>
          <cell r="F931">
            <v>0</v>
          </cell>
          <cell r="G931">
            <v>0</v>
          </cell>
          <cell r="H931" t="str">
            <v>TEMP</v>
          </cell>
          <cell r="N931">
            <v>0</v>
          </cell>
          <cell r="R931" t="str">
            <v>CARD</v>
          </cell>
          <cell r="S931">
            <v>39539</v>
          </cell>
          <cell r="T931">
            <v>24.5</v>
          </cell>
          <cell r="U931">
            <v>4</v>
          </cell>
          <cell r="W931">
            <v>0</v>
          </cell>
          <cell r="X931">
            <v>30</v>
          </cell>
          <cell r="Y931">
            <v>28.5</v>
          </cell>
          <cell r="Z931">
            <v>45.25</v>
          </cell>
        </row>
        <row r="932">
          <cell r="A932" t="str">
            <v>TMP178</v>
          </cell>
          <cell r="B932" t="str">
            <v>PRATIBHA MORE</v>
          </cell>
          <cell r="C932" t="str">
            <v>14.11.03</v>
          </cell>
          <cell r="F932">
            <v>0</v>
          </cell>
          <cell r="G932">
            <v>0</v>
          </cell>
          <cell r="H932" t="str">
            <v>TEMP</v>
          </cell>
          <cell r="N932">
            <v>0</v>
          </cell>
          <cell r="R932" t="str">
            <v>CARD</v>
          </cell>
          <cell r="S932">
            <v>39660</v>
          </cell>
          <cell r="T932">
            <v>26</v>
          </cell>
          <cell r="U932">
            <v>4</v>
          </cell>
          <cell r="V932">
            <v>0</v>
          </cell>
          <cell r="W932">
            <v>0</v>
          </cell>
          <cell r="X932">
            <v>31</v>
          </cell>
          <cell r="Y932">
            <v>30</v>
          </cell>
          <cell r="Z932">
            <v>31</v>
          </cell>
        </row>
        <row r="933">
          <cell r="A933" t="str">
            <v>TMP178</v>
          </cell>
          <cell r="B933" t="str">
            <v>PRATIBHA MORE</v>
          </cell>
          <cell r="C933" t="str">
            <v>14.11.03</v>
          </cell>
          <cell r="F933" t="str">
            <v>TIME_IN</v>
          </cell>
          <cell r="G933">
            <v>0</v>
          </cell>
          <cell r="H933" t="str">
            <v>TEMP</v>
          </cell>
          <cell r="N933">
            <v>0</v>
          </cell>
          <cell r="R933" t="str">
            <v>CARD</v>
          </cell>
          <cell r="S933">
            <v>39814</v>
          </cell>
          <cell r="T933">
            <v>25</v>
          </cell>
          <cell r="U933">
            <v>4</v>
          </cell>
          <cell r="V933">
            <v>0</v>
          </cell>
          <cell r="W933">
            <v>1</v>
          </cell>
          <cell r="X933">
            <v>31</v>
          </cell>
          <cell r="Y933">
            <v>30</v>
          </cell>
          <cell r="Z933">
            <v>6</v>
          </cell>
        </row>
        <row r="934">
          <cell r="A934" t="str">
            <v>TMP178</v>
          </cell>
          <cell r="B934" t="str">
            <v>PRATIBHA MORE</v>
          </cell>
          <cell r="C934" t="str">
            <v>14.11.03</v>
          </cell>
          <cell r="F934">
            <v>0</v>
          </cell>
          <cell r="G934">
            <v>0</v>
          </cell>
          <cell r="H934" t="str">
            <v>TEMP</v>
          </cell>
          <cell r="N934">
            <v>0</v>
          </cell>
          <cell r="R934" t="str">
            <v>CARD</v>
          </cell>
          <cell r="S934">
            <v>39629</v>
          </cell>
          <cell r="T934">
            <v>25</v>
          </cell>
          <cell r="U934">
            <v>5</v>
          </cell>
          <cell r="V934">
            <v>0</v>
          </cell>
          <cell r="W934">
            <v>0</v>
          </cell>
          <cell r="X934">
            <v>30</v>
          </cell>
          <cell r="Y934">
            <v>30</v>
          </cell>
          <cell r="Z934">
            <v>24.75</v>
          </cell>
        </row>
        <row r="935">
          <cell r="A935" t="str">
            <v>TMP178</v>
          </cell>
          <cell r="B935" t="str">
            <v>PRATIBHA MORE</v>
          </cell>
          <cell r="C935" t="str">
            <v>14.11.03</v>
          </cell>
          <cell r="F935" t="str">
            <v>TIME_IN</v>
          </cell>
          <cell r="G935">
            <v>0</v>
          </cell>
          <cell r="H935" t="str">
            <v>TEMP</v>
          </cell>
          <cell r="N935">
            <v>0</v>
          </cell>
          <cell r="R935" t="str">
            <v>CARD</v>
          </cell>
          <cell r="S935">
            <v>39845</v>
          </cell>
          <cell r="T935">
            <v>23</v>
          </cell>
          <cell r="U935">
            <v>4</v>
          </cell>
          <cell r="V935">
            <v>0</v>
          </cell>
          <cell r="W935">
            <v>0</v>
          </cell>
          <cell r="X935">
            <v>28</v>
          </cell>
          <cell r="Y935">
            <v>27</v>
          </cell>
          <cell r="Z935">
            <v>3</v>
          </cell>
        </row>
        <row r="936">
          <cell r="A936" t="str">
            <v>TMP178</v>
          </cell>
          <cell r="B936" t="str">
            <v>PRATIBHA MORE</v>
          </cell>
          <cell r="C936" t="str">
            <v>14.11.03</v>
          </cell>
          <cell r="F936">
            <v>0</v>
          </cell>
          <cell r="G936">
            <v>0</v>
          </cell>
          <cell r="H936" t="str">
            <v>TEMP</v>
          </cell>
          <cell r="N936">
            <v>0</v>
          </cell>
          <cell r="R936" t="str">
            <v>CARD</v>
          </cell>
          <cell r="S936">
            <v>39722</v>
          </cell>
          <cell r="T936">
            <v>23</v>
          </cell>
          <cell r="U936">
            <v>4</v>
          </cell>
          <cell r="V936">
            <v>0</v>
          </cell>
          <cell r="W936">
            <v>4</v>
          </cell>
          <cell r="X936">
            <v>31</v>
          </cell>
          <cell r="Y936">
            <v>31</v>
          </cell>
          <cell r="Z936">
            <v>15.5</v>
          </cell>
        </row>
        <row r="937">
          <cell r="A937" t="str">
            <v>TMP178</v>
          </cell>
          <cell r="B937" t="str">
            <v>PRATIBHA MORE</v>
          </cell>
          <cell r="C937" t="str">
            <v>14.11.03</v>
          </cell>
          <cell r="F937" t="str">
            <v>TIME_IN</v>
          </cell>
          <cell r="G937">
            <v>0</v>
          </cell>
          <cell r="H937" t="str">
            <v>TEMP</v>
          </cell>
          <cell r="N937">
            <v>0</v>
          </cell>
          <cell r="R937" t="str">
            <v>CARD</v>
          </cell>
          <cell r="S937">
            <v>39783</v>
          </cell>
          <cell r="T937">
            <v>26</v>
          </cell>
          <cell r="U937">
            <v>4</v>
          </cell>
          <cell r="V937">
            <v>0</v>
          </cell>
          <cell r="W937">
            <v>0</v>
          </cell>
          <cell r="X937">
            <v>31</v>
          </cell>
          <cell r="Y937">
            <v>30</v>
          </cell>
          <cell r="Z937">
            <v>15.75</v>
          </cell>
        </row>
        <row r="938">
          <cell r="A938" t="str">
            <v>TMP178</v>
          </cell>
          <cell r="B938" t="str">
            <v>PRATIBHA MORE</v>
          </cell>
          <cell r="C938" t="str">
            <v>14.11.03</v>
          </cell>
          <cell r="F938" t="str">
            <v>TIME_IN</v>
          </cell>
          <cell r="G938">
            <v>0</v>
          </cell>
          <cell r="H938" t="str">
            <v>TEMP</v>
          </cell>
          <cell r="N938">
            <v>0</v>
          </cell>
          <cell r="R938" t="str">
            <v>CARD</v>
          </cell>
          <cell r="S938">
            <v>39881</v>
          </cell>
          <cell r="T938">
            <v>22</v>
          </cell>
          <cell r="U938">
            <v>5</v>
          </cell>
          <cell r="V938">
            <v>0</v>
          </cell>
          <cell r="W938">
            <v>2</v>
          </cell>
          <cell r="X938">
            <v>31</v>
          </cell>
          <cell r="Y938">
            <v>29</v>
          </cell>
          <cell r="Z938">
            <v>8.75</v>
          </cell>
        </row>
        <row r="939">
          <cell r="A939" t="str">
            <v>TMP178</v>
          </cell>
          <cell r="B939" t="str">
            <v>PRATIBHA MORE</v>
          </cell>
          <cell r="C939" t="str">
            <v>14.11.03</v>
          </cell>
          <cell r="F939">
            <v>0</v>
          </cell>
          <cell r="G939">
            <v>0</v>
          </cell>
          <cell r="H939" t="str">
            <v>TEMP</v>
          </cell>
          <cell r="N939">
            <v>0</v>
          </cell>
          <cell r="R939" t="str">
            <v>CARD</v>
          </cell>
          <cell r="S939">
            <v>39599</v>
          </cell>
          <cell r="T939">
            <v>26</v>
          </cell>
          <cell r="U939">
            <v>4</v>
          </cell>
          <cell r="V939">
            <v>0</v>
          </cell>
          <cell r="W939">
            <v>1</v>
          </cell>
          <cell r="X939">
            <v>31</v>
          </cell>
          <cell r="Y939">
            <v>31</v>
          </cell>
          <cell r="Z939">
            <v>50.75</v>
          </cell>
        </row>
        <row r="940">
          <cell r="A940" t="str">
            <v>TMP178</v>
          </cell>
          <cell r="B940" t="str">
            <v>PRATIBHA MORE</v>
          </cell>
          <cell r="C940" t="str">
            <v>14.11.03</v>
          </cell>
          <cell r="F940">
            <v>0</v>
          </cell>
          <cell r="G940">
            <v>0</v>
          </cell>
          <cell r="H940" t="str">
            <v>TEMP</v>
          </cell>
          <cell r="N940">
            <v>0</v>
          </cell>
          <cell r="R940" t="str">
            <v>CARD</v>
          </cell>
          <cell r="S940">
            <v>39753</v>
          </cell>
          <cell r="T940">
            <v>24</v>
          </cell>
          <cell r="U940">
            <v>5</v>
          </cell>
          <cell r="V940">
            <v>0</v>
          </cell>
          <cell r="W940">
            <v>0</v>
          </cell>
          <cell r="X940">
            <v>30</v>
          </cell>
          <cell r="Y940">
            <v>29</v>
          </cell>
          <cell r="Z940">
            <v>19.5</v>
          </cell>
        </row>
        <row r="941">
          <cell r="A941" t="str">
            <v>TMP178</v>
          </cell>
          <cell r="B941" t="str">
            <v>PRATIBHA MORE</v>
          </cell>
          <cell r="C941" t="str">
            <v>14.11.03</v>
          </cell>
          <cell r="F941">
            <v>0</v>
          </cell>
          <cell r="G941">
            <v>0</v>
          </cell>
          <cell r="H941" t="str">
            <v>TEMP</v>
          </cell>
          <cell r="N941">
            <v>0</v>
          </cell>
          <cell r="R941" t="str">
            <v>CARD</v>
          </cell>
          <cell r="S941">
            <v>39691</v>
          </cell>
          <cell r="T941">
            <v>22.5</v>
          </cell>
          <cell r="U941">
            <v>4</v>
          </cell>
          <cell r="V941">
            <v>0</v>
          </cell>
          <cell r="W941">
            <v>3</v>
          </cell>
          <cell r="X941">
            <v>31</v>
          </cell>
          <cell r="Y941">
            <v>29.5</v>
          </cell>
          <cell r="Z941">
            <v>36.25</v>
          </cell>
        </row>
        <row r="942">
          <cell r="A942" t="str">
            <v>TMP180</v>
          </cell>
          <cell r="B942" t="str">
            <v>AMITA WANGDE</v>
          </cell>
          <cell r="C942" t="str">
            <v>14.11.03</v>
          </cell>
          <cell r="F942">
            <v>0</v>
          </cell>
          <cell r="G942">
            <v>0</v>
          </cell>
          <cell r="H942" t="str">
            <v>TEMP</v>
          </cell>
          <cell r="N942">
            <v>0</v>
          </cell>
          <cell r="R942" t="str">
            <v>CARDS</v>
          </cell>
          <cell r="S942">
            <v>39753</v>
          </cell>
          <cell r="T942">
            <v>23</v>
          </cell>
          <cell r="U942">
            <v>5</v>
          </cell>
          <cell r="V942">
            <v>0</v>
          </cell>
          <cell r="W942">
            <v>0</v>
          </cell>
          <cell r="X942">
            <v>30</v>
          </cell>
          <cell r="Y942">
            <v>28</v>
          </cell>
          <cell r="Z942">
            <v>0</v>
          </cell>
        </row>
        <row r="943">
          <cell r="A943" t="str">
            <v>TMP180</v>
          </cell>
          <cell r="B943" t="str">
            <v>AMITA WANGDE</v>
          </cell>
          <cell r="C943" t="str">
            <v>14.11.03</v>
          </cell>
          <cell r="F943" t="str">
            <v>TIME_IN</v>
          </cell>
          <cell r="G943">
            <v>0</v>
          </cell>
          <cell r="H943" t="str">
            <v>TEMP</v>
          </cell>
          <cell r="N943">
            <v>0</v>
          </cell>
          <cell r="R943" t="str">
            <v>CARDS</v>
          </cell>
          <cell r="S943">
            <v>39814</v>
          </cell>
          <cell r="T943">
            <v>22</v>
          </cell>
          <cell r="U943">
            <v>4</v>
          </cell>
          <cell r="V943">
            <v>0</v>
          </cell>
          <cell r="W943">
            <v>1</v>
          </cell>
          <cell r="X943">
            <v>31</v>
          </cell>
          <cell r="Y943">
            <v>27</v>
          </cell>
          <cell r="Z943">
            <v>4.5</v>
          </cell>
        </row>
        <row r="944">
          <cell r="A944" t="str">
            <v>TMP180</v>
          </cell>
          <cell r="B944" t="str">
            <v>AMITA WANGDE</v>
          </cell>
          <cell r="C944" t="str">
            <v>14.11.03</v>
          </cell>
          <cell r="F944">
            <v>0</v>
          </cell>
          <cell r="G944">
            <v>0</v>
          </cell>
          <cell r="H944" t="str">
            <v>TEMP</v>
          </cell>
          <cell r="N944">
            <v>0</v>
          </cell>
          <cell r="R944" t="str">
            <v>CARDS</v>
          </cell>
          <cell r="S944">
            <v>39722</v>
          </cell>
          <cell r="T944">
            <v>4</v>
          </cell>
          <cell r="U944">
            <v>1</v>
          </cell>
          <cell r="V944">
            <v>0</v>
          </cell>
          <cell r="W944">
            <v>4</v>
          </cell>
          <cell r="X944">
            <v>31</v>
          </cell>
          <cell r="Y944">
            <v>9</v>
          </cell>
          <cell r="Z944">
            <v>0</v>
          </cell>
        </row>
        <row r="945">
          <cell r="A945" t="str">
            <v>TMP180</v>
          </cell>
          <cell r="B945" t="str">
            <v>AMITA WANGDE</v>
          </cell>
          <cell r="C945" t="str">
            <v>14.11.03</v>
          </cell>
          <cell r="F945" t="str">
            <v>TIME_IN</v>
          </cell>
          <cell r="G945">
            <v>0</v>
          </cell>
          <cell r="H945" t="str">
            <v>TEMP</v>
          </cell>
          <cell r="N945">
            <v>0</v>
          </cell>
          <cell r="R945" t="str">
            <v>CARDS</v>
          </cell>
          <cell r="S945">
            <v>39845</v>
          </cell>
          <cell r="T945">
            <v>21</v>
          </cell>
          <cell r="U945">
            <v>4</v>
          </cell>
          <cell r="V945">
            <v>0</v>
          </cell>
          <cell r="W945">
            <v>0</v>
          </cell>
          <cell r="X945">
            <v>28</v>
          </cell>
          <cell r="Y945">
            <v>25</v>
          </cell>
          <cell r="Z945">
            <v>0</v>
          </cell>
        </row>
        <row r="946">
          <cell r="A946" t="str">
            <v>TMP180</v>
          </cell>
          <cell r="B946" t="str">
            <v>AMITA WANGDE</v>
          </cell>
          <cell r="C946" t="str">
            <v>14.11.03</v>
          </cell>
          <cell r="F946">
            <v>0</v>
          </cell>
          <cell r="G946">
            <v>0</v>
          </cell>
          <cell r="H946" t="str">
            <v>TEMP</v>
          </cell>
          <cell r="N946">
            <v>0</v>
          </cell>
          <cell r="R946" t="str">
            <v>CARDS</v>
          </cell>
          <cell r="S946">
            <v>39629</v>
          </cell>
          <cell r="T946">
            <v>21</v>
          </cell>
          <cell r="U946">
            <v>5</v>
          </cell>
          <cell r="V946">
            <v>0</v>
          </cell>
          <cell r="W946">
            <v>0</v>
          </cell>
          <cell r="X946">
            <v>30</v>
          </cell>
          <cell r="Y946">
            <v>26</v>
          </cell>
          <cell r="Z946">
            <v>13</v>
          </cell>
        </row>
        <row r="947">
          <cell r="A947" t="str">
            <v>TMP180</v>
          </cell>
          <cell r="B947" t="str">
            <v>AMITA WANGDE</v>
          </cell>
          <cell r="C947" t="str">
            <v>14.11.03</v>
          </cell>
          <cell r="F947">
            <v>0</v>
          </cell>
          <cell r="G947">
            <v>0</v>
          </cell>
          <cell r="H947" t="str">
            <v>TEMP</v>
          </cell>
          <cell r="N947">
            <v>0</v>
          </cell>
          <cell r="R947" t="str">
            <v>CARDS</v>
          </cell>
          <cell r="S947">
            <v>39599</v>
          </cell>
          <cell r="T947">
            <v>20.5</v>
          </cell>
          <cell r="U947">
            <v>4</v>
          </cell>
          <cell r="V947">
            <v>0</v>
          </cell>
          <cell r="W947">
            <v>1</v>
          </cell>
          <cell r="X947">
            <v>31</v>
          </cell>
          <cell r="Y947">
            <v>25.5</v>
          </cell>
          <cell r="Z947">
            <v>26.5</v>
          </cell>
        </row>
        <row r="948">
          <cell r="A948" t="str">
            <v>TMP180</v>
          </cell>
          <cell r="B948" t="str">
            <v>AMITA WANGDE</v>
          </cell>
          <cell r="C948" t="str">
            <v>14.11.03</v>
          </cell>
          <cell r="F948" t="str">
            <v>TIME_IN</v>
          </cell>
          <cell r="G948">
            <v>0</v>
          </cell>
          <cell r="H948" t="str">
            <v>TEMP</v>
          </cell>
          <cell r="N948">
            <v>0</v>
          </cell>
          <cell r="R948" t="str">
            <v>CARDS</v>
          </cell>
          <cell r="S948">
            <v>39881</v>
          </cell>
          <cell r="T948">
            <v>23</v>
          </cell>
          <cell r="U948">
            <v>5</v>
          </cell>
          <cell r="V948">
            <v>0</v>
          </cell>
          <cell r="W948">
            <v>2</v>
          </cell>
          <cell r="X948">
            <v>31</v>
          </cell>
          <cell r="Y948">
            <v>30</v>
          </cell>
          <cell r="Z948">
            <v>0</v>
          </cell>
        </row>
        <row r="949">
          <cell r="A949" t="str">
            <v>TMP180</v>
          </cell>
          <cell r="B949" t="str">
            <v>AMITA WANGDE</v>
          </cell>
          <cell r="C949" t="str">
            <v>14.11.03</v>
          </cell>
          <cell r="F949">
            <v>0</v>
          </cell>
          <cell r="G949">
            <v>0</v>
          </cell>
          <cell r="H949" t="str">
            <v>TEMP</v>
          </cell>
          <cell r="N949">
            <v>0</v>
          </cell>
          <cell r="R949" t="str">
            <v>CARDS</v>
          </cell>
          <cell r="S949">
            <v>39660</v>
          </cell>
          <cell r="T949">
            <v>21.5</v>
          </cell>
          <cell r="U949">
            <v>4</v>
          </cell>
          <cell r="V949">
            <v>0</v>
          </cell>
          <cell r="W949">
            <v>0</v>
          </cell>
          <cell r="X949">
            <v>31</v>
          </cell>
          <cell r="Y949">
            <v>25.5</v>
          </cell>
          <cell r="Z949">
            <v>6</v>
          </cell>
        </row>
        <row r="950">
          <cell r="A950" t="str">
            <v>TMP180</v>
          </cell>
          <cell r="B950" t="str">
            <v>AMITA WANGDE</v>
          </cell>
          <cell r="C950" t="str">
            <v>14.11.03</v>
          </cell>
          <cell r="F950" t="str">
            <v>TIME_IN</v>
          </cell>
          <cell r="G950">
            <v>0</v>
          </cell>
          <cell r="H950" t="str">
            <v>TEMP</v>
          </cell>
          <cell r="N950">
            <v>0</v>
          </cell>
          <cell r="R950" t="str">
            <v>CARDS</v>
          </cell>
          <cell r="S950">
            <v>39783</v>
          </cell>
          <cell r="T950">
            <v>23</v>
          </cell>
          <cell r="U950">
            <v>4</v>
          </cell>
          <cell r="V950">
            <v>0</v>
          </cell>
          <cell r="W950">
            <v>0</v>
          </cell>
          <cell r="X950">
            <v>31</v>
          </cell>
          <cell r="Y950">
            <v>27</v>
          </cell>
          <cell r="Z950">
            <v>3</v>
          </cell>
        </row>
        <row r="951">
          <cell r="A951" t="str">
            <v>TMP180</v>
          </cell>
          <cell r="B951" t="str">
            <v>AMITA WANGDE</v>
          </cell>
          <cell r="C951" t="str">
            <v>14.11.03</v>
          </cell>
          <cell r="F951">
            <v>0</v>
          </cell>
          <cell r="G951">
            <v>0</v>
          </cell>
          <cell r="H951" t="str">
            <v>TEMP</v>
          </cell>
          <cell r="N951">
            <v>0</v>
          </cell>
          <cell r="R951" t="str">
            <v>CARDS</v>
          </cell>
          <cell r="S951">
            <v>39691</v>
          </cell>
          <cell r="T951">
            <v>19</v>
          </cell>
          <cell r="U951">
            <v>4</v>
          </cell>
          <cell r="V951">
            <v>0</v>
          </cell>
          <cell r="W951">
            <v>3</v>
          </cell>
          <cell r="X951">
            <v>31</v>
          </cell>
          <cell r="Y951">
            <v>26</v>
          </cell>
          <cell r="Z951">
            <v>9.5</v>
          </cell>
        </row>
        <row r="952">
          <cell r="A952" t="str">
            <v>TMP180</v>
          </cell>
          <cell r="B952" t="str">
            <v>AMITA WANGDE</v>
          </cell>
          <cell r="C952" t="str">
            <v>14.11.03</v>
          </cell>
          <cell r="F952">
            <v>0</v>
          </cell>
          <cell r="G952">
            <v>0</v>
          </cell>
          <cell r="H952" t="str">
            <v>TEMP</v>
          </cell>
          <cell r="N952">
            <v>0</v>
          </cell>
          <cell r="R952" t="str">
            <v>CARDS</v>
          </cell>
          <cell r="S952">
            <v>39539</v>
          </cell>
          <cell r="T952">
            <v>24</v>
          </cell>
          <cell r="U952">
            <v>4</v>
          </cell>
          <cell r="W952">
            <v>0</v>
          </cell>
          <cell r="X952">
            <v>30</v>
          </cell>
          <cell r="Y952">
            <v>28</v>
          </cell>
          <cell r="Z952">
            <v>44.25</v>
          </cell>
        </row>
        <row r="953">
          <cell r="A953" t="str">
            <v>TMP180</v>
          </cell>
          <cell r="B953" t="str">
            <v>AMITA WANGDE</v>
          </cell>
          <cell r="C953" t="str">
            <v>14.11.03</v>
          </cell>
          <cell r="F953">
            <v>0</v>
          </cell>
          <cell r="G953">
            <v>0</v>
          </cell>
          <cell r="H953" t="str">
            <v>TEMP</v>
          </cell>
          <cell r="N953">
            <v>0</v>
          </cell>
          <cell r="R953" t="str">
            <v>CARDS</v>
          </cell>
          <cell r="S953">
            <v>39692</v>
          </cell>
          <cell r="T953">
            <v>15</v>
          </cell>
          <cell r="U953">
            <v>3</v>
          </cell>
          <cell r="V953">
            <v>0</v>
          </cell>
          <cell r="W953">
            <v>1</v>
          </cell>
          <cell r="X953">
            <v>30</v>
          </cell>
          <cell r="Y953">
            <v>19</v>
          </cell>
          <cell r="Z953">
            <v>0</v>
          </cell>
        </row>
        <row r="954">
          <cell r="A954" t="str">
            <v>TMP181</v>
          </cell>
          <cell r="B954" t="str">
            <v>PRAMOD MANDAVKAR</v>
          </cell>
          <cell r="F954" t="str">
            <v>TIME_IN</v>
          </cell>
          <cell r="G954">
            <v>0</v>
          </cell>
          <cell r="H954" t="str">
            <v>TEMP</v>
          </cell>
          <cell r="N954">
            <v>0</v>
          </cell>
          <cell r="R954" t="str">
            <v>CARDS</v>
          </cell>
          <cell r="S954">
            <v>39783</v>
          </cell>
          <cell r="T954">
            <v>27</v>
          </cell>
          <cell r="U954">
            <v>4</v>
          </cell>
          <cell r="V954">
            <v>0</v>
          </cell>
          <cell r="W954">
            <v>0</v>
          </cell>
          <cell r="X954">
            <v>31</v>
          </cell>
          <cell r="Y954">
            <v>31</v>
          </cell>
          <cell r="Z954">
            <v>6</v>
          </cell>
        </row>
        <row r="955">
          <cell r="A955" t="str">
            <v>TMP181</v>
          </cell>
          <cell r="B955" t="str">
            <v>PRAMOD MANDAVKAR</v>
          </cell>
          <cell r="F955">
            <v>0</v>
          </cell>
          <cell r="G955">
            <v>0</v>
          </cell>
          <cell r="H955" t="str">
            <v>TEMP</v>
          </cell>
          <cell r="N955">
            <v>0</v>
          </cell>
          <cell r="R955" t="str">
            <v>CARDS</v>
          </cell>
          <cell r="S955">
            <v>39691</v>
          </cell>
          <cell r="T955">
            <v>22</v>
          </cell>
          <cell r="U955">
            <v>4</v>
          </cell>
          <cell r="V955">
            <v>0</v>
          </cell>
          <cell r="W955">
            <v>3</v>
          </cell>
          <cell r="X955">
            <v>31</v>
          </cell>
          <cell r="Y955">
            <v>29</v>
          </cell>
          <cell r="Z955">
            <v>29</v>
          </cell>
        </row>
        <row r="956">
          <cell r="A956" t="str">
            <v>TMP181</v>
          </cell>
          <cell r="B956" t="str">
            <v>PRAMOD MANDAVKAR</v>
          </cell>
          <cell r="F956" t="str">
            <v>TIME_IN</v>
          </cell>
          <cell r="G956">
            <v>0</v>
          </cell>
          <cell r="H956" t="str">
            <v>TEMP</v>
          </cell>
          <cell r="N956">
            <v>0</v>
          </cell>
          <cell r="R956" t="str">
            <v>CARDS</v>
          </cell>
          <cell r="S956">
            <v>39881</v>
          </cell>
          <cell r="T956">
            <v>24</v>
          </cell>
          <cell r="U956">
            <v>5</v>
          </cell>
          <cell r="V956">
            <v>0</v>
          </cell>
          <cell r="W956">
            <v>2</v>
          </cell>
          <cell r="X956">
            <v>31</v>
          </cell>
          <cell r="Y956">
            <v>31</v>
          </cell>
          <cell r="Z956">
            <v>21.5</v>
          </cell>
        </row>
        <row r="957">
          <cell r="A957" t="str">
            <v>TMP181</v>
          </cell>
          <cell r="B957" t="str">
            <v>PRAMOD MANDAVKAR</v>
          </cell>
          <cell r="F957" t="str">
            <v>TIME_IN</v>
          </cell>
          <cell r="G957">
            <v>0</v>
          </cell>
          <cell r="H957" t="str">
            <v>TEMP</v>
          </cell>
          <cell r="N957">
            <v>0</v>
          </cell>
          <cell r="R957" t="str">
            <v>CARDS</v>
          </cell>
          <cell r="S957">
            <v>39845</v>
          </cell>
          <cell r="T957">
            <v>24</v>
          </cell>
          <cell r="U957">
            <v>4</v>
          </cell>
          <cell r="V957">
            <v>0</v>
          </cell>
          <cell r="W957">
            <v>0</v>
          </cell>
          <cell r="X957">
            <v>28</v>
          </cell>
          <cell r="Y957">
            <v>28</v>
          </cell>
          <cell r="Z957">
            <v>7</v>
          </cell>
        </row>
        <row r="958">
          <cell r="A958" t="str">
            <v>TMP181</v>
          </cell>
          <cell r="B958" t="str">
            <v>PRAMOD MANDAVKAR</v>
          </cell>
          <cell r="F958">
            <v>0</v>
          </cell>
          <cell r="G958">
            <v>0</v>
          </cell>
          <cell r="H958" t="str">
            <v>TEMP</v>
          </cell>
          <cell r="N958">
            <v>0</v>
          </cell>
          <cell r="R958" t="str">
            <v>CARDS</v>
          </cell>
          <cell r="S958">
            <v>39722</v>
          </cell>
          <cell r="T958">
            <v>23</v>
          </cell>
          <cell r="U958">
            <v>4</v>
          </cell>
          <cell r="V958">
            <v>0</v>
          </cell>
          <cell r="W958">
            <v>4</v>
          </cell>
          <cell r="X958">
            <v>31</v>
          </cell>
          <cell r="Y958">
            <v>31</v>
          </cell>
          <cell r="Z958">
            <v>41.5</v>
          </cell>
        </row>
        <row r="959">
          <cell r="A959" t="str">
            <v>TMP181</v>
          </cell>
          <cell r="B959" t="str">
            <v>PRAMOD MANDAVKAR</v>
          </cell>
          <cell r="F959">
            <v>0</v>
          </cell>
          <cell r="G959">
            <v>0</v>
          </cell>
          <cell r="H959" t="str">
            <v>TEMP</v>
          </cell>
          <cell r="N959">
            <v>0</v>
          </cell>
          <cell r="R959" t="str">
            <v>CARDS</v>
          </cell>
          <cell r="S959">
            <v>39599</v>
          </cell>
          <cell r="T959">
            <v>15</v>
          </cell>
          <cell r="U959">
            <v>3</v>
          </cell>
          <cell r="V959">
            <v>0</v>
          </cell>
          <cell r="W959">
            <v>1</v>
          </cell>
          <cell r="X959">
            <v>31</v>
          </cell>
          <cell r="Y959">
            <v>19</v>
          </cell>
          <cell r="Z959">
            <v>20.25</v>
          </cell>
        </row>
        <row r="960">
          <cell r="A960" t="str">
            <v>TMP181</v>
          </cell>
          <cell r="B960" t="str">
            <v>PRAMOD MANDAVKAR</v>
          </cell>
          <cell r="F960">
            <v>0</v>
          </cell>
          <cell r="G960">
            <v>0</v>
          </cell>
          <cell r="H960" t="str">
            <v>TEMP</v>
          </cell>
          <cell r="N960">
            <v>0</v>
          </cell>
          <cell r="R960" t="str">
            <v>CARDS</v>
          </cell>
          <cell r="S960">
            <v>39692</v>
          </cell>
          <cell r="T960">
            <v>18</v>
          </cell>
          <cell r="U960">
            <v>3</v>
          </cell>
          <cell r="V960">
            <v>0</v>
          </cell>
          <cell r="W960">
            <v>1</v>
          </cell>
          <cell r="X960">
            <v>30</v>
          </cell>
          <cell r="Y960">
            <v>22</v>
          </cell>
          <cell r="Z960">
            <v>101.5</v>
          </cell>
        </row>
        <row r="961">
          <cell r="A961" t="str">
            <v>TMP181</v>
          </cell>
          <cell r="B961" t="str">
            <v>PRAMOD MANDAVKAR</v>
          </cell>
          <cell r="F961">
            <v>0</v>
          </cell>
          <cell r="G961">
            <v>0</v>
          </cell>
          <cell r="H961" t="str">
            <v>TEMP</v>
          </cell>
          <cell r="N961">
            <v>0</v>
          </cell>
          <cell r="R961" t="str">
            <v>CARDS</v>
          </cell>
          <cell r="S961">
            <v>39660</v>
          </cell>
          <cell r="T961">
            <v>25.5</v>
          </cell>
          <cell r="U961">
            <v>4</v>
          </cell>
          <cell r="V961">
            <v>0</v>
          </cell>
          <cell r="W961">
            <v>0</v>
          </cell>
          <cell r="X961">
            <v>31</v>
          </cell>
          <cell r="Y961">
            <v>29.5</v>
          </cell>
          <cell r="Z961">
            <v>16.5</v>
          </cell>
        </row>
        <row r="962">
          <cell r="A962" t="str">
            <v>TMP181</v>
          </cell>
          <cell r="B962" t="str">
            <v>PRAMOD MANDAVKAR</v>
          </cell>
          <cell r="F962">
            <v>0</v>
          </cell>
          <cell r="G962">
            <v>0</v>
          </cell>
          <cell r="H962" t="str">
            <v>TEMP</v>
          </cell>
          <cell r="N962">
            <v>0</v>
          </cell>
          <cell r="R962" t="str">
            <v>CARDS</v>
          </cell>
          <cell r="S962">
            <v>39539</v>
          </cell>
          <cell r="T962">
            <v>26</v>
          </cell>
          <cell r="U962">
            <v>4</v>
          </cell>
          <cell r="W962">
            <v>0</v>
          </cell>
          <cell r="X962">
            <v>30</v>
          </cell>
          <cell r="Y962">
            <v>30</v>
          </cell>
          <cell r="Z962">
            <v>63</v>
          </cell>
        </row>
        <row r="963">
          <cell r="A963" t="str">
            <v>TMP181</v>
          </cell>
          <cell r="B963" t="str">
            <v>PRAMOD MANDAVKAR</v>
          </cell>
          <cell r="F963">
            <v>0</v>
          </cell>
          <cell r="G963">
            <v>0</v>
          </cell>
          <cell r="H963" t="str">
            <v>TEMP</v>
          </cell>
          <cell r="N963">
            <v>0</v>
          </cell>
          <cell r="R963" t="str">
            <v>CARDS</v>
          </cell>
          <cell r="S963">
            <v>39753</v>
          </cell>
          <cell r="T963">
            <v>25</v>
          </cell>
          <cell r="U963">
            <v>5</v>
          </cell>
          <cell r="V963">
            <v>0</v>
          </cell>
          <cell r="W963">
            <v>0</v>
          </cell>
          <cell r="X963">
            <v>30</v>
          </cell>
          <cell r="Y963">
            <v>30</v>
          </cell>
          <cell r="Z963">
            <v>14</v>
          </cell>
        </row>
        <row r="964">
          <cell r="A964" t="str">
            <v>TMP181</v>
          </cell>
          <cell r="B964" t="str">
            <v>PRAMOD MANDAVKAR</v>
          </cell>
          <cell r="F964">
            <v>0</v>
          </cell>
          <cell r="G964">
            <v>0</v>
          </cell>
          <cell r="H964" t="str">
            <v>TEMP</v>
          </cell>
          <cell r="N964">
            <v>0</v>
          </cell>
          <cell r="R964" t="str">
            <v>CARDS</v>
          </cell>
          <cell r="S964">
            <v>39629</v>
          </cell>
          <cell r="T964">
            <v>25</v>
          </cell>
          <cell r="U964">
            <v>5</v>
          </cell>
          <cell r="V964">
            <v>0</v>
          </cell>
          <cell r="W964">
            <v>0</v>
          </cell>
          <cell r="X964">
            <v>30</v>
          </cell>
          <cell r="Y964">
            <v>30</v>
          </cell>
          <cell r="Z964">
            <v>146</v>
          </cell>
        </row>
        <row r="965">
          <cell r="A965" t="str">
            <v>TMP181</v>
          </cell>
          <cell r="B965" t="str">
            <v>PRAMOD MANDAVKAR</v>
          </cell>
          <cell r="F965" t="str">
            <v>TIME_IN</v>
          </cell>
          <cell r="G965">
            <v>0</v>
          </cell>
          <cell r="H965" t="str">
            <v>TEMP</v>
          </cell>
          <cell r="N965">
            <v>0</v>
          </cell>
          <cell r="R965" t="str">
            <v>CARDS</v>
          </cell>
          <cell r="S965">
            <v>39814</v>
          </cell>
          <cell r="T965">
            <v>25</v>
          </cell>
          <cell r="U965">
            <v>4</v>
          </cell>
          <cell r="V965">
            <v>0</v>
          </cell>
          <cell r="W965">
            <v>1</v>
          </cell>
          <cell r="X965">
            <v>31</v>
          </cell>
          <cell r="Y965">
            <v>30</v>
          </cell>
          <cell r="Z965">
            <v>34.5</v>
          </cell>
        </row>
        <row r="966">
          <cell r="A966" t="str">
            <v>TMP183</v>
          </cell>
          <cell r="B966" t="str">
            <v>SACHIN RAKSHE</v>
          </cell>
          <cell r="C966" t="str">
            <v>27.11.03</v>
          </cell>
          <cell r="F966" t="str">
            <v>TIME_IN</v>
          </cell>
          <cell r="G966">
            <v>0</v>
          </cell>
          <cell r="H966" t="str">
            <v>TEMP</v>
          </cell>
          <cell r="N966">
            <v>0</v>
          </cell>
          <cell r="R966" t="str">
            <v>CARDS</v>
          </cell>
          <cell r="S966">
            <v>39881</v>
          </cell>
          <cell r="T966">
            <v>20</v>
          </cell>
          <cell r="U966">
            <v>5</v>
          </cell>
          <cell r="V966">
            <v>0</v>
          </cell>
          <cell r="W966">
            <v>2</v>
          </cell>
          <cell r="X966">
            <v>31</v>
          </cell>
          <cell r="Y966">
            <v>27</v>
          </cell>
          <cell r="Z966">
            <v>0.75</v>
          </cell>
        </row>
        <row r="967">
          <cell r="A967" t="str">
            <v>TMP183</v>
          </cell>
          <cell r="B967" t="str">
            <v>SACHIN RAKSHE</v>
          </cell>
          <cell r="C967" t="str">
            <v>27.11.03</v>
          </cell>
          <cell r="F967" t="str">
            <v>TIME_IN</v>
          </cell>
          <cell r="G967">
            <v>0</v>
          </cell>
          <cell r="H967" t="str">
            <v>TEMP</v>
          </cell>
          <cell r="N967">
            <v>0</v>
          </cell>
          <cell r="R967" t="str">
            <v>CARDS</v>
          </cell>
          <cell r="S967">
            <v>39845</v>
          </cell>
          <cell r="T967">
            <v>20</v>
          </cell>
          <cell r="U967">
            <v>3</v>
          </cell>
          <cell r="V967">
            <v>0</v>
          </cell>
          <cell r="W967">
            <v>0</v>
          </cell>
          <cell r="X967">
            <v>28</v>
          </cell>
          <cell r="Y967">
            <v>23</v>
          </cell>
          <cell r="Z967">
            <v>39</v>
          </cell>
        </row>
        <row r="968">
          <cell r="A968" t="str">
            <v>TMP183</v>
          </cell>
          <cell r="B968" t="str">
            <v>SACHIN RAKSHE</v>
          </cell>
          <cell r="C968" t="str">
            <v>27.11.03</v>
          </cell>
          <cell r="F968">
            <v>0</v>
          </cell>
          <cell r="G968">
            <v>0</v>
          </cell>
          <cell r="H968" t="str">
            <v>TEMP</v>
          </cell>
          <cell r="N968">
            <v>0</v>
          </cell>
          <cell r="R968" t="str">
            <v>CARDS</v>
          </cell>
          <cell r="S968">
            <v>39599</v>
          </cell>
          <cell r="T968">
            <v>23</v>
          </cell>
          <cell r="U968">
            <v>4</v>
          </cell>
          <cell r="V968">
            <v>0</v>
          </cell>
          <cell r="W968">
            <v>1</v>
          </cell>
          <cell r="X968">
            <v>31</v>
          </cell>
          <cell r="Y968">
            <v>28</v>
          </cell>
          <cell r="Z968">
            <v>89.5</v>
          </cell>
        </row>
        <row r="969">
          <cell r="A969" t="str">
            <v>TMP183</v>
          </cell>
          <cell r="B969" t="str">
            <v>SACHIN RAKSHE</v>
          </cell>
          <cell r="C969" t="str">
            <v>27.11.03</v>
          </cell>
          <cell r="F969">
            <v>0</v>
          </cell>
          <cell r="G969">
            <v>0</v>
          </cell>
          <cell r="H969" t="str">
            <v>TEMP</v>
          </cell>
          <cell r="N969">
            <v>0</v>
          </cell>
          <cell r="R969" t="str">
            <v>CARDS</v>
          </cell>
          <cell r="S969">
            <v>39660</v>
          </cell>
          <cell r="T969">
            <v>23.5</v>
          </cell>
          <cell r="U969">
            <v>3</v>
          </cell>
          <cell r="V969">
            <v>0</v>
          </cell>
          <cell r="W969">
            <v>0</v>
          </cell>
          <cell r="X969">
            <v>31</v>
          </cell>
          <cell r="Y969">
            <v>26.5</v>
          </cell>
          <cell r="Z969">
            <v>38</v>
          </cell>
        </row>
        <row r="970">
          <cell r="A970" t="str">
            <v>TMP183</v>
          </cell>
          <cell r="B970" t="str">
            <v>SACHIN RAKSHE</v>
          </cell>
          <cell r="C970" t="str">
            <v>27.11.03</v>
          </cell>
          <cell r="F970" t="str">
            <v>TIME_IN</v>
          </cell>
          <cell r="G970">
            <v>0</v>
          </cell>
          <cell r="H970" t="str">
            <v>TEMP</v>
          </cell>
          <cell r="N970">
            <v>0</v>
          </cell>
          <cell r="R970" t="str">
            <v>CARDS</v>
          </cell>
          <cell r="S970">
            <v>39783</v>
          </cell>
          <cell r="T970">
            <v>26</v>
          </cell>
          <cell r="U970">
            <v>4</v>
          </cell>
          <cell r="V970">
            <v>0</v>
          </cell>
          <cell r="W970">
            <v>0</v>
          </cell>
          <cell r="X970">
            <v>31</v>
          </cell>
          <cell r="Y970">
            <v>30</v>
          </cell>
          <cell r="Z970">
            <v>9.25</v>
          </cell>
        </row>
        <row r="971">
          <cell r="A971" t="str">
            <v>TMP183</v>
          </cell>
          <cell r="B971" t="str">
            <v>SACHIN RAKSHE</v>
          </cell>
          <cell r="C971" t="str">
            <v>27.11.03</v>
          </cell>
          <cell r="F971">
            <v>0</v>
          </cell>
          <cell r="G971">
            <v>0</v>
          </cell>
          <cell r="H971" t="str">
            <v>TEMP</v>
          </cell>
          <cell r="N971">
            <v>0</v>
          </cell>
          <cell r="R971" t="str">
            <v>CARDS</v>
          </cell>
          <cell r="S971">
            <v>39629</v>
          </cell>
          <cell r="T971">
            <v>23</v>
          </cell>
          <cell r="U971">
            <v>5</v>
          </cell>
          <cell r="V971">
            <v>0</v>
          </cell>
          <cell r="W971">
            <v>0</v>
          </cell>
          <cell r="X971">
            <v>30</v>
          </cell>
          <cell r="Y971">
            <v>28</v>
          </cell>
          <cell r="Z971">
            <v>203.75</v>
          </cell>
        </row>
        <row r="972">
          <cell r="A972" t="str">
            <v>TMP183</v>
          </cell>
          <cell r="B972" t="str">
            <v>SACHIN RAKSHE</v>
          </cell>
          <cell r="C972" t="str">
            <v>27.11.03</v>
          </cell>
          <cell r="F972">
            <v>0</v>
          </cell>
          <cell r="G972">
            <v>0</v>
          </cell>
          <cell r="H972" t="str">
            <v>TEMP</v>
          </cell>
          <cell r="N972">
            <v>0</v>
          </cell>
          <cell r="R972" t="str">
            <v>CARDS</v>
          </cell>
          <cell r="S972">
            <v>39539</v>
          </cell>
          <cell r="T972">
            <v>25.5</v>
          </cell>
          <cell r="U972">
            <v>4</v>
          </cell>
          <cell r="W972">
            <v>0</v>
          </cell>
          <cell r="X972">
            <v>30</v>
          </cell>
          <cell r="Y972">
            <v>29.5</v>
          </cell>
          <cell r="Z972">
            <v>116.75</v>
          </cell>
        </row>
        <row r="973">
          <cell r="A973" t="str">
            <v>TMP183</v>
          </cell>
          <cell r="B973" t="str">
            <v>SACHIN RAKSHE</v>
          </cell>
          <cell r="C973" t="str">
            <v>27.11.03</v>
          </cell>
          <cell r="F973">
            <v>0</v>
          </cell>
          <cell r="G973">
            <v>0</v>
          </cell>
          <cell r="H973" t="str">
            <v>TEMP</v>
          </cell>
          <cell r="N973">
            <v>0</v>
          </cell>
          <cell r="R973" t="str">
            <v>CARDS</v>
          </cell>
          <cell r="S973">
            <v>39692</v>
          </cell>
          <cell r="T973">
            <v>22.5</v>
          </cell>
          <cell r="U973">
            <v>4</v>
          </cell>
          <cell r="V973">
            <v>0</v>
          </cell>
          <cell r="W973">
            <v>1</v>
          </cell>
          <cell r="X973">
            <v>30</v>
          </cell>
          <cell r="Y973">
            <v>27.5</v>
          </cell>
          <cell r="Z973">
            <v>102.5</v>
          </cell>
        </row>
        <row r="974">
          <cell r="A974" t="str">
            <v>TMP183</v>
          </cell>
          <cell r="B974" t="str">
            <v>SACHIN RAKSHE</v>
          </cell>
          <cell r="C974" t="str">
            <v>27.11.03</v>
          </cell>
          <cell r="F974">
            <v>0</v>
          </cell>
          <cell r="G974">
            <v>0</v>
          </cell>
          <cell r="H974" t="str">
            <v>TEMP</v>
          </cell>
          <cell r="N974">
            <v>0</v>
          </cell>
          <cell r="R974" t="str">
            <v>CARDS</v>
          </cell>
          <cell r="S974">
            <v>39722</v>
          </cell>
          <cell r="T974">
            <v>21.5</v>
          </cell>
          <cell r="U974">
            <v>4</v>
          </cell>
          <cell r="V974">
            <v>0</v>
          </cell>
          <cell r="W974">
            <v>4</v>
          </cell>
          <cell r="X974">
            <v>31</v>
          </cell>
          <cell r="Y974">
            <v>29.5</v>
          </cell>
          <cell r="Z974">
            <v>49.5</v>
          </cell>
        </row>
        <row r="975">
          <cell r="A975" t="str">
            <v>TMP183</v>
          </cell>
          <cell r="B975" t="str">
            <v>SACHIN RAKSHE</v>
          </cell>
          <cell r="C975" t="str">
            <v>27.11.03</v>
          </cell>
          <cell r="F975" t="str">
            <v>TIME_IN</v>
          </cell>
          <cell r="G975">
            <v>0</v>
          </cell>
          <cell r="H975" t="str">
            <v>TEMP</v>
          </cell>
          <cell r="N975">
            <v>0</v>
          </cell>
          <cell r="R975" t="str">
            <v>CARDS</v>
          </cell>
          <cell r="S975">
            <v>39814</v>
          </cell>
          <cell r="T975">
            <v>23.5</v>
          </cell>
          <cell r="U975">
            <v>4</v>
          </cell>
          <cell r="V975">
            <v>0</v>
          </cell>
          <cell r="W975">
            <v>1</v>
          </cell>
          <cell r="X975">
            <v>31</v>
          </cell>
          <cell r="Y975">
            <v>28.5</v>
          </cell>
          <cell r="Z975">
            <v>24</v>
          </cell>
        </row>
        <row r="976">
          <cell r="A976" t="str">
            <v>TMP183</v>
          </cell>
          <cell r="B976" t="str">
            <v>SACHIN RAKSHE</v>
          </cell>
          <cell r="C976" t="str">
            <v>27.11.03</v>
          </cell>
          <cell r="F976">
            <v>0</v>
          </cell>
          <cell r="G976">
            <v>0</v>
          </cell>
          <cell r="H976" t="str">
            <v>TEMP</v>
          </cell>
          <cell r="N976">
            <v>0</v>
          </cell>
          <cell r="R976" t="str">
            <v>CARDS</v>
          </cell>
          <cell r="S976">
            <v>39753</v>
          </cell>
          <cell r="T976">
            <v>23</v>
          </cell>
          <cell r="U976">
            <v>5</v>
          </cell>
          <cell r="V976">
            <v>0</v>
          </cell>
          <cell r="W976">
            <v>0</v>
          </cell>
          <cell r="X976">
            <v>30</v>
          </cell>
          <cell r="Y976">
            <v>28</v>
          </cell>
          <cell r="Z976">
            <v>12.5</v>
          </cell>
        </row>
        <row r="977">
          <cell r="A977" t="str">
            <v>TMP183</v>
          </cell>
          <cell r="B977" t="str">
            <v>SACHIN RAKSHE</v>
          </cell>
          <cell r="C977" t="str">
            <v>27.11.03</v>
          </cell>
          <cell r="F977">
            <v>0</v>
          </cell>
          <cell r="G977">
            <v>0</v>
          </cell>
          <cell r="H977" t="str">
            <v>TEMP</v>
          </cell>
          <cell r="N977">
            <v>0</v>
          </cell>
          <cell r="R977" t="str">
            <v>CARDS</v>
          </cell>
          <cell r="S977">
            <v>39691</v>
          </cell>
          <cell r="T977">
            <v>17.5</v>
          </cell>
          <cell r="U977">
            <v>4</v>
          </cell>
          <cell r="V977">
            <v>0</v>
          </cell>
          <cell r="W977">
            <v>3</v>
          </cell>
          <cell r="X977">
            <v>31</v>
          </cell>
          <cell r="Y977">
            <v>24.5</v>
          </cell>
          <cell r="Z977">
            <v>4</v>
          </cell>
        </row>
        <row r="978">
          <cell r="A978" t="str">
            <v>TMP190</v>
          </cell>
          <cell r="B978" t="str">
            <v>MAMTA NIMBARGA</v>
          </cell>
          <cell r="C978" t="str">
            <v>3.12.03</v>
          </cell>
          <cell r="D978">
            <v>27912</v>
          </cell>
          <cell r="E978" t="str">
            <v>TEP</v>
          </cell>
          <cell r="F978">
            <v>7.3</v>
          </cell>
          <cell r="G978">
            <v>16</v>
          </cell>
          <cell r="H978" t="str">
            <v>TEMP</v>
          </cell>
          <cell r="I978" t="str">
            <v>AL/5/1015, SHIVKRIPA APP.</v>
          </cell>
          <cell r="J978" t="str">
            <v>AIROLI</v>
          </cell>
          <cell r="N978">
            <v>0</v>
          </cell>
          <cell r="R978" t="str">
            <v>PRINTING-HELPER</v>
          </cell>
          <cell r="S978">
            <v>39692</v>
          </cell>
          <cell r="T978">
            <v>24</v>
          </cell>
          <cell r="U978">
            <v>4</v>
          </cell>
          <cell r="V978">
            <v>0</v>
          </cell>
          <cell r="W978">
            <v>1</v>
          </cell>
          <cell r="X978">
            <v>30</v>
          </cell>
          <cell r="Y978">
            <v>29</v>
          </cell>
          <cell r="Z978">
            <v>0</v>
          </cell>
        </row>
        <row r="979">
          <cell r="A979" t="str">
            <v>TMP190</v>
          </cell>
          <cell r="B979" t="str">
            <v>MAMTA NIMBARGA</v>
          </cell>
          <cell r="C979" t="str">
            <v>3.12.03</v>
          </cell>
          <cell r="D979">
            <v>27912</v>
          </cell>
          <cell r="E979" t="str">
            <v>TEP</v>
          </cell>
          <cell r="F979">
            <v>7.3</v>
          </cell>
          <cell r="G979">
            <v>16</v>
          </cell>
          <cell r="H979" t="str">
            <v>TEMP</v>
          </cell>
          <cell r="I979" t="str">
            <v>AL/5/1015, SHIVKRIPA APP.</v>
          </cell>
          <cell r="J979" t="str">
            <v>AIROLI</v>
          </cell>
          <cell r="N979">
            <v>0</v>
          </cell>
          <cell r="R979" t="str">
            <v>PRINTING-HELPER</v>
          </cell>
          <cell r="S979">
            <v>39660</v>
          </cell>
          <cell r="T979">
            <v>27</v>
          </cell>
          <cell r="U979">
            <v>4</v>
          </cell>
          <cell r="V979">
            <v>0</v>
          </cell>
          <cell r="W979">
            <v>0</v>
          </cell>
          <cell r="X979">
            <v>31</v>
          </cell>
          <cell r="Y979">
            <v>31</v>
          </cell>
          <cell r="Z979">
            <v>16</v>
          </cell>
        </row>
        <row r="980">
          <cell r="A980" t="str">
            <v>TMP190</v>
          </cell>
          <cell r="B980" t="str">
            <v>MAMTA NIMBARGA</v>
          </cell>
          <cell r="C980" t="str">
            <v>3.12.03</v>
          </cell>
          <cell r="D980">
            <v>27912</v>
          </cell>
          <cell r="E980" t="str">
            <v>TEP</v>
          </cell>
          <cell r="F980">
            <v>7.3</v>
          </cell>
          <cell r="G980">
            <v>16</v>
          </cell>
          <cell r="H980" t="str">
            <v>TEMP</v>
          </cell>
          <cell r="I980" t="str">
            <v>AL/5/1015, SHIVKRIPA APP.</v>
          </cell>
          <cell r="J980" t="str">
            <v>AIROLI</v>
          </cell>
          <cell r="N980">
            <v>0</v>
          </cell>
          <cell r="R980" t="str">
            <v>PRINTING-HELPER</v>
          </cell>
          <cell r="S980">
            <v>39691</v>
          </cell>
          <cell r="T980">
            <v>24</v>
          </cell>
          <cell r="U980">
            <v>4</v>
          </cell>
          <cell r="V980">
            <v>0</v>
          </cell>
          <cell r="W980">
            <v>3</v>
          </cell>
          <cell r="X980">
            <v>31</v>
          </cell>
          <cell r="Y980">
            <v>31</v>
          </cell>
          <cell r="Z980">
            <v>0</v>
          </cell>
        </row>
        <row r="981">
          <cell r="A981" t="str">
            <v>TMP190</v>
          </cell>
          <cell r="B981" t="str">
            <v>MAMTA NIMBARGA</v>
          </cell>
          <cell r="C981" t="str">
            <v>3.12.03</v>
          </cell>
          <cell r="D981">
            <v>27912</v>
          </cell>
          <cell r="E981" t="str">
            <v>TEP</v>
          </cell>
          <cell r="F981" t="str">
            <v>TIME_IN</v>
          </cell>
          <cell r="G981">
            <v>16</v>
          </cell>
          <cell r="H981" t="str">
            <v>TEMP</v>
          </cell>
          <cell r="I981" t="str">
            <v>AL/5/1015, SHIVKRIPA APP.</v>
          </cell>
          <cell r="J981" t="str">
            <v>AIROLI</v>
          </cell>
          <cell r="N981">
            <v>0</v>
          </cell>
          <cell r="R981" t="str">
            <v>PRINTING-HELPER</v>
          </cell>
          <cell r="S981">
            <v>39814</v>
          </cell>
          <cell r="T981">
            <v>24</v>
          </cell>
          <cell r="U981">
            <v>4</v>
          </cell>
          <cell r="V981">
            <v>0</v>
          </cell>
          <cell r="W981">
            <v>1</v>
          </cell>
          <cell r="X981">
            <v>31</v>
          </cell>
          <cell r="Y981">
            <v>29</v>
          </cell>
          <cell r="Z981">
            <v>0</v>
          </cell>
        </row>
        <row r="982">
          <cell r="A982" t="str">
            <v>TMP190</v>
          </cell>
          <cell r="B982" t="str">
            <v>MAMTA NIMBARGA</v>
          </cell>
          <cell r="C982" t="str">
            <v>3.12.03</v>
          </cell>
          <cell r="D982">
            <v>27912</v>
          </cell>
          <cell r="F982">
            <v>7.3</v>
          </cell>
          <cell r="G982">
            <v>16</v>
          </cell>
          <cell r="H982" t="str">
            <v>TEMP</v>
          </cell>
          <cell r="I982" t="str">
            <v>AL/5/1015, SHIVKRIPA APP.</v>
          </cell>
          <cell r="J982" t="str">
            <v>AIROLI</v>
          </cell>
          <cell r="N982">
            <v>0</v>
          </cell>
          <cell r="R982" t="str">
            <v>PRINTING-HELPER</v>
          </cell>
          <cell r="S982">
            <v>39629</v>
          </cell>
          <cell r="T982">
            <v>19</v>
          </cell>
          <cell r="U982">
            <v>4</v>
          </cell>
          <cell r="V982">
            <v>0</v>
          </cell>
          <cell r="W982">
            <v>0</v>
          </cell>
          <cell r="X982">
            <v>30</v>
          </cell>
          <cell r="Y982">
            <v>23</v>
          </cell>
          <cell r="Z982">
            <v>0</v>
          </cell>
        </row>
        <row r="983">
          <cell r="A983" t="str">
            <v>TMP190</v>
          </cell>
          <cell r="B983" t="str">
            <v>MAMTA NIMBARGA</v>
          </cell>
          <cell r="C983" t="str">
            <v>3.12.03</v>
          </cell>
          <cell r="D983">
            <v>27912</v>
          </cell>
          <cell r="E983" t="str">
            <v>TEP</v>
          </cell>
          <cell r="F983">
            <v>7.3</v>
          </cell>
          <cell r="G983">
            <v>16</v>
          </cell>
          <cell r="H983" t="str">
            <v>TEMP</v>
          </cell>
          <cell r="I983" t="str">
            <v>AL/5/1015, SHIVKRIPA APP.</v>
          </cell>
          <cell r="J983" t="str">
            <v>AIROLI</v>
          </cell>
          <cell r="N983">
            <v>0</v>
          </cell>
          <cell r="R983" t="str">
            <v>PRINTING-HELPER</v>
          </cell>
          <cell r="S983">
            <v>39539</v>
          </cell>
          <cell r="T983">
            <v>26</v>
          </cell>
          <cell r="U983">
            <v>4</v>
          </cell>
          <cell r="W983">
            <v>0</v>
          </cell>
          <cell r="X983">
            <v>30</v>
          </cell>
          <cell r="Y983">
            <v>30</v>
          </cell>
          <cell r="Z983">
            <v>0.75</v>
          </cell>
        </row>
        <row r="984">
          <cell r="A984" t="str">
            <v>TMP190</v>
          </cell>
          <cell r="B984" t="str">
            <v>MAMTA NIMBARGA</v>
          </cell>
          <cell r="C984" t="str">
            <v>3.12.03</v>
          </cell>
          <cell r="D984">
            <v>27912</v>
          </cell>
          <cell r="E984" t="str">
            <v>TEP</v>
          </cell>
          <cell r="F984">
            <v>7.3</v>
          </cell>
          <cell r="G984">
            <v>16</v>
          </cell>
          <cell r="H984" t="str">
            <v>TEMP</v>
          </cell>
          <cell r="I984" t="str">
            <v>AL/5/1015, SHIVKRIPA APP.</v>
          </cell>
          <cell r="J984" t="str">
            <v>AIROLI</v>
          </cell>
          <cell r="N984">
            <v>0</v>
          </cell>
          <cell r="R984" t="str">
            <v>PRINTING-HELPER</v>
          </cell>
          <cell r="S984">
            <v>39753</v>
          </cell>
          <cell r="T984">
            <v>25</v>
          </cell>
          <cell r="U984">
            <v>5</v>
          </cell>
          <cell r="V984">
            <v>0</v>
          </cell>
          <cell r="W984">
            <v>0</v>
          </cell>
          <cell r="X984">
            <v>30</v>
          </cell>
          <cell r="Y984">
            <v>30</v>
          </cell>
          <cell r="Z984">
            <v>0</v>
          </cell>
        </row>
        <row r="985">
          <cell r="A985" t="str">
            <v>TMP190</v>
          </cell>
          <cell r="B985" t="str">
            <v>MAMTA NIMBARGA</v>
          </cell>
          <cell r="C985" t="str">
            <v>3.12.03</v>
          </cell>
          <cell r="D985">
            <v>27912</v>
          </cell>
          <cell r="E985" t="str">
            <v>TEP</v>
          </cell>
          <cell r="F985">
            <v>7.3</v>
          </cell>
          <cell r="G985">
            <v>16</v>
          </cell>
          <cell r="H985" t="str">
            <v>TEMP</v>
          </cell>
          <cell r="I985" t="str">
            <v>AL/5/1015, SHIVKRIPA APP.</v>
          </cell>
          <cell r="J985" t="str">
            <v>AIROLI</v>
          </cell>
          <cell r="N985">
            <v>0</v>
          </cell>
          <cell r="R985" t="str">
            <v>PRINTING-HELPER</v>
          </cell>
          <cell r="S985">
            <v>39722</v>
          </cell>
          <cell r="T985">
            <v>23</v>
          </cell>
          <cell r="U985">
            <v>4</v>
          </cell>
          <cell r="V985">
            <v>0</v>
          </cell>
          <cell r="W985">
            <v>4</v>
          </cell>
          <cell r="X985">
            <v>31</v>
          </cell>
          <cell r="Y985">
            <v>31</v>
          </cell>
          <cell r="Z985">
            <v>0</v>
          </cell>
        </row>
        <row r="986">
          <cell r="A986" t="str">
            <v>TMP190</v>
          </cell>
          <cell r="B986" t="str">
            <v>MAMTA NIMBARGA</v>
          </cell>
          <cell r="C986" t="str">
            <v>3.12.03</v>
          </cell>
          <cell r="D986">
            <v>27912</v>
          </cell>
          <cell r="E986" t="str">
            <v>TEP</v>
          </cell>
          <cell r="F986" t="str">
            <v>TIME_IN</v>
          </cell>
          <cell r="G986">
            <v>16</v>
          </cell>
          <cell r="H986" t="str">
            <v>TEMP</v>
          </cell>
          <cell r="I986" t="str">
            <v>AL/5/1015, SHIVKRIPA APP.</v>
          </cell>
          <cell r="J986" t="str">
            <v>AIROLI</v>
          </cell>
          <cell r="N986">
            <v>0</v>
          </cell>
          <cell r="R986" t="str">
            <v>PRINTING-HELPER</v>
          </cell>
          <cell r="S986">
            <v>39845</v>
          </cell>
          <cell r="T986">
            <v>24</v>
          </cell>
          <cell r="U986">
            <v>4</v>
          </cell>
          <cell r="V986">
            <v>0</v>
          </cell>
          <cell r="W986">
            <v>0</v>
          </cell>
          <cell r="X986">
            <v>28</v>
          </cell>
          <cell r="Y986">
            <v>28</v>
          </cell>
          <cell r="Z986">
            <v>0</v>
          </cell>
        </row>
        <row r="987">
          <cell r="A987" t="str">
            <v>TMP190</v>
          </cell>
          <cell r="B987" t="str">
            <v>MAMTA NIMBARGA</v>
          </cell>
          <cell r="C987" t="str">
            <v>3.12.03</v>
          </cell>
          <cell r="D987">
            <v>27912</v>
          </cell>
          <cell r="E987" t="str">
            <v>TEP</v>
          </cell>
          <cell r="F987" t="str">
            <v>TIME_IN</v>
          </cell>
          <cell r="G987">
            <v>16</v>
          </cell>
          <cell r="H987" t="str">
            <v>TEMP</v>
          </cell>
          <cell r="I987" t="str">
            <v>AL/5/1015, SHIVKRIPA APP.</v>
          </cell>
          <cell r="J987" t="str">
            <v>AIROLI</v>
          </cell>
          <cell r="N987">
            <v>0</v>
          </cell>
          <cell r="R987" t="str">
            <v>PRINTING-HELPER</v>
          </cell>
          <cell r="S987">
            <v>39881</v>
          </cell>
          <cell r="T987">
            <v>24</v>
          </cell>
          <cell r="U987">
            <v>5</v>
          </cell>
          <cell r="V987">
            <v>0</v>
          </cell>
          <cell r="W987">
            <v>2</v>
          </cell>
          <cell r="X987">
            <v>31</v>
          </cell>
          <cell r="Y987">
            <v>31</v>
          </cell>
          <cell r="Z987">
            <v>8</v>
          </cell>
        </row>
        <row r="988">
          <cell r="A988" t="str">
            <v>TMP190</v>
          </cell>
          <cell r="B988" t="str">
            <v>MAMTA NIMBARGA</v>
          </cell>
          <cell r="C988" t="str">
            <v>3.12.03</v>
          </cell>
          <cell r="D988">
            <v>27912</v>
          </cell>
          <cell r="E988" t="str">
            <v>TEP</v>
          </cell>
          <cell r="F988">
            <v>7.3</v>
          </cell>
          <cell r="G988">
            <v>16</v>
          </cell>
          <cell r="H988" t="str">
            <v>TEMP</v>
          </cell>
          <cell r="I988" t="str">
            <v>AL/5/1015, SHIVKRIPA APP.</v>
          </cell>
          <cell r="J988" t="str">
            <v>AIROLI</v>
          </cell>
          <cell r="N988">
            <v>0</v>
          </cell>
          <cell r="R988" t="str">
            <v>PRINTING-HELPER</v>
          </cell>
          <cell r="S988">
            <v>39599</v>
          </cell>
          <cell r="T988">
            <v>20</v>
          </cell>
          <cell r="U988">
            <v>4</v>
          </cell>
          <cell r="V988">
            <v>0</v>
          </cell>
          <cell r="W988">
            <v>1</v>
          </cell>
          <cell r="X988">
            <v>31</v>
          </cell>
          <cell r="Y988">
            <v>25</v>
          </cell>
          <cell r="Z988">
            <v>0</v>
          </cell>
        </row>
        <row r="989">
          <cell r="A989" t="str">
            <v>TMP190</v>
          </cell>
          <cell r="B989" t="str">
            <v>MAMTA NIMBARGA</v>
          </cell>
          <cell r="C989" t="str">
            <v>3.12.03</v>
          </cell>
          <cell r="D989">
            <v>27912</v>
          </cell>
          <cell r="E989" t="str">
            <v>TEP</v>
          </cell>
          <cell r="F989" t="str">
            <v>TIME_IN</v>
          </cell>
          <cell r="G989">
            <v>16</v>
          </cell>
          <cell r="H989" t="str">
            <v>TEMP</v>
          </cell>
          <cell r="I989" t="str">
            <v>AL/5/1015, SHIVKRIPA APP.</v>
          </cell>
          <cell r="J989" t="str">
            <v>AIROLI</v>
          </cell>
          <cell r="N989">
            <v>0</v>
          </cell>
          <cell r="R989" t="str">
            <v>PRINTING-HELPER</v>
          </cell>
          <cell r="S989">
            <v>39783</v>
          </cell>
          <cell r="T989">
            <v>26</v>
          </cell>
          <cell r="U989">
            <v>4</v>
          </cell>
          <cell r="V989">
            <v>0</v>
          </cell>
          <cell r="W989">
            <v>0</v>
          </cell>
          <cell r="X989">
            <v>31</v>
          </cell>
          <cell r="Y989">
            <v>30</v>
          </cell>
          <cell r="Z989">
            <v>0</v>
          </cell>
        </row>
        <row r="990">
          <cell r="A990" t="str">
            <v>TMP203</v>
          </cell>
          <cell r="B990" t="str">
            <v>SAMITA GHORPADE</v>
          </cell>
          <cell r="C990" t="str">
            <v>20.4.04</v>
          </cell>
          <cell r="F990">
            <v>0</v>
          </cell>
          <cell r="G990">
            <v>0</v>
          </cell>
          <cell r="H990" t="str">
            <v>TEMP</v>
          </cell>
          <cell r="N990">
            <v>0</v>
          </cell>
          <cell r="R990" t="str">
            <v>SOLDERING</v>
          </cell>
          <cell r="S990">
            <v>39629</v>
          </cell>
          <cell r="T990">
            <v>24.5</v>
          </cell>
          <cell r="U990">
            <v>5</v>
          </cell>
          <cell r="V990">
            <v>0</v>
          </cell>
          <cell r="W990">
            <v>0</v>
          </cell>
          <cell r="X990">
            <v>30</v>
          </cell>
          <cell r="Y990">
            <v>29.5</v>
          </cell>
          <cell r="Z990">
            <v>0</v>
          </cell>
        </row>
        <row r="991">
          <cell r="A991" t="str">
            <v>TMP203</v>
          </cell>
          <cell r="B991" t="str">
            <v>SAMITA GHORPADE</v>
          </cell>
          <cell r="C991" t="str">
            <v>20.4.04</v>
          </cell>
          <cell r="E991" t="str">
            <v>TEP</v>
          </cell>
          <cell r="F991">
            <v>0</v>
          </cell>
          <cell r="G991">
            <v>0</v>
          </cell>
          <cell r="H991" t="str">
            <v>TEMP</v>
          </cell>
          <cell r="N991">
            <v>0</v>
          </cell>
          <cell r="R991" t="str">
            <v>SOLDERING</v>
          </cell>
          <cell r="S991">
            <v>39692</v>
          </cell>
          <cell r="T991">
            <v>22.5</v>
          </cell>
          <cell r="U991">
            <v>3</v>
          </cell>
          <cell r="V991">
            <v>0</v>
          </cell>
          <cell r="W991">
            <v>1</v>
          </cell>
          <cell r="X991">
            <v>30</v>
          </cell>
          <cell r="Y991">
            <v>26.5</v>
          </cell>
          <cell r="Z991">
            <v>6.75</v>
          </cell>
        </row>
        <row r="992">
          <cell r="A992" t="str">
            <v>TMP203</v>
          </cell>
          <cell r="B992" t="str">
            <v>SAMITA GHORPADE</v>
          </cell>
          <cell r="C992" t="str">
            <v>20.4.04</v>
          </cell>
          <cell r="E992" t="str">
            <v>TEP</v>
          </cell>
          <cell r="F992" t="str">
            <v>TIME_IN</v>
          </cell>
          <cell r="G992">
            <v>0</v>
          </cell>
          <cell r="H992" t="str">
            <v>TEMP</v>
          </cell>
          <cell r="N992">
            <v>0</v>
          </cell>
          <cell r="R992" t="str">
            <v>SOLDERING</v>
          </cell>
          <cell r="S992">
            <v>39881</v>
          </cell>
          <cell r="T992">
            <v>23</v>
          </cell>
          <cell r="U992">
            <v>5</v>
          </cell>
          <cell r="V992">
            <v>0</v>
          </cell>
          <cell r="W992">
            <v>2</v>
          </cell>
          <cell r="X992">
            <v>31</v>
          </cell>
          <cell r="Y992">
            <v>30</v>
          </cell>
          <cell r="Z992">
            <v>16.75</v>
          </cell>
        </row>
        <row r="993">
          <cell r="A993" t="str">
            <v>TMP203</v>
          </cell>
          <cell r="B993" t="str">
            <v>SAMITA GHORPADE</v>
          </cell>
          <cell r="C993" t="str">
            <v>20.4.04</v>
          </cell>
          <cell r="E993" t="str">
            <v>TEP</v>
          </cell>
          <cell r="F993">
            <v>0</v>
          </cell>
          <cell r="G993">
            <v>0</v>
          </cell>
          <cell r="H993" t="str">
            <v>TEMP</v>
          </cell>
          <cell r="N993">
            <v>0</v>
          </cell>
          <cell r="R993" t="str">
            <v>SOLDERING</v>
          </cell>
          <cell r="S993">
            <v>39722</v>
          </cell>
          <cell r="T993">
            <v>21.5</v>
          </cell>
          <cell r="U993">
            <v>4</v>
          </cell>
          <cell r="V993">
            <v>0</v>
          </cell>
          <cell r="W993">
            <v>4</v>
          </cell>
          <cell r="X993">
            <v>31</v>
          </cell>
          <cell r="Y993">
            <v>29.5</v>
          </cell>
          <cell r="Z993">
            <v>11</v>
          </cell>
        </row>
        <row r="994">
          <cell r="A994" t="str">
            <v>TMP203</v>
          </cell>
          <cell r="B994" t="str">
            <v>SAMITA GHORPADE</v>
          </cell>
          <cell r="C994" t="str">
            <v>20.4.04</v>
          </cell>
          <cell r="E994" t="str">
            <v>TEP</v>
          </cell>
          <cell r="F994" t="str">
            <v>TIME_IN</v>
          </cell>
          <cell r="G994">
            <v>0</v>
          </cell>
          <cell r="H994" t="str">
            <v>TEMP</v>
          </cell>
          <cell r="N994">
            <v>0</v>
          </cell>
          <cell r="R994" t="str">
            <v>SOLDERING</v>
          </cell>
          <cell r="S994">
            <v>39814</v>
          </cell>
          <cell r="T994">
            <v>24.5</v>
          </cell>
          <cell r="U994">
            <v>4</v>
          </cell>
          <cell r="V994">
            <v>0</v>
          </cell>
          <cell r="W994">
            <v>1</v>
          </cell>
          <cell r="X994">
            <v>31</v>
          </cell>
          <cell r="Y994">
            <v>29.5</v>
          </cell>
          <cell r="Z994">
            <v>2.5</v>
          </cell>
        </row>
        <row r="995">
          <cell r="A995" t="str">
            <v>TMP203</v>
          </cell>
          <cell r="B995" t="str">
            <v>SAMITA GHORPADE</v>
          </cell>
          <cell r="C995" t="str">
            <v>20.4.04</v>
          </cell>
          <cell r="E995" t="str">
            <v>TEP</v>
          </cell>
          <cell r="F995">
            <v>0</v>
          </cell>
          <cell r="G995">
            <v>0</v>
          </cell>
          <cell r="H995" t="str">
            <v>TEMP</v>
          </cell>
          <cell r="N995">
            <v>0</v>
          </cell>
          <cell r="R995" t="str">
            <v>SOLDERING</v>
          </cell>
          <cell r="S995">
            <v>39599</v>
          </cell>
          <cell r="T995">
            <v>23.5</v>
          </cell>
          <cell r="U995">
            <v>4</v>
          </cell>
          <cell r="V995">
            <v>0</v>
          </cell>
          <cell r="W995">
            <v>1</v>
          </cell>
          <cell r="X995">
            <v>31</v>
          </cell>
          <cell r="Y995">
            <v>28.5</v>
          </cell>
          <cell r="Z995">
            <v>2.5</v>
          </cell>
        </row>
        <row r="996">
          <cell r="A996" t="str">
            <v>TMP203</v>
          </cell>
          <cell r="B996" t="str">
            <v>SAMITA GHORPADE</v>
          </cell>
          <cell r="C996" t="str">
            <v>20.4.04</v>
          </cell>
          <cell r="E996" t="str">
            <v>TEP</v>
          </cell>
          <cell r="F996">
            <v>0</v>
          </cell>
          <cell r="G996">
            <v>0</v>
          </cell>
          <cell r="H996" t="str">
            <v>TEMP</v>
          </cell>
          <cell r="N996">
            <v>0</v>
          </cell>
          <cell r="R996" t="str">
            <v>SOLDERING</v>
          </cell>
          <cell r="S996">
            <v>39539</v>
          </cell>
          <cell r="T996">
            <v>25</v>
          </cell>
          <cell r="U996">
            <v>4</v>
          </cell>
          <cell r="W996">
            <v>0</v>
          </cell>
          <cell r="X996">
            <v>30</v>
          </cell>
          <cell r="Y996">
            <v>29</v>
          </cell>
          <cell r="Z996">
            <v>8</v>
          </cell>
        </row>
        <row r="997">
          <cell r="A997" t="str">
            <v>TMP203</v>
          </cell>
          <cell r="B997" t="str">
            <v>SAMITA GHORPADE</v>
          </cell>
          <cell r="C997" t="str">
            <v>20.4.04</v>
          </cell>
          <cell r="E997" t="str">
            <v>TEP</v>
          </cell>
          <cell r="F997" t="str">
            <v>TIME_IN</v>
          </cell>
          <cell r="G997">
            <v>0</v>
          </cell>
          <cell r="H997" t="str">
            <v>TEMP</v>
          </cell>
          <cell r="N997">
            <v>0</v>
          </cell>
          <cell r="R997" t="str">
            <v>SOLDERING</v>
          </cell>
          <cell r="S997">
            <v>39783</v>
          </cell>
          <cell r="T997">
            <v>23</v>
          </cell>
          <cell r="U997">
            <v>4</v>
          </cell>
          <cell r="V997">
            <v>0</v>
          </cell>
          <cell r="W997">
            <v>0</v>
          </cell>
          <cell r="X997">
            <v>31</v>
          </cell>
          <cell r="Y997">
            <v>27</v>
          </cell>
          <cell r="Z997">
            <v>0</v>
          </cell>
        </row>
        <row r="998">
          <cell r="A998" t="str">
            <v>TMP203</v>
          </cell>
          <cell r="B998" t="str">
            <v>SAMITA GHORPADE</v>
          </cell>
          <cell r="C998" t="str">
            <v>20.4.04</v>
          </cell>
          <cell r="E998" t="str">
            <v>TEP</v>
          </cell>
          <cell r="F998">
            <v>0</v>
          </cell>
          <cell r="G998">
            <v>0</v>
          </cell>
          <cell r="H998" t="str">
            <v>TEMP</v>
          </cell>
          <cell r="N998">
            <v>0</v>
          </cell>
          <cell r="R998" t="str">
            <v>SOLDERING</v>
          </cell>
          <cell r="S998">
            <v>39753</v>
          </cell>
          <cell r="T998">
            <v>25</v>
          </cell>
          <cell r="U998">
            <v>5</v>
          </cell>
          <cell r="V998">
            <v>0</v>
          </cell>
          <cell r="W998">
            <v>0</v>
          </cell>
          <cell r="X998">
            <v>30</v>
          </cell>
          <cell r="Y998">
            <v>30</v>
          </cell>
          <cell r="Z998">
            <v>0</v>
          </cell>
        </row>
        <row r="999">
          <cell r="A999" t="str">
            <v>TMP203</v>
          </cell>
          <cell r="B999" t="str">
            <v>SAMITA GHORPADE</v>
          </cell>
          <cell r="C999" t="str">
            <v>20.4.04</v>
          </cell>
          <cell r="E999" t="str">
            <v>TEP</v>
          </cell>
          <cell r="F999">
            <v>0</v>
          </cell>
          <cell r="G999">
            <v>0</v>
          </cell>
          <cell r="H999" t="str">
            <v>TEMP</v>
          </cell>
          <cell r="N999">
            <v>0</v>
          </cell>
          <cell r="R999" t="str">
            <v>SOLDERING</v>
          </cell>
          <cell r="S999">
            <v>39660</v>
          </cell>
          <cell r="T999">
            <v>26.5</v>
          </cell>
          <cell r="U999">
            <v>4</v>
          </cell>
          <cell r="V999">
            <v>0</v>
          </cell>
          <cell r="W999">
            <v>0</v>
          </cell>
          <cell r="X999">
            <v>31</v>
          </cell>
          <cell r="Y999">
            <v>30.5</v>
          </cell>
          <cell r="Z999">
            <v>11.75</v>
          </cell>
        </row>
        <row r="1000">
          <cell r="A1000" t="str">
            <v>TMP203</v>
          </cell>
          <cell r="B1000" t="str">
            <v>SAMITA GHORPADE</v>
          </cell>
          <cell r="C1000" t="str">
            <v>20.4.04</v>
          </cell>
          <cell r="E1000" t="str">
            <v>TEP</v>
          </cell>
          <cell r="F1000" t="str">
            <v>TIME_IN</v>
          </cell>
          <cell r="G1000">
            <v>0</v>
          </cell>
          <cell r="H1000" t="str">
            <v>TEMP</v>
          </cell>
          <cell r="N1000">
            <v>0</v>
          </cell>
          <cell r="R1000" t="str">
            <v>SOLDERING</v>
          </cell>
          <cell r="S1000">
            <v>39845</v>
          </cell>
          <cell r="T1000">
            <v>24</v>
          </cell>
          <cell r="U1000">
            <v>4</v>
          </cell>
          <cell r="V1000">
            <v>0</v>
          </cell>
          <cell r="W1000">
            <v>0</v>
          </cell>
          <cell r="X1000">
            <v>28</v>
          </cell>
          <cell r="Y1000">
            <v>28</v>
          </cell>
          <cell r="Z1000">
            <v>1.5</v>
          </cell>
        </row>
        <row r="1001">
          <cell r="A1001" t="str">
            <v>TMP203</v>
          </cell>
          <cell r="B1001" t="str">
            <v>SAMITA GHORPADE</v>
          </cell>
          <cell r="C1001" t="str">
            <v>20.4.04</v>
          </cell>
          <cell r="E1001" t="str">
            <v>TEP</v>
          </cell>
          <cell r="F1001">
            <v>0</v>
          </cell>
          <cell r="G1001">
            <v>0</v>
          </cell>
          <cell r="H1001" t="str">
            <v>TEMP</v>
          </cell>
          <cell r="N1001">
            <v>0</v>
          </cell>
          <cell r="R1001" t="str">
            <v>SOLDERING</v>
          </cell>
          <cell r="S1001">
            <v>39691</v>
          </cell>
          <cell r="T1001">
            <v>24</v>
          </cell>
          <cell r="U1001">
            <v>4</v>
          </cell>
          <cell r="V1001">
            <v>0</v>
          </cell>
          <cell r="W1001">
            <v>3</v>
          </cell>
          <cell r="X1001">
            <v>31</v>
          </cell>
          <cell r="Y1001">
            <v>31</v>
          </cell>
          <cell r="Z1001">
            <v>1.25</v>
          </cell>
        </row>
        <row r="1002">
          <cell r="A1002" t="str">
            <v>TMP208</v>
          </cell>
          <cell r="B1002" t="str">
            <v>RAVI GAIKWAD</v>
          </cell>
          <cell r="C1002" t="str">
            <v>1.5.04</v>
          </cell>
          <cell r="E1002" t="str">
            <v>TEP</v>
          </cell>
          <cell r="F1002">
            <v>9</v>
          </cell>
          <cell r="G1002">
            <v>5.3</v>
          </cell>
          <cell r="H1002" t="str">
            <v>TEMP</v>
          </cell>
          <cell r="N1002">
            <v>0</v>
          </cell>
          <cell r="R1002" t="str">
            <v>CARDS</v>
          </cell>
          <cell r="S1002">
            <v>39660</v>
          </cell>
          <cell r="T1002">
            <v>21</v>
          </cell>
          <cell r="U1002">
            <v>8</v>
          </cell>
          <cell r="V1002">
            <v>0</v>
          </cell>
          <cell r="W1002">
            <v>0</v>
          </cell>
          <cell r="X1002">
            <v>31</v>
          </cell>
          <cell r="Y1002">
            <v>29</v>
          </cell>
          <cell r="Z1002">
            <v>22</v>
          </cell>
        </row>
        <row r="1003">
          <cell r="A1003" t="str">
            <v>TMP208</v>
          </cell>
          <cell r="B1003" t="str">
            <v>RAVI GAIKWAD</v>
          </cell>
          <cell r="C1003" t="str">
            <v>1.5.04</v>
          </cell>
          <cell r="E1003" t="str">
            <v>TEP</v>
          </cell>
          <cell r="F1003" t="str">
            <v>TIME_IN</v>
          </cell>
          <cell r="G1003">
            <v>5.3</v>
          </cell>
          <cell r="H1003" t="str">
            <v>TEMP</v>
          </cell>
          <cell r="N1003">
            <v>0</v>
          </cell>
          <cell r="R1003" t="str">
            <v>CARDS</v>
          </cell>
          <cell r="S1003">
            <v>39814</v>
          </cell>
          <cell r="T1003">
            <v>21</v>
          </cell>
          <cell r="U1003">
            <v>9</v>
          </cell>
          <cell r="V1003">
            <v>0</v>
          </cell>
          <cell r="W1003">
            <v>1</v>
          </cell>
          <cell r="X1003">
            <v>31</v>
          </cell>
          <cell r="Y1003">
            <v>31</v>
          </cell>
          <cell r="Z1003">
            <v>19</v>
          </cell>
        </row>
        <row r="1004">
          <cell r="A1004" t="str">
            <v>TMP208</v>
          </cell>
          <cell r="B1004" t="str">
            <v>RAVI GAIKWAD</v>
          </cell>
          <cell r="C1004" t="str">
            <v>1.5.04</v>
          </cell>
          <cell r="E1004" t="str">
            <v>TEP</v>
          </cell>
          <cell r="F1004">
            <v>9</v>
          </cell>
          <cell r="G1004">
            <v>5.3</v>
          </cell>
          <cell r="H1004" t="str">
            <v>TEMP</v>
          </cell>
          <cell r="N1004">
            <v>0</v>
          </cell>
          <cell r="R1004" t="str">
            <v>CARDS</v>
          </cell>
          <cell r="S1004">
            <v>39722</v>
          </cell>
          <cell r="T1004">
            <v>18</v>
          </cell>
          <cell r="U1004">
            <v>8</v>
          </cell>
          <cell r="V1004">
            <v>0</v>
          </cell>
          <cell r="W1004">
            <v>4</v>
          </cell>
          <cell r="X1004">
            <v>31</v>
          </cell>
          <cell r="Y1004">
            <v>30</v>
          </cell>
          <cell r="Z1004">
            <v>23</v>
          </cell>
        </row>
        <row r="1005">
          <cell r="A1005" t="str">
            <v>TMP208</v>
          </cell>
          <cell r="B1005" t="str">
            <v>RAVI GAIKWAD</v>
          </cell>
          <cell r="C1005" t="str">
            <v>1.5.04</v>
          </cell>
          <cell r="E1005" t="str">
            <v>TEP</v>
          </cell>
          <cell r="F1005">
            <v>9</v>
          </cell>
          <cell r="G1005">
            <v>5.3</v>
          </cell>
          <cell r="H1005" t="str">
            <v>TEMP</v>
          </cell>
          <cell r="N1005">
            <v>0</v>
          </cell>
          <cell r="R1005" t="str">
            <v>CARDS</v>
          </cell>
          <cell r="S1005">
            <v>39539</v>
          </cell>
          <cell r="T1005">
            <v>18.5</v>
          </cell>
          <cell r="U1005">
            <v>8</v>
          </cell>
          <cell r="W1005">
            <v>0</v>
          </cell>
          <cell r="X1005">
            <v>30</v>
          </cell>
          <cell r="Y1005">
            <v>26.5</v>
          </cell>
          <cell r="Z1005">
            <v>19</v>
          </cell>
        </row>
        <row r="1006">
          <cell r="A1006" t="str">
            <v>TMP208</v>
          </cell>
          <cell r="B1006" t="str">
            <v>RAVI GAIKWAD</v>
          </cell>
          <cell r="C1006" t="str">
            <v>1.5.04</v>
          </cell>
          <cell r="E1006" t="str">
            <v>TEP</v>
          </cell>
          <cell r="F1006">
            <v>9</v>
          </cell>
          <cell r="G1006">
            <v>5.3</v>
          </cell>
          <cell r="H1006" t="str">
            <v>TEMP</v>
          </cell>
          <cell r="N1006">
            <v>0</v>
          </cell>
          <cell r="R1006" t="str">
            <v>CARDS</v>
          </cell>
          <cell r="S1006">
            <v>39599</v>
          </cell>
          <cell r="T1006">
            <v>18.5</v>
          </cell>
          <cell r="U1006">
            <v>9</v>
          </cell>
          <cell r="V1006">
            <v>0</v>
          </cell>
          <cell r="W1006">
            <v>1</v>
          </cell>
          <cell r="X1006">
            <v>31</v>
          </cell>
          <cell r="Y1006">
            <v>28.5</v>
          </cell>
          <cell r="Z1006">
            <v>24.5</v>
          </cell>
        </row>
        <row r="1007">
          <cell r="A1007" t="str">
            <v>TMP208</v>
          </cell>
          <cell r="B1007" t="str">
            <v>RAVI GAIKWAD</v>
          </cell>
          <cell r="C1007" t="str">
            <v>1.5.04</v>
          </cell>
          <cell r="E1007" t="str">
            <v>TEP</v>
          </cell>
          <cell r="F1007" t="str">
            <v>TIME_IN</v>
          </cell>
          <cell r="G1007">
            <v>5.3</v>
          </cell>
          <cell r="H1007" t="str">
            <v>TEMP</v>
          </cell>
          <cell r="N1007">
            <v>0</v>
          </cell>
          <cell r="R1007" t="str">
            <v>CARDS</v>
          </cell>
          <cell r="S1007">
            <v>39845</v>
          </cell>
          <cell r="T1007">
            <v>15</v>
          </cell>
          <cell r="U1007">
            <v>8</v>
          </cell>
          <cell r="V1007">
            <v>0</v>
          </cell>
          <cell r="W1007">
            <v>0</v>
          </cell>
          <cell r="X1007">
            <v>28</v>
          </cell>
          <cell r="Y1007">
            <v>23</v>
          </cell>
          <cell r="Z1007">
            <v>0</v>
          </cell>
        </row>
        <row r="1008">
          <cell r="A1008" t="str">
            <v>TMP208</v>
          </cell>
          <cell r="B1008" t="str">
            <v>RAVI GAIKWAD</v>
          </cell>
          <cell r="C1008" t="str">
            <v>1.5.04</v>
          </cell>
          <cell r="E1008" t="str">
            <v>TEP</v>
          </cell>
          <cell r="F1008">
            <v>9</v>
          </cell>
          <cell r="G1008">
            <v>5.3</v>
          </cell>
          <cell r="H1008" t="str">
            <v>TEMP</v>
          </cell>
          <cell r="N1008">
            <v>0</v>
          </cell>
          <cell r="R1008" t="str">
            <v>CARDS</v>
          </cell>
          <cell r="S1008">
            <v>39691</v>
          </cell>
          <cell r="T1008">
            <v>18</v>
          </cell>
          <cell r="U1008">
            <v>8</v>
          </cell>
          <cell r="V1008">
            <v>0</v>
          </cell>
          <cell r="W1008">
            <v>3</v>
          </cell>
          <cell r="X1008">
            <v>31</v>
          </cell>
          <cell r="Y1008">
            <v>29</v>
          </cell>
          <cell r="Z1008">
            <v>58</v>
          </cell>
        </row>
        <row r="1009">
          <cell r="A1009" t="str">
            <v>TMP208</v>
          </cell>
          <cell r="B1009" t="str">
            <v>RAVI GAIKWAD</v>
          </cell>
          <cell r="C1009" t="str">
            <v>1.5.04</v>
          </cell>
          <cell r="E1009" t="str">
            <v>TEP</v>
          </cell>
          <cell r="F1009" t="str">
            <v>TIME_IN</v>
          </cell>
          <cell r="G1009">
            <v>5.3</v>
          </cell>
          <cell r="H1009" t="str">
            <v>TEMP</v>
          </cell>
          <cell r="N1009">
            <v>0</v>
          </cell>
          <cell r="R1009" t="str">
            <v>CARDS</v>
          </cell>
          <cell r="S1009">
            <v>39783</v>
          </cell>
          <cell r="T1009">
            <v>18</v>
          </cell>
          <cell r="U1009">
            <v>8</v>
          </cell>
          <cell r="V1009">
            <v>0</v>
          </cell>
          <cell r="W1009">
            <v>0</v>
          </cell>
          <cell r="X1009">
            <v>31</v>
          </cell>
          <cell r="Y1009">
            <v>26</v>
          </cell>
          <cell r="Z1009">
            <v>4</v>
          </cell>
        </row>
        <row r="1010">
          <cell r="A1010" t="str">
            <v>TMP208</v>
          </cell>
          <cell r="B1010" t="str">
            <v>RAVI GAIKWAD</v>
          </cell>
          <cell r="C1010" t="str">
            <v>1.5.04</v>
          </cell>
          <cell r="F1010">
            <v>9</v>
          </cell>
          <cell r="G1010">
            <v>5.3</v>
          </cell>
          <cell r="H1010" t="str">
            <v>TEMP</v>
          </cell>
          <cell r="N1010">
            <v>0</v>
          </cell>
          <cell r="R1010" t="str">
            <v>CARDS</v>
          </cell>
          <cell r="S1010">
            <v>39629</v>
          </cell>
          <cell r="T1010">
            <v>18.5</v>
          </cell>
          <cell r="U1010">
            <v>9</v>
          </cell>
          <cell r="V1010">
            <v>0</v>
          </cell>
          <cell r="W1010">
            <v>0</v>
          </cell>
          <cell r="X1010">
            <v>30</v>
          </cell>
          <cell r="Y1010">
            <v>27.5</v>
          </cell>
          <cell r="Z1010">
            <v>19</v>
          </cell>
        </row>
        <row r="1011">
          <cell r="A1011" t="str">
            <v>TMP208</v>
          </cell>
          <cell r="B1011" t="str">
            <v>RAVI GAIKWAD</v>
          </cell>
          <cell r="C1011" t="str">
            <v>1.5.04</v>
          </cell>
          <cell r="E1011" t="str">
            <v>TEP</v>
          </cell>
          <cell r="F1011">
            <v>9</v>
          </cell>
          <cell r="G1011">
            <v>5.3</v>
          </cell>
          <cell r="H1011" t="str">
            <v>TEMP</v>
          </cell>
          <cell r="N1011">
            <v>0</v>
          </cell>
          <cell r="R1011" t="str">
            <v>CARDS</v>
          </cell>
          <cell r="S1011">
            <v>39692</v>
          </cell>
          <cell r="T1011">
            <v>16</v>
          </cell>
          <cell r="U1011">
            <v>8</v>
          </cell>
          <cell r="V1011">
            <v>0</v>
          </cell>
          <cell r="W1011">
            <v>1</v>
          </cell>
          <cell r="X1011">
            <v>30</v>
          </cell>
          <cell r="Y1011">
            <v>25</v>
          </cell>
          <cell r="Z1011">
            <v>19</v>
          </cell>
        </row>
        <row r="1012">
          <cell r="A1012" t="str">
            <v>TMP208</v>
          </cell>
          <cell r="B1012" t="str">
            <v>RAVI GAIKWAD</v>
          </cell>
          <cell r="C1012" t="str">
            <v>1.5.04</v>
          </cell>
          <cell r="E1012" t="str">
            <v>TEP</v>
          </cell>
          <cell r="F1012" t="str">
            <v>TIME_IN</v>
          </cell>
          <cell r="G1012">
            <v>5.3</v>
          </cell>
          <cell r="H1012" t="str">
            <v>TEMP</v>
          </cell>
          <cell r="N1012">
            <v>0</v>
          </cell>
          <cell r="R1012" t="str">
            <v>CARDS</v>
          </cell>
          <cell r="S1012">
            <v>39881</v>
          </cell>
          <cell r="T1012">
            <v>14.5</v>
          </cell>
          <cell r="U1012">
            <v>9</v>
          </cell>
          <cell r="V1012">
            <v>0</v>
          </cell>
          <cell r="W1012">
            <v>2</v>
          </cell>
          <cell r="X1012">
            <v>31</v>
          </cell>
          <cell r="Y1012">
            <v>25.5</v>
          </cell>
          <cell r="Z1012">
            <v>0</v>
          </cell>
        </row>
        <row r="1013">
          <cell r="A1013" t="str">
            <v>TMP208</v>
          </cell>
          <cell r="B1013" t="str">
            <v>RAVI GAIKWAD</v>
          </cell>
          <cell r="C1013" t="str">
            <v>1.5.04</v>
          </cell>
          <cell r="E1013" t="str">
            <v>TEP</v>
          </cell>
          <cell r="F1013">
            <v>9</v>
          </cell>
          <cell r="G1013">
            <v>5.3</v>
          </cell>
          <cell r="H1013" t="str">
            <v>TEMP</v>
          </cell>
          <cell r="N1013">
            <v>0</v>
          </cell>
          <cell r="R1013" t="str">
            <v>CARDS</v>
          </cell>
          <cell r="S1013">
            <v>39753</v>
          </cell>
          <cell r="T1013">
            <v>13</v>
          </cell>
          <cell r="U1013">
            <v>8</v>
          </cell>
          <cell r="V1013">
            <v>0</v>
          </cell>
          <cell r="W1013">
            <v>0</v>
          </cell>
          <cell r="X1013">
            <v>30</v>
          </cell>
          <cell r="Y1013">
            <v>21</v>
          </cell>
          <cell r="Z1013">
            <v>19</v>
          </cell>
        </row>
        <row r="1014">
          <cell r="A1014" t="str">
            <v>TMP212</v>
          </cell>
          <cell r="B1014" t="str">
            <v>MANGAL NIMBARGA</v>
          </cell>
          <cell r="C1014" t="str">
            <v>10.5.04</v>
          </cell>
          <cell r="E1014" t="str">
            <v>TEP</v>
          </cell>
          <cell r="F1014">
            <v>9</v>
          </cell>
          <cell r="G1014">
            <v>5.3</v>
          </cell>
          <cell r="H1014" t="str">
            <v>TEMP</v>
          </cell>
          <cell r="N1014">
            <v>0</v>
          </cell>
          <cell r="R1014" t="str">
            <v>CARDS</v>
          </cell>
          <cell r="S1014">
            <v>39691</v>
          </cell>
          <cell r="T1014">
            <v>23</v>
          </cell>
          <cell r="U1014">
            <v>4</v>
          </cell>
          <cell r="V1014">
            <v>0</v>
          </cell>
          <cell r="W1014">
            <v>3</v>
          </cell>
          <cell r="X1014">
            <v>31</v>
          </cell>
          <cell r="Y1014">
            <v>30</v>
          </cell>
          <cell r="Z1014">
            <v>0.75</v>
          </cell>
        </row>
        <row r="1015">
          <cell r="A1015" t="str">
            <v>TMP212</v>
          </cell>
          <cell r="B1015" t="str">
            <v>MANGAL NIMBARGA</v>
          </cell>
          <cell r="C1015" t="str">
            <v>10.5.04</v>
          </cell>
          <cell r="F1015">
            <v>9</v>
          </cell>
          <cell r="G1015">
            <v>5.3</v>
          </cell>
          <cell r="H1015" t="str">
            <v>TEMP</v>
          </cell>
          <cell r="N1015">
            <v>0</v>
          </cell>
          <cell r="R1015" t="str">
            <v>CARDS</v>
          </cell>
          <cell r="S1015">
            <v>39629</v>
          </cell>
          <cell r="T1015">
            <v>20.5</v>
          </cell>
          <cell r="U1015">
            <v>4</v>
          </cell>
          <cell r="V1015">
            <v>0</v>
          </cell>
          <cell r="W1015">
            <v>0</v>
          </cell>
          <cell r="X1015">
            <v>30</v>
          </cell>
          <cell r="Y1015">
            <v>24.5</v>
          </cell>
          <cell r="Z1015">
            <v>12.5</v>
          </cell>
        </row>
        <row r="1016">
          <cell r="A1016" t="str">
            <v>TMP212</v>
          </cell>
          <cell r="B1016" t="str">
            <v>MANGAL NIMBARGA</v>
          </cell>
          <cell r="C1016" t="str">
            <v>10.5.04</v>
          </cell>
          <cell r="E1016" t="str">
            <v>TEP</v>
          </cell>
          <cell r="F1016">
            <v>9</v>
          </cell>
          <cell r="G1016">
            <v>5.3</v>
          </cell>
          <cell r="H1016" t="str">
            <v>TEMP</v>
          </cell>
          <cell r="N1016">
            <v>0</v>
          </cell>
          <cell r="R1016" t="str">
            <v>CARDS</v>
          </cell>
          <cell r="S1016">
            <v>39599</v>
          </cell>
          <cell r="T1016">
            <v>20</v>
          </cell>
          <cell r="U1016">
            <v>4</v>
          </cell>
          <cell r="V1016">
            <v>0</v>
          </cell>
          <cell r="W1016">
            <v>1</v>
          </cell>
          <cell r="X1016">
            <v>31</v>
          </cell>
          <cell r="Y1016">
            <v>25</v>
          </cell>
          <cell r="Z1016">
            <v>2.25</v>
          </cell>
        </row>
        <row r="1017">
          <cell r="A1017" t="str">
            <v>TMP212</v>
          </cell>
          <cell r="B1017" t="str">
            <v>MANGAL NIMBARGA</v>
          </cell>
          <cell r="C1017" t="str">
            <v>10.5.04</v>
          </cell>
          <cell r="E1017" t="str">
            <v>TEP</v>
          </cell>
          <cell r="F1017" t="str">
            <v>TIME_IN</v>
          </cell>
          <cell r="G1017">
            <v>5.3</v>
          </cell>
          <cell r="H1017" t="str">
            <v>TEMP</v>
          </cell>
          <cell r="N1017">
            <v>0</v>
          </cell>
          <cell r="R1017" t="str">
            <v>CARDS</v>
          </cell>
          <cell r="S1017">
            <v>39814</v>
          </cell>
          <cell r="T1017">
            <v>23</v>
          </cell>
          <cell r="U1017">
            <v>4</v>
          </cell>
          <cell r="V1017">
            <v>0</v>
          </cell>
          <cell r="W1017">
            <v>1</v>
          </cell>
          <cell r="X1017">
            <v>31</v>
          </cell>
          <cell r="Y1017">
            <v>28</v>
          </cell>
          <cell r="Z1017">
            <v>0</v>
          </cell>
        </row>
        <row r="1018">
          <cell r="A1018" t="str">
            <v>TMP212</v>
          </cell>
          <cell r="B1018" t="str">
            <v>MANGAL NIMBARGA</v>
          </cell>
          <cell r="C1018" t="str">
            <v>10.5.04</v>
          </cell>
          <cell r="E1018" t="str">
            <v>TEP</v>
          </cell>
          <cell r="F1018">
            <v>9</v>
          </cell>
          <cell r="G1018">
            <v>5.3</v>
          </cell>
          <cell r="H1018" t="str">
            <v>TEMP</v>
          </cell>
          <cell r="N1018">
            <v>0</v>
          </cell>
          <cell r="R1018" t="str">
            <v>CARDS</v>
          </cell>
          <cell r="S1018">
            <v>39692</v>
          </cell>
          <cell r="T1018">
            <v>23</v>
          </cell>
          <cell r="U1018">
            <v>4</v>
          </cell>
          <cell r="V1018">
            <v>0</v>
          </cell>
          <cell r="W1018">
            <v>1</v>
          </cell>
          <cell r="X1018">
            <v>30</v>
          </cell>
          <cell r="Y1018">
            <v>28</v>
          </cell>
          <cell r="Z1018">
            <v>8</v>
          </cell>
        </row>
        <row r="1019">
          <cell r="A1019" t="str">
            <v>TMP212</v>
          </cell>
          <cell r="B1019" t="str">
            <v>MANGAL NIMBARGA</v>
          </cell>
          <cell r="C1019" t="str">
            <v>10.5.04</v>
          </cell>
          <cell r="E1019" t="str">
            <v>TEP</v>
          </cell>
          <cell r="F1019">
            <v>9</v>
          </cell>
          <cell r="G1019">
            <v>5.3</v>
          </cell>
          <cell r="H1019" t="str">
            <v>TEMP</v>
          </cell>
          <cell r="N1019">
            <v>0</v>
          </cell>
          <cell r="R1019" t="str">
            <v>CARDS</v>
          </cell>
          <cell r="S1019">
            <v>39539</v>
          </cell>
          <cell r="T1019">
            <v>21</v>
          </cell>
          <cell r="U1019">
            <v>4</v>
          </cell>
          <cell r="W1019">
            <v>0</v>
          </cell>
          <cell r="X1019">
            <v>30</v>
          </cell>
          <cell r="Y1019">
            <v>25</v>
          </cell>
          <cell r="Z1019">
            <v>6.5</v>
          </cell>
        </row>
        <row r="1020">
          <cell r="A1020" t="str">
            <v>TMP212</v>
          </cell>
          <cell r="B1020" t="str">
            <v>MANGAL NIMBARGA</v>
          </cell>
          <cell r="C1020" t="str">
            <v>10.5.04</v>
          </cell>
          <cell r="E1020" t="str">
            <v>TEP</v>
          </cell>
          <cell r="F1020">
            <v>9</v>
          </cell>
          <cell r="G1020">
            <v>5.3</v>
          </cell>
          <cell r="H1020" t="str">
            <v>TEMP</v>
          </cell>
          <cell r="N1020">
            <v>0</v>
          </cell>
          <cell r="R1020" t="str">
            <v>CARDS</v>
          </cell>
          <cell r="S1020">
            <v>39660</v>
          </cell>
          <cell r="T1020">
            <v>26</v>
          </cell>
          <cell r="U1020">
            <v>4</v>
          </cell>
          <cell r="V1020">
            <v>0</v>
          </cell>
          <cell r="W1020">
            <v>0</v>
          </cell>
          <cell r="X1020">
            <v>31</v>
          </cell>
          <cell r="Y1020">
            <v>30</v>
          </cell>
          <cell r="Z1020">
            <v>28.75</v>
          </cell>
        </row>
        <row r="1021">
          <cell r="A1021" t="str">
            <v>TMP212</v>
          </cell>
          <cell r="B1021" t="str">
            <v>MANGAL NIMBARGA</v>
          </cell>
          <cell r="C1021" t="str">
            <v>10.5.04</v>
          </cell>
          <cell r="E1021" t="str">
            <v>TEP</v>
          </cell>
          <cell r="F1021">
            <v>9</v>
          </cell>
          <cell r="G1021">
            <v>5.3</v>
          </cell>
          <cell r="H1021" t="str">
            <v>TEMP</v>
          </cell>
          <cell r="N1021">
            <v>0</v>
          </cell>
          <cell r="R1021" t="str">
            <v>CARDS</v>
          </cell>
          <cell r="S1021">
            <v>39722</v>
          </cell>
          <cell r="T1021">
            <v>22.5</v>
          </cell>
          <cell r="U1021">
            <v>4</v>
          </cell>
          <cell r="V1021">
            <v>0</v>
          </cell>
          <cell r="W1021">
            <v>4</v>
          </cell>
          <cell r="X1021">
            <v>31</v>
          </cell>
          <cell r="Y1021">
            <v>30.5</v>
          </cell>
          <cell r="Z1021">
            <v>1.5</v>
          </cell>
        </row>
        <row r="1022">
          <cell r="A1022" t="str">
            <v>TMP212</v>
          </cell>
          <cell r="B1022" t="str">
            <v>MANGAL NIMBARGA</v>
          </cell>
          <cell r="C1022" t="str">
            <v>10.5.04</v>
          </cell>
          <cell r="E1022" t="str">
            <v>TEP</v>
          </cell>
          <cell r="F1022" t="str">
            <v>TIME_IN</v>
          </cell>
          <cell r="G1022">
            <v>5.3</v>
          </cell>
          <cell r="H1022" t="str">
            <v>TEMP</v>
          </cell>
          <cell r="N1022">
            <v>0</v>
          </cell>
          <cell r="R1022" t="str">
            <v>CARDS</v>
          </cell>
          <cell r="S1022">
            <v>39881</v>
          </cell>
          <cell r="T1022">
            <v>24</v>
          </cell>
          <cell r="U1022">
            <v>5</v>
          </cell>
          <cell r="V1022">
            <v>0</v>
          </cell>
          <cell r="W1022">
            <v>2</v>
          </cell>
          <cell r="X1022">
            <v>31</v>
          </cell>
          <cell r="Y1022">
            <v>31</v>
          </cell>
          <cell r="Z1022">
            <v>17.25</v>
          </cell>
        </row>
        <row r="1023">
          <cell r="A1023" t="str">
            <v>TMP212</v>
          </cell>
          <cell r="B1023" t="str">
            <v>MANGAL NIMBARGA</v>
          </cell>
          <cell r="C1023" t="str">
            <v>10.5.04</v>
          </cell>
          <cell r="E1023" t="str">
            <v>TEP</v>
          </cell>
          <cell r="F1023">
            <v>9</v>
          </cell>
          <cell r="G1023">
            <v>5.3</v>
          </cell>
          <cell r="H1023" t="str">
            <v>TEMP</v>
          </cell>
          <cell r="N1023">
            <v>0</v>
          </cell>
          <cell r="R1023" t="str">
            <v>CARDS</v>
          </cell>
          <cell r="S1023">
            <v>39753</v>
          </cell>
          <cell r="T1023">
            <v>25</v>
          </cell>
          <cell r="U1023">
            <v>5</v>
          </cell>
          <cell r="V1023">
            <v>0</v>
          </cell>
          <cell r="W1023">
            <v>0</v>
          </cell>
          <cell r="X1023">
            <v>30</v>
          </cell>
          <cell r="Y1023">
            <v>30</v>
          </cell>
          <cell r="Z1023">
            <v>2.25</v>
          </cell>
        </row>
        <row r="1024">
          <cell r="A1024" t="str">
            <v>TMP212</v>
          </cell>
          <cell r="B1024" t="str">
            <v>MANGAL NIMBARGA</v>
          </cell>
          <cell r="C1024" t="str">
            <v>10.5.04</v>
          </cell>
          <cell r="E1024" t="str">
            <v>TEP</v>
          </cell>
          <cell r="F1024" t="str">
            <v>TIME_IN</v>
          </cell>
          <cell r="G1024">
            <v>5.3</v>
          </cell>
          <cell r="H1024" t="str">
            <v>TEMP</v>
          </cell>
          <cell r="N1024">
            <v>0</v>
          </cell>
          <cell r="R1024" t="str">
            <v>CARDS</v>
          </cell>
          <cell r="S1024">
            <v>39845</v>
          </cell>
          <cell r="T1024">
            <v>23</v>
          </cell>
          <cell r="U1024">
            <v>4</v>
          </cell>
          <cell r="V1024">
            <v>0</v>
          </cell>
          <cell r="W1024">
            <v>0</v>
          </cell>
          <cell r="X1024">
            <v>28</v>
          </cell>
          <cell r="Y1024">
            <v>27</v>
          </cell>
          <cell r="Z1024">
            <v>0</v>
          </cell>
        </row>
        <row r="1025">
          <cell r="A1025" t="str">
            <v>TMP212</v>
          </cell>
          <cell r="B1025" t="str">
            <v>MANGAL NIMBARGA</v>
          </cell>
          <cell r="C1025" t="str">
            <v>10.5.04</v>
          </cell>
          <cell r="E1025" t="str">
            <v>TEP</v>
          </cell>
          <cell r="F1025" t="str">
            <v>TIME_IN</v>
          </cell>
          <cell r="G1025">
            <v>5.3</v>
          </cell>
          <cell r="H1025" t="str">
            <v>TEMP</v>
          </cell>
          <cell r="N1025">
            <v>0</v>
          </cell>
          <cell r="R1025" t="str">
            <v>CARDS</v>
          </cell>
          <cell r="S1025">
            <v>39783</v>
          </cell>
          <cell r="T1025">
            <v>27</v>
          </cell>
          <cell r="U1025">
            <v>4</v>
          </cell>
          <cell r="V1025">
            <v>0</v>
          </cell>
          <cell r="W1025">
            <v>0</v>
          </cell>
          <cell r="X1025">
            <v>31</v>
          </cell>
          <cell r="Y1025">
            <v>31</v>
          </cell>
          <cell r="Z1025">
            <v>0</v>
          </cell>
        </row>
        <row r="1026">
          <cell r="A1026" t="str">
            <v>TMP218</v>
          </cell>
          <cell r="B1026" t="str">
            <v>SARITA MISAL</v>
          </cell>
          <cell r="C1026" t="str">
            <v>12.7.04</v>
          </cell>
          <cell r="F1026">
            <v>0</v>
          </cell>
          <cell r="G1026">
            <v>0</v>
          </cell>
          <cell r="H1026" t="str">
            <v>TEMP</v>
          </cell>
          <cell r="N1026">
            <v>0</v>
          </cell>
          <cell r="R1026" t="str">
            <v>HELPER</v>
          </cell>
          <cell r="S1026">
            <v>39629</v>
          </cell>
          <cell r="T1026">
            <v>20.5</v>
          </cell>
          <cell r="U1026">
            <v>4</v>
          </cell>
          <cell r="V1026">
            <v>0</v>
          </cell>
          <cell r="W1026">
            <v>0</v>
          </cell>
          <cell r="X1026">
            <v>30</v>
          </cell>
          <cell r="Y1026">
            <v>24.5</v>
          </cell>
          <cell r="Z1026">
            <v>3</v>
          </cell>
        </row>
        <row r="1027">
          <cell r="A1027" t="str">
            <v>TMP218</v>
          </cell>
          <cell r="B1027" t="str">
            <v>SARITA MISAL</v>
          </cell>
          <cell r="C1027" t="str">
            <v>12.7.04</v>
          </cell>
          <cell r="E1027" t="str">
            <v>TEP</v>
          </cell>
          <cell r="F1027">
            <v>0</v>
          </cell>
          <cell r="G1027">
            <v>0</v>
          </cell>
          <cell r="H1027" t="str">
            <v>TEMP</v>
          </cell>
          <cell r="N1027">
            <v>0</v>
          </cell>
          <cell r="R1027" t="str">
            <v>HELPER</v>
          </cell>
          <cell r="S1027">
            <v>39691</v>
          </cell>
          <cell r="T1027">
            <v>23</v>
          </cell>
          <cell r="U1027">
            <v>4</v>
          </cell>
          <cell r="V1027">
            <v>0</v>
          </cell>
          <cell r="W1027">
            <v>3</v>
          </cell>
          <cell r="X1027">
            <v>31</v>
          </cell>
          <cell r="Y1027">
            <v>30</v>
          </cell>
          <cell r="Z1027">
            <v>1.5</v>
          </cell>
        </row>
        <row r="1028">
          <cell r="A1028" t="str">
            <v>TMP218</v>
          </cell>
          <cell r="B1028" t="str">
            <v>SARITA MISAL</v>
          </cell>
          <cell r="C1028" t="str">
            <v>12.7.04</v>
          </cell>
          <cell r="E1028" t="str">
            <v>TEP</v>
          </cell>
          <cell r="F1028">
            <v>0</v>
          </cell>
          <cell r="G1028">
            <v>0</v>
          </cell>
          <cell r="H1028" t="str">
            <v>TEMP</v>
          </cell>
          <cell r="N1028">
            <v>0</v>
          </cell>
          <cell r="R1028" t="str">
            <v>HELPER</v>
          </cell>
          <cell r="S1028">
            <v>39539</v>
          </cell>
          <cell r="T1028">
            <v>23</v>
          </cell>
          <cell r="U1028">
            <v>4</v>
          </cell>
          <cell r="W1028">
            <v>0</v>
          </cell>
          <cell r="X1028">
            <v>30</v>
          </cell>
          <cell r="Y1028">
            <v>27</v>
          </cell>
          <cell r="Z1028">
            <v>7.25</v>
          </cell>
        </row>
        <row r="1029">
          <cell r="A1029" t="str">
            <v>TMP218</v>
          </cell>
          <cell r="B1029" t="str">
            <v>SARITA MISAL</v>
          </cell>
          <cell r="C1029" t="str">
            <v>12.7.04</v>
          </cell>
          <cell r="E1029" t="str">
            <v>TEP</v>
          </cell>
          <cell r="F1029">
            <v>0</v>
          </cell>
          <cell r="G1029">
            <v>0</v>
          </cell>
          <cell r="H1029" t="str">
            <v>TEMP</v>
          </cell>
          <cell r="N1029">
            <v>0</v>
          </cell>
          <cell r="R1029" t="str">
            <v>HELPER</v>
          </cell>
          <cell r="S1029">
            <v>39692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30</v>
          </cell>
          <cell r="Y1029">
            <v>0</v>
          </cell>
          <cell r="Z1029">
            <v>0</v>
          </cell>
        </row>
        <row r="1030">
          <cell r="A1030" t="str">
            <v>TMP218</v>
          </cell>
          <cell r="B1030" t="str">
            <v>SARITA MISAL</v>
          </cell>
          <cell r="C1030" t="str">
            <v>12.7.04</v>
          </cell>
          <cell r="E1030" t="str">
            <v>TEP</v>
          </cell>
          <cell r="F1030">
            <v>0</v>
          </cell>
          <cell r="G1030">
            <v>0</v>
          </cell>
          <cell r="H1030" t="str">
            <v>TEMP</v>
          </cell>
          <cell r="N1030">
            <v>0</v>
          </cell>
          <cell r="R1030" t="str">
            <v>HELPER</v>
          </cell>
          <cell r="S1030">
            <v>39660</v>
          </cell>
          <cell r="T1030">
            <v>26</v>
          </cell>
          <cell r="U1030">
            <v>4</v>
          </cell>
          <cell r="V1030">
            <v>0</v>
          </cell>
          <cell r="W1030">
            <v>0</v>
          </cell>
          <cell r="X1030">
            <v>31</v>
          </cell>
          <cell r="Y1030">
            <v>30</v>
          </cell>
          <cell r="Z1030">
            <v>11.75</v>
          </cell>
        </row>
        <row r="1031">
          <cell r="A1031" t="str">
            <v>TMP218</v>
          </cell>
          <cell r="B1031" t="str">
            <v>SARITA MISAL</v>
          </cell>
          <cell r="C1031" t="str">
            <v>12.7.04</v>
          </cell>
          <cell r="E1031" t="str">
            <v>TEP</v>
          </cell>
          <cell r="F1031">
            <v>0</v>
          </cell>
          <cell r="G1031">
            <v>0</v>
          </cell>
          <cell r="H1031" t="str">
            <v>TEMP</v>
          </cell>
          <cell r="N1031">
            <v>0</v>
          </cell>
          <cell r="R1031" t="str">
            <v>HELPER</v>
          </cell>
          <cell r="S1031">
            <v>39599</v>
          </cell>
          <cell r="T1031">
            <v>24</v>
          </cell>
          <cell r="U1031">
            <v>4</v>
          </cell>
          <cell r="V1031">
            <v>0</v>
          </cell>
          <cell r="W1031">
            <v>1</v>
          </cell>
          <cell r="X1031">
            <v>31</v>
          </cell>
          <cell r="Y1031">
            <v>29</v>
          </cell>
          <cell r="Z1031">
            <v>2.25</v>
          </cell>
        </row>
        <row r="1032">
          <cell r="A1032" t="str">
            <v>TMP234</v>
          </cell>
          <cell r="B1032" t="str">
            <v>PRACHI MORE</v>
          </cell>
          <cell r="C1032" t="str">
            <v>17.8.04</v>
          </cell>
          <cell r="D1032">
            <v>30813</v>
          </cell>
          <cell r="F1032">
            <v>9</v>
          </cell>
          <cell r="G1032">
            <v>5.3</v>
          </cell>
          <cell r="H1032" t="str">
            <v>TEMP</v>
          </cell>
          <cell r="I1032" t="str">
            <v>GANESH WADI</v>
          </cell>
          <cell r="J1032" t="str">
            <v>THANE</v>
          </cell>
          <cell r="N1032">
            <v>0</v>
          </cell>
          <cell r="R1032" t="str">
            <v>CARDS HELPER</v>
          </cell>
          <cell r="S1032">
            <v>39629</v>
          </cell>
          <cell r="T1032">
            <v>23</v>
          </cell>
          <cell r="U1032">
            <v>5</v>
          </cell>
          <cell r="V1032">
            <v>0</v>
          </cell>
          <cell r="W1032">
            <v>0</v>
          </cell>
          <cell r="X1032">
            <v>30</v>
          </cell>
          <cell r="Y1032">
            <v>28</v>
          </cell>
          <cell r="Z1032">
            <v>25</v>
          </cell>
        </row>
        <row r="1033">
          <cell r="A1033" t="str">
            <v>TMP234</v>
          </cell>
          <cell r="B1033" t="str">
            <v>PRACHI MORE</v>
          </cell>
          <cell r="C1033" t="str">
            <v>17.8.04</v>
          </cell>
          <cell r="D1033">
            <v>30813</v>
          </cell>
          <cell r="E1033" t="str">
            <v>TEP</v>
          </cell>
          <cell r="F1033">
            <v>9</v>
          </cell>
          <cell r="G1033">
            <v>5.3</v>
          </cell>
          <cell r="H1033" t="str">
            <v>TEMP</v>
          </cell>
          <cell r="I1033" t="str">
            <v>GANESH WADI</v>
          </cell>
          <cell r="J1033" t="str">
            <v>THANE</v>
          </cell>
          <cell r="N1033">
            <v>0</v>
          </cell>
          <cell r="R1033" t="str">
            <v>CARDS HELPER</v>
          </cell>
          <cell r="S1033">
            <v>39539</v>
          </cell>
          <cell r="T1033">
            <v>20</v>
          </cell>
          <cell r="U1033">
            <v>4</v>
          </cell>
          <cell r="W1033">
            <v>0</v>
          </cell>
          <cell r="X1033">
            <v>30</v>
          </cell>
          <cell r="Y1033">
            <v>24</v>
          </cell>
          <cell r="Z1033">
            <v>17.25</v>
          </cell>
        </row>
        <row r="1034">
          <cell r="A1034" t="str">
            <v>TMP234</v>
          </cell>
          <cell r="B1034" t="str">
            <v>PRACHI MORE</v>
          </cell>
          <cell r="C1034" t="str">
            <v>17.8.04</v>
          </cell>
          <cell r="D1034">
            <v>30813</v>
          </cell>
          <cell r="E1034" t="str">
            <v>TEP</v>
          </cell>
          <cell r="F1034">
            <v>9</v>
          </cell>
          <cell r="G1034">
            <v>5.3</v>
          </cell>
          <cell r="H1034" t="str">
            <v>TEMP</v>
          </cell>
          <cell r="I1034" t="str">
            <v>GANESH WADI</v>
          </cell>
          <cell r="J1034" t="str">
            <v>THANE</v>
          </cell>
          <cell r="N1034">
            <v>0</v>
          </cell>
          <cell r="R1034" t="str">
            <v>CARDS HELPER</v>
          </cell>
          <cell r="S1034">
            <v>39599</v>
          </cell>
          <cell r="T1034">
            <v>22</v>
          </cell>
          <cell r="U1034">
            <v>4</v>
          </cell>
          <cell r="V1034">
            <v>0</v>
          </cell>
          <cell r="W1034">
            <v>0</v>
          </cell>
          <cell r="X1034">
            <v>31</v>
          </cell>
          <cell r="Y1034">
            <v>26</v>
          </cell>
          <cell r="Z1034">
            <v>34</v>
          </cell>
        </row>
        <row r="1035">
          <cell r="A1035" t="str">
            <v>TMP234</v>
          </cell>
          <cell r="B1035" t="str">
            <v>PRACHI MORE</v>
          </cell>
          <cell r="C1035" t="str">
            <v>17.8.04</v>
          </cell>
          <cell r="D1035">
            <v>30813</v>
          </cell>
          <cell r="E1035" t="str">
            <v>TEP</v>
          </cell>
          <cell r="F1035" t="str">
            <v>TIME_IN</v>
          </cell>
          <cell r="G1035">
            <v>5.3</v>
          </cell>
          <cell r="H1035" t="str">
            <v>TEMP</v>
          </cell>
          <cell r="I1035" t="str">
            <v>GANESH WADI</v>
          </cell>
          <cell r="J1035" t="str">
            <v>THANE</v>
          </cell>
          <cell r="N1035">
            <v>0</v>
          </cell>
          <cell r="R1035" t="str">
            <v>CARDS HELPER</v>
          </cell>
          <cell r="S1035">
            <v>39845</v>
          </cell>
          <cell r="T1035">
            <v>22</v>
          </cell>
          <cell r="U1035">
            <v>4</v>
          </cell>
          <cell r="V1035">
            <v>0</v>
          </cell>
          <cell r="W1035">
            <v>0</v>
          </cell>
          <cell r="X1035">
            <v>28</v>
          </cell>
          <cell r="Y1035">
            <v>26</v>
          </cell>
          <cell r="Z1035">
            <v>0</v>
          </cell>
        </row>
        <row r="1036">
          <cell r="A1036" t="str">
            <v>TMP234</v>
          </cell>
          <cell r="B1036" t="str">
            <v>PRACHI MORE</v>
          </cell>
          <cell r="C1036" t="str">
            <v>17.8.04</v>
          </cell>
          <cell r="D1036">
            <v>30813</v>
          </cell>
          <cell r="E1036" t="str">
            <v>TEP</v>
          </cell>
          <cell r="F1036">
            <v>9</v>
          </cell>
          <cell r="G1036">
            <v>5.3</v>
          </cell>
          <cell r="H1036" t="str">
            <v>TEMP</v>
          </cell>
          <cell r="I1036" t="str">
            <v>GANESH WADI</v>
          </cell>
          <cell r="J1036" t="str">
            <v>THANE</v>
          </cell>
          <cell r="N1036">
            <v>0</v>
          </cell>
          <cell r="R1036" t="str">
            <v>CARDS HELPER</v>
          </cell>
          <cell r="S1036">
            <v>39660</v>
          </cell>
          <cell r="T1036">
            <v>24</v>
          </cell>
          <cell r="U1036">
            <v>4</v>
          </cell>
          <cell r="V1036">
            <v>0</v>
          </cell>
          <cell r="W1036">
            <v>0</v>
          </cell>
          <cell r="X1036">
            <v>31</v>
          </cell>
          <cell r="Y1036">
            <v>28</v>
          </cell>
          <cell r="Z1036">
            <v>11</v>
          </cell>
        </row>
        <row r="1037">
          <cell r="A1037" t="str">
            <v>TMP234</v>
          </cell>
          <cell r="B1037" t="str">
            <v>PRACHI MORE</v>
          </cell>
          <cell r="C1037" t="str">
            <v>17.8.04</v>
          </cell>
          <cell r="D1037">
            <v>30813</v>
          </cell>
          <cell r="E1037" t="str">
            <v>TEP</v>
          </cell>
          <cell r="F1037">
            <v>9</v>
          </cell>
          <cell r="G1037">
            <v>5.3</v>
          </cell>
          <cell r="H1037" t="str">
            <v>TEMP</v>
          </cell>
          <cell r="I1037" t="str">
            <v>GANESH WADI</v>
          </cell>
          <cell r="J1037" t="str">
            <v>THANE</v>
          </cell>
          <cell r="N1037">
            <v>0</v>
          </cell>
          <cell r="R1037" t="str">
            <v>CARDS HELPER</v>
          </cell>
          <cell r="S1037">
            <v>39692</v>
          </cell>
          <cell r="T1037">
            <v>25</v>
          </cell>
          <cell r="U1037">
            <v>4</v>
          </cell>
          <cell r="V1037">
            <v>0</v>
          </cell>
          <cell r="W1037">
            <v>1</v>
          </cell>
          <cell r="X1037">
            <v>30</v>
          </cell>
          <cell r="Y1037">
            <v>30</v>
          </cell>
          <cell r="Z1037">
            <v>9.25</v>
          </cell>
        </row>
        <row r="1038">
          <cell r="A1038" t="str">
            <v>TMP234</v>
          </cell>
          <cell r="B1038" t="str">
            <v>PRACHI MORE</v>
          </cell>
          <cell r="C1038" t="str">
            <v>17.8.04</v>
          </cell>
          <cell r="D1038">
            <v>30813</v>
          </cell>
          <cell r="E1038" t="str">
            <v>TEP</v>
          </cell>
          <cell r="F1038">
            <v>9</v>
          </cell>
          <cell r="G1038">
            <v>5.3</v>
          </cell>
          <cell r="H1038" t="str">
            <v>TEMP</v>
          </cell>
          <cell r="I1038" t="str">
            <v>GANESH WADI</v>
          </cell>
          <cell r="J1038" t="str">
            <v>THANE</v>
          </cell>
          <cell r="N1038">
            <v>0</v>
          </cell>
          <cell r="R1038" t="str">
            <v>CARDS HELPER</v>
          </cell>
          <cell r="S1038">
            <v>39753</v>
          </cell>
          <cell r="T1038">
            <v>19</v>
          </cell>
          <cell r="U1038">
            <v>4</v>
          </cell>
          <cell r="V1038">
            <v>0</v>
          </cell>
          <cell r="W1038">
            <v>0</v>
          </cell>
          <cell r="X1038">
            <v>30</v>
          </cell>
          <cell r="Y1038">
            <v>23</v>
          </cell>
          <cell r="Z1038">
            <v>0</v>
          </cell>
        </row>
        <row r="1039">
          <cell r="A1039" t="str">
            <v>TMP234</v>
          </cell>
          <cell r="B1039" t="str">
            <v>PRACHI MORE</v>
          </cell>
          <cell r="C1039" t="str">
            <v>17.8.04</v>
          </cell>
          <cell r="D1039">
            <v>30813</v>
          </cell>
          <cell r="E1039" t="str">
            <v>TEP</v>
          </cell>
          <cell r="F1039" t="str">
            <v>TIME_IN</v>
          </cell>
          <cell r="G1039">
            <v>5.3</v>
          </cell>
          <cell r="H1039" t="str">
            <v>TEMP</v>
          </cell>
          <cell r="I1039" t="str">
            <v>GANESH WADI</v>
          </cell>
          <cell r="J1039" t="str">
            <v>THANE</v>
          </cell>
          <cell r="N1039">
            <v>0</v>
          </cell>
          <cell r="R1039" t="str">
            <v>CARDS HELPER</v>
          </cell>
          <cell r="S1039">
            <v>39881</v>
          </cell>
          <cell r="T1039">
            <v>14</v>
          </cell>
          <cell r="U1039">
            <v>4</v>
          </cell>
          <cell r="V1039">
            <v>0</v>
          </cell>
          <cell r="W1039">
            <v>1</v>
          </cell>
          <cell r="X1039">
            <v>31</v>
          </cell>
          <cell r="Y1039">
            <v>19</v>
          </cell>
          <cell r="Z1039">
            <v>0</v>
          </cell>
        </row>
        <row r="1040">
          <cell r="A1040" t="str">
            <v>TMP234</v>
          </cell>
          <cell r="B1040" t="str">
            <v>PRACHI MORE</v>
          </cell>
          <cell r="C1040" t="str">
            <v>17.8.04</v>
          </cell>
          <cell r="D1040">
            <v>30813</v>
          </cell>
          <cell r="E1040" t="str">
            <v>TEP</v>
          </cell>
          <cell r="F1040" t="str">
            <v>TIME_IN</v>
          </cell>
          <cell r="G1040">
            <v>5.3</v>
          </cell>
          <cell r="H1040" t="str">
            <v>TEMP</v>
          </cell>
          <cell r="I1040" t="str">
            <v>GANESH WADI</v>
          </cell>
          <cell r="J1040" t="str">
            <v>THANE</v>
          </cell>
          <cell r="N1040">
            <v>0</v>
          </cell>
          <cell r="R1040" t="str">
            <v>CARDS HELPER</v>
          </cell>
          <cell r="S1040">
            <v>39814</v>
          </cell>
          <cell r="T1040">
            <v>24</v>
          </cell>
          <cell r="U1040">
            <v>4</v>
          </cell>
          <cell r="V1040">
            <v>0</v>
          </cell>
          <cell r="W1040">
            <v>1</v>
          </cell>
          <cell r="X1040">
            <v>31</v>
          </cell>
          <cell r="Y1040">
            <v>29</v>
          </cell>
          <cell r="Z1040">
            <v>4.5</v>
          </cell>
        </row>
        <row r="1041">
          <cell r="A1041" t="str">
            <v>TMP234</v>
          </cell>
          <cell r="B1041" t="str">
            <v>PRACHI MORE</v>
          </cell>
          <cell r="C1041" t="str">
            <v>17.8.04</v>
          </cell>
          <cell r="D1041">
            <v>30813</v>
          </cell>
          <cell r="E1041" t="str">
            <v>TEP</v>
          </cell>
          <cell r="F1041">
            <v>9</v>
          </cell>
          <cell r="G1041">
            <v>5.3</v>
          </cell>
          <cell r="H1041" t="str">
            <v>TEMP</v>
          </cell>
          <cell r="I1041" t="str">
            <v>GANESH WADI</v>
          </cell>
          <cell r="J1041" t="str">
            <v>THANE</v>
          </cell>
          <cell r="N1041">
            <v>0</v>
          </cell>
          <cell r="R1041" t="str">
            <v>CARDS HELPER</v>
          </cell>
          <cell r="S1041">
            <v>39691</v>
          </cell>
          <cell r="T1041">
            <v>22.5</v>
          </cell>
          <cell r="U1041">
            <v>4</v>
          </cell>
          <cell r="V1041">
            <v>0</v>
          </cell>
          <cell r="W1041">
            <v>3</v>
          </cell>
          <cell r="X1041">
            <v>31</v>
          </cell>
          <cell r="Y1041">
            <v>29.5</v>
          </cell>
          <cell r="Z1041">
            <v>20.5</v>
          </cell>
        </row>
        <row r="1042">
          <cell r="A1042" t="str">
            <v>TMP234</v>
          </cell>
          <cell r="B1042" t="str">
            <v>PRACHI MORE</v>
          </cell>
          <cell r="C1042" t="str">
            <v>17.8.04</v>
          </cell>
          <cell r="D1042">
            <v>30813</v>
          </cell>
          <cell r="E1042" t="str">
            <v>TEP</v>
          </cell>
          <cell r="F1042">
            <v>9</v>
          </cell>
          <cell r="G1042">
            <v>5.3</v>
          </cell>
          <cell r="H1042" t="str">
            <v>TEMP</v>
          </cell>
          <cell r="I1042" t="str">
            <v>GANESH WADI</v>
          </cell>
          <cell r="J1042" t="str">
            <v>THANE</v>
          </cell>
          <cell r="N1042">
            <v>0</v>
          </cell>
          <cell r="R1042" t="str">
            <v>CARDS HELPER</v>
          </cell>
          <cell r="S1042">
            <v>39722</v>
          </cell>
          <cell r="T1042">
            <v>21</v>
          </cell>
          <cell r="U1042">
            <v>4</v>
          </cell>
          <cell r="V1042">
            <v>0</v>
          </cell>
          <cell r="W1042">
            <v>4</v>
          </cell>
          <cell r="X1042">
            <v>31</v>
          </cell>
          <cell r="Y1042">
            <v>29</v>
          </cell>
          <cell r="Z1042">
            <v>15.5</v>
          </cell>
        </row>
        <row r="1043">
          <cell r="A1043" t="str">
            <v>TMP234</v>
          </cell>
          <cell r="B1043" t="str">
            <v>PRACHI MORE</v>
          </cell>
          <cell r="C1043" t="str">
            <v>17.8.04</v>
          </cell>
          <cell r="D1043">
            <v>30813</v>
          </cell>
          <cell r="E1043" t="str">
            <v>TEP</v>
          </cell>
          <cell r="F1043" t="str">
            <v>TIME_IN</v>
          </cell>
          <cell r="G1043">
            <v>5.3</v>
          </cell>
          <cell r="H1043" t="str">
            <v>TEMP</v>
          </cell>
          <cell r="I1043" t="str">
            <v>GANESH WADI</v>
          </cell>
          <cell r="J1043" t="str">
            <v>THANE</v>
          </cell>
          <cell r="N1043">
            <v>0</v>
          </cell>
          <cell r="R1043" t="str">
            <v>CARDS HELPER</v>
          </cell>
          <cell r="S1043">
            <v>39783</v>
          </cell>
          <cell r="T1043">
            <v>24.5</v>
          </cell>
          <cell r="U1043">
            <v>4</v>
          </cell>
          <cell r="V1043">
            <v>0</v>
          </cell>
          <cell r="W1043">
            <v>0</v>
          </cell>
          <cell r="X1043">
            <v>31</v>
          </cell>
          <cell r="Y1043">
            <v>28.5</v>
          </cell>
          <cell r="Z1043">
            <v>6</v>
          </cell>
        </row>
        <row r="1044">
          <cell r="A1044" t="str">
            <v>TMP235</v>
          </cell>
          <cell r="B1044" t="str">
            <v>RADHIKA WARANG</v>
          </cell>
          <cell r="C1044" t="str">
            <v>17.8.04</v>
          </cell>
          <cell r="D1044">
            <v>25341</v>
          </cell>
          <cell r="E1044" t="str">
            <v>TEP</v>
          </cell>
          <cell r="F1044">
            <v>9</v>
          </cell>
          <cell r="G1044">
            <v>5.3</v>
          </cell>
          <cell r="H1044" t="str">
            <v>TEMP</v>
          </cell>
          <cell r="I1044" t="str">
            <v>MANISHA NAGAR,</v>
          </cell>
          <cell r="J1044" t="str">
            <v>KALWA</v>
          </cell>
          <cell r="N1044">
            <v>0</v>
          </cell>
          <cell r="R1044" t="str">
            <v>CARD HELPER</v>
          </cell>
          <cell r="S1044">
            <v>39599</v>
          </cell>
          <cell r="T1044">
            <v>18</v>
          </cell>
          <cell r="U1044">
            <v>3</v>
          </cell>
          <cell r="V1044">
            <v>0</v>
          </cell>
          <cell r="W1044">
            <v>1</v>
          </cell>
          <cell r="X1044">
            <v>31</v>
          </cell>
          <cell r="Y1044">
            <v>22</v>
          </cell>
          <cell r="Z1044">
            <v>12.5</v>
          </cell>
        </row>
        <row r="1045">
          <cell r="A1045" t="str">
            <v>TMP235</v>
          </cell>
          <cell r="B1045" t="str">
            <v>RADHIKA WARANG</v>
          </cell>
          <cell r="C1045" t="str">
            <v>17.8.04</v>
          </cell>
          <cell r="D1045">
            <v>25341</v>
          </cell>
          <cell r="E1045" t="str">
            <v>TEP</v>
          </cell>
          <cell r="F1045">
            <v>9</v>
          </cell>
          <cell r="G1045">
            <v>5.3</v>
          </cell>
          <cell r="H1045" t="str">
            <v>TEMP</v>
          </cell>
          <cell r="I1045" t="str">
            <v>MANISHA NAGAR,</v>
          </cell>
          <cell r="J1045" t="str">
            <v>KALWA</v>
          </cell>
          <cell r="N1045">
            <v>0</v>
          </cell>
          <cell r="R1045" t="str">
            <v>CARD HELPER</v>
          </cell>
          <cell r="S1045">
            <v>39660</v>
          </cell>
          <cell r="T1045">
            <v>24</v>
          </cell>
          <cell r="U1045">
            <v>4</v>
          </cell>
          <cell r="V1045">
            <v>0</v>
          </cell>
          <cell r="W1045">
            <v>0</v>
          </cell>
          <cell r="X1045">
            <v>31</v>
          </cell>
          <cell r="Y1045">
            <v>28</v>
          </cell>
          <cell r="Z1045">
            <v>11</v>
          </cell>
        </row>
        <row r="1046">
          <cell r="A1046" t="str">
            <v>TMP235</v>
          </cell>
          <cell r="B1046" t="str">
            <v>RADHIKA WARANG</v>
          </cell>
          <cell r="C1046" t="str">
            <v>17.8.04</v>
          </cell>
          <cell r="D1046">
            <v>25341</v>
          </cell>
          <cell r="E1046" t="str">
            <v>TEP</v>
          </cell>
          <cell r="F1046">
            <v>9</v>
          </cell>
          <cell r="G1046">
            <v>5.3</v>
          </cell>
          <cell r="H1046" t="str">
            <v>TEMP</v>
          </cell>
          <cell r="I1046" t="str">
            <v>MANISHA NAGAR,</v>
          </cell>
          <cell r="J1046" t="str">
            <v>KALWA</v>
          </cell>
          <cell r="N1046">
            <v>0</v>
          </cell>
          <cell r="R1046" t="str">
            <v>CARD HELPER</v>
          </cell>
          <cell r="S1046">
            <v>39722</v>
          </cell>
          <cell r="T1046">
            <v>20</v>
          </cell>
          <cell r="U1046">
            <v>4</v>
          </cell>
          <cell r="V1046">
            <v>0</v>
          </cell>
          <cell r="W1046">
            <v>4</v>
          </cell>
          <cell r="X1046">
            <v>31</v>
          </cell>
          <cell r="Y1046">
            <v>28</v>
          </cell>
          <cell r="Z1046">
            <v>23</v>
          </cell>
        </row>
        <row r="1047">
          <cell r="A1047" t="str">
            <v>TMP235</v>
          </cell>
          <cell r="B1047" t="str">
            <v>RADHIKA WARANG</v>
          </cell>
          <cell r="C1047" t="str">
            <v>17.8.04</v>
          </cell>
          <cell r="D1047">
            <v>25341</v>
          </cell>
          <cell r="E1047" t="str">
            <v>TEP</v>
          </cell>
          <cell r="F1047">
            <v>9</v>
          </cell>
          <cell r="G1047">
            <v>5.3</v>
          </cell>
          <cell r="H1047" t="str">
            <v>TEMP</v>
          </cell>
          <cell r="I1047" t="str">
            <v>MANISHA NAGAR,</v>
          </cell>
          <cell r="J1047" t="str">
            <v>KALWA</v>
          </cell>
          <cell r="N1047">
            <v>0</v>
          </cell>
          <cell r="R1047" t="str">
            <v>CARD HELPER</v>
          </cell>
          <cell r="S1047">
            <v>39692</v>
          </cell>
          <cell r="T1047">
            <v>16</v>
          </cell>
          <cell r="U1047">
            <v>3</v>
          </cell>
          <cell r="V1047">
            <v>0</v>
          </cell>
          <cell r="W1047">
            <v>0</v>
          </cell>
          <cell r="X1047">
            <v>30</v>
          </cell>
          <cell r="Y1047">
            <v>19</v>
          </cell>
          <cell r="Z1047">
            <v>7.25</v>
          </cell>
        </row>
        <row r="1048">
          <cell r="A1048" t="str">
            <v>TMP235</v>
          </cell>
          <cell r="B1048" t="str">
            <v>RADHIKA WARANG</v>
          </cell>
          <cell r="C1048" t="str">
            <v>17.8.04</v>
          </cell>
          <cell r="D1048">
            <v>25341</v>
          </cell>
          <cell r="E1048" t="str">
            <v>TEP</v>
          </cell>
          <cell r="F1048" t="str">
            <v>TIME_IN</v>
          </cell>
          <cell r="G1048">
            <v>5.3</v>
          </cell>
          <cell r="H1048" t="str">
            <v>TEMP</v>
          </cell>
          <cell r="I1048" t="str">
            <v>MANISHA NAGAR,</v>
          </cell>
          <cell r="J1048" t="str">
            <v>KALWA</v>
          </cell>
          <cell r="N1048">
            <v>0</v>
          </cell>
          <cell r="R1048" t="str">
            <v>CARD HELPER</v>
          </cell>
          <cell r="S1048">
            <v>39881</v>
          </cell>
          <cell r="T1048">
            <v>23</v>
          </cell>
          <cell r="U1048">
            <v>5</v>
          </cell>
          <cell r="V1048">
            <v>0</v>
          </cell>
          <cell r="W1048">
            <v>2</v>
          </cell>
          <cell r="X1048">
            <v>31</v>
          </cell>
          <cell r="Y1048">
            <v>30</v>
          </cell>
          <cell r="Z1048">
            <v>0</v>
          </cell>
        </row>
        <row r="1049">
          <cell r="A1049" t="str">
            <v>TMP235</v>
          </cell>
          <cell r="B1049" t="str">
            <v>RADHIKA WARANG</v>
          </cell>
          <cell r="C1049" t="str">
            <v>17.8.04</v>
          </cell>
          <cell r="D1049">
            <v>25341</v>
          </cell>
          <cell r="E1049" t="str">
            <v>TEP</v>
          </cell>
          <cell r="F1049">
            <v>9</v>
          </cell>
          <cell r="G1049">
            <v>5.3</v>
          </cell>
          <cell r="H1049" t="str">
            <v>TEMP</v>
          </cell>
          <cell r="I1049" t="str">
            <v>MANISHA NAGAR,</v>
          </cell>
          <cell r="J1049" t="str">
            <v>KALWA</v>
          </cell>
          <cell r="N1049">
            <v>0</v>
          </cell>
          <cell r="R1049" t="str">
            <v>CARD HELPER</v>
          </cell>
          <cell r="S1049">
            <v>39753</v>
          </cell>
          <cell r="T1049">
            <v>23</v>
          </cell>
          <cell r="U1049">
            <v>5</v>
          </cell>
          <cell r="V1049">
            <v>0</v>
          </cell>
          <cell r="W1049">
            <v>0</v>
          </cell>
          <cell r="X1049">
            <v>30</v>
          </cell>
          <cell r="Y1049">
            <v>28</v>
          </cell>
          <cell r="Z1049">
            <v>0</v>
          </cell>
        </row>
        <row r="1050">
          <cell r="A1050" t="str">
            <v>TMP235</v>
          </cell>
          <cell r="B1050" t="str">
            <v>RADHIKA WARANG</v>
          </cell>
          <cell r="C1050" t="str">
            <v>17.8.04</v>
          </cell>
          <cell r="D1050">
            <v>25341</v>
          </cell>
          <cell r="E1050" t="str">
            <v>TEP</v>
          </cell>
          <cell r="F1050">
            <v>9</v>
          </cell>
          <cell r="G1050">
            <v>5.3</v>
          </cell>
          <cell r="H1050" t="str">
            <v>TEMP</v>
          </cell>
          <cell r="I1050" t="str">
            <v>MANISHA NAGAR,</v>
          </cell>
          <cell r="J1050" t="str">
            <v>KALWA</v>
          </cell>
          <cell r="N1050">
            <v>0</v>
          </cell>
          <cell r="R1050" t="str">
            <v>CARD HELPER</v>
          </cell>
          <cell r="S1050">
            <v>39539</v>
          </cell>
          <cell r="T1050">
            <v>24</v>
          </cell>
          <cell r="U1050">
            <v>4</v>
          </cell>
          <cell r="W1050">
            <v>0</v>
          </cell>
          <cell r="X1050">
            <v>30</v>
          </cell>
          <cell r="Y1050">
            <v>28</v>
          </cell>
          <cell r="Z1050">
            <v>14.75</v>
          </cell>
        </row>
        <row r="1051">
          <cell r="A1051" t="str">
            <v>TMP235</v>
          </cell>
          <cell r="B1051" t="str">
            <v>RADHIKA WARANG</v>
          </cell>
          <cell r="C1051" t="str">
            <v>17.8.04</v>
          </cell>
          <cell r="D1051">
            <v>25341</v>
          </cell>
          <cell r="E1051" t="str">
            <v>TEP</v>
          </cell>
          <cell r="F1051">
            <v>9</v>
          </cell>
          <cell r="G1051">
            <v>5.3</v>
          </cell>
          <cell r="H1051" t="str">
            <v>TEMP</v>
          </cell>
          <cell r="I1051" t="str">
            <v>MANISHA NAGAR,</v>
          </cell>
          <cell r="J1051" t="str">
            <v>KALWA</v>
          </cell>
          <cell r="N1051">
            <v>0</v>
          </cell>
          <cell r="R1051" t="str">
            <v>CARD HELPER</v>
          </cell>
          <cell r="S1051">
            <v>39691</v>
          </cell>
          <cell r="T1051">
            <v>22</v>
          </cell>
          <cell r="U1051">
            <v>4</v>
          </cell>
          <cell r="V1051">
            <v>0</v>
          </cell>
          <cell r="W1051">
            <v>3</v>
          </cell>
          <cell r="X1051">
            <v>31</v>
          </cell>
          <cell r="Y1051">
            <v>29</v>
          </cell>
          <cell r="Z1051">
            <v>17</v>
          </cell>
        </row>
        <row r="1052">
          <cell r="A1052" t="str">
            <v>TMP235</v>
          </cell>
          <cell r="B1052" t="str">
            <v>RADHIKA WARANG</v>
          </cell>
          <cell r="C1052" t="str">
            <v>17.8.04</v>
          </cell>
          <cell r="D1052">
            <v>25341</v>
          </cell>
          <cell r="E1052" t="str">
            <v>TEP</v>
          </cell>
          <cell r="F1052" t="str">
            <v>TIME_IN</v>
          </cell>
          <cell r="G1052">
            <v>5.3</v>
          </cell>
          <cell r="H1052" t="str">
            <v>TEMP</v>
          </cell>
          <cell r="I1052" t="str">
            <v>MANISHA NAGAR,</v>
          </cell>
          <cell r="J1052" t="str">
            <v>KALWA</v>
          </cell>
          <cell r="N1052">
            <v>0</v>
          </cell>
          <cell r="R1052" t="str">
            <v>CARD HELPER</v>
          </cell>
          <cell r="S1052">
            <v>39845</v>
          </cell>
          <cell r="T1052">
            <v>23</v>
          </cell>
          <cell r="U1052">
            <v>4</v>
          </cell>
          <cell r="V1052">
            <v>0</v>
          </cell>
          <cell r="W1052">
            <v>0</v>
          </cell>
          <cell r="X1052">
            <v>28</v>
          </cell>
          <cell r="Y1052">
            <v>27</v>
          </cell>
          <cell r="Z1052">
            <v>0</v>
          </cell>
        </row>
        <row r="1053">
          <cell r="A1053" t="str">
            <v>TMP235</v>
          </cell>
          <cell r="B1053" t="str">
            <v>RADHIKA WARANG</v>
          </cell>
          <cell r="C1053" t="str">
            <v>17.8.04</v>
          </cell>
          <cell r="D1053">
            <v>25341</v>
          </cell>
          <cell r="E1053" t="str">
            <v>TEP</v>
          </cell>
          <cell r="F1053" t="str">
            <v>TIME_IN</v>
          </cell>
          <cell r="G1053">
            <v>5.3</v>
          </cell>
          <cell r="H1053" t="str">
            <v>TEMP</v>
          </cell>
          <cell r="I1053" t="str">
            <v>MANISHA NAGAR,</v>
          </cell>
          <cell r="J1053" t="str">
            <v>KALWA</v>
          </cell>
          <cell r="N1053">
            <v>0</v>
          </cell>
          <cell r="R1053" t="str">
            <v>CARD HELPER</v>
          </cell>
          <cell r="S1053">
            <v>39814</v>
          </cell>
          <cell r="T1053">
            <v>25</v>
          </cell>
          <cell r="U1053">
            <v>4</v>
          </cell>
          <cell r="V1053">
            <v>0</v>
          </cell>
          <cell r="W1053">
            <v>1</v>
          </cell>
          <cell r="X1053">
            <v>31</v>
          </cell>
          <cell r="Y1053">
            <v>30</v>
          </cell>
          <cell r="Z1053">
            <v>3</v>
          </cell>
        </row>
        <row r="1054">
          <cell r="A1054" t="str">
            <v>TMP235</v>
          </cell>
          <cell r="B1054" t="str">
            <v>RADHIKA WARANG</v>
          </cell>
          <cell r="C1054" t="str">
            <v>17.8.04</v>
          </cell>
          <cell r="D1054">
            <v>25341</v>
          </cell>
          <cell r="F1054">
            <v>9</v>
          </cell>
          <cell r="G1054">
            <v>5.3</v>
          </cell>
          <cell r="H1054" t="str">
            <v>TEMP</v>
          </cell>
          <cell r="I1054" t="str">
            <v>MANISHA NAGAR,</v>
          </cell>
          <cell r="J1054" t="str">
            <v>KALWA</v>
          </cell>
          <cell r="N1054">
            <v>0</v>
          </cell>
          <cell r="R1054" t="str">
            <v>CARD HELPER</v>
          </cell>
          <cell r="S1054">
            <v>39629</v>
          </cell>
          <cell r="T1054">
            <v>22</v>
          </cell>
          <cell r="U1054">
            <v>5</v>
          </cell>
          <cell r="V1054">
            <v>0</v>
          </cell>
          <cell r="W1054">
            <v>0</v>
          </cell>
          <cell r="X1054">
            <v>30</v>
          </cell>
          <cell r="Y1054">
            <v>27</v>
          </cell>
          <cell r="Z1054">
            <v>17.75</v>
          </cell>
        </row>
        <row r="1055">
          <cell r="A1055" t="str">
            <v>TMP235</v>
          </cell>
          <cell r="B1055" t="str">
            <v>RADHIKA WARANG</v>
          </cell>
          <cell r="C1055" t="str">
            <v>17.8.04</v>
          </cell>
          <cell r="D1055">
            <v>25341</v>
          </cell>
          <cell r="E1055" t="str">
            <v>TEP</v>
          </cell>
          <cell r="F1055" t="str">
            <v>TIME_IN</v>
          </cell>
          <cell r="G1055">
            <v>5.3</v>
          </cell>
          <cell r="H1055" t="str">
            <v>TEMP</v>
          </cell>
          <cell r="I1055" t="str">
            <v>MANISHA NAGAR,</v>
          </cell>
          <cell r="J1055" t="str">
            <v>KALWA</v>
          </cell>
          <cell r="N1055">
            <v>0</v>
          </cell>
          <cell r="R1055" t="str">
            <v>CARD HELPER</v>
          </cell>
          <cell r="S1055">
            <v>39783</v>
          </cell>
          <cell r="T1055">
            <v>19</v>
          </cell>
          <cell r="U1055">
            <v>3</v>
          </cell>
          <cell r="V1055">
            <v>0</v>
          </cell>
          <cell r="W1055">
            <v>0</v>
          </cell>
          <cell r="X1055">
            <v>31</v>
          </cell>
          <cell r="Y1055">
            <v>22</v>
          </cell>
          <cell r="Z1055">
            <v>2.5</v>
          </cell>
        </row>
        <row r="1056">
          <cell r="A1056" t="str">
            <v>TMP237</v>
          </cell>
          <cell r="B1056" t="str">
            <v>SHRIDHAR SAWANT</v>
          </cell>
          <cell r="C1056" t="str">
            <v>28.8.04</v>
          </cell>
          <cell r="D1056">
            <v>28426</v>
          </cell>
          <cell r="E1056" t="str">
            <v>TEP</v>
          </cell>
          <cell r="F1056">
            <v>9</v>
          </cell>
          <cell r="G1056">
            <v>5.3</v>
          </cell>
          <cell r="H1056" t="str">
            <v>TEMP</v>
          </cell>
          <cell r="N1056">
            <v>0</v>
          </cell>
          <cell r="R1056" t="str">
            <v>CARDS-PRINTER</v>
          </cell>
          <cell r="S1056">
            <v>39753</v>
          </cell>
          <cell r="T1056">
            <v>18.5</v>
          </cell>
          <cell r="U1056">
            <v>5</v>
          </cell>
          <cell r="V1056">
            <v>0</v>
          </cell>
          <cell r="W1056">
            <v>0</v>
          </cell>
          <cell r="X1056">
            <v>30</v>
          </cell>
          <cell r="Y1056">
            <v>23.5</v>
          </cell>
          <cell r="Z1056">
            <v>7.5</v>
          </cell>
        </row>
        <row r="1057">
          <cell r="A1057" t="str">
            <v>TMP237</v>
          </cell>
          <cell r="B1057" t="str">
            <v>SHRIDHAR SAWANT</v>
          </cell>
          <cell r="C1057" t="str">
            <v>28.8.04</v>
          </cell>
          <cell r="D1057">
            <v>28426</v>
          </cell>
          <cell r="E1057" t="str">
            <v>TEP</v>
          </cell>
          <cell r="F1057">
            <v>9</v>
          </cell>
          <cell r="G1057">
            <v>5.3</v>
          </cell>
          <cell r="H1057" t="str">
            <v>TEMP</v>
          </cell>
          <cell r="N1057">
            <v>0</v>
          </cell>
          <cell r="R1057" t="str">
            <v>CARDS-PRINTER</v>
          </cell>
          <cell r="S1057">
            <v>39539</v>
          </cell>
          <cell r="T1057">
            <v>21.5</v>
          </cell>
          <cell r="U1057">
            <v>8</v>
          </cell>
          <cell r="W1057">
            <v>0</v>
          </cell>
          <cell r="X1057">
            <v>30</v>
          </cell>
          <cell r="Y1057">
            <v>29.5</v>
          </cell>
          <cell r="Z1057">
            <v>34.5</v>
          </cell>
        </row>
        <row r="1058">
          <cell r="A1058" t="str">
            <v>TMP237</v>
          </cell>
          <cell r="B1058" t="str">
            <v>SHRIDHAR SAWANT</v>
          </cell>
          <cell r="C1058" t="str">
            <v>28.8.04</v>
          </cell>
          <cell r="D1058">
            <v>28426</v>
          </cell>
          <cell r="E1058" t="str">
            <v>TEP</v>
          </cell>
          <cell r="F1058">
            <v>9</v>
          </cell>
          <cell r="G1058">
            <v>5.3</v>
          </cell>
          <cell r="H1058" t="str">
            <v>TEMP</v>
          </cell>
          <cell r="N1058">
            <v>0</v>
          </cell>
          <cell r="R1058" t="str">
            <v>CARDS-PRINTER</v>
          </cell>
          <cell r="S1058">
            <v>39722</v>
          </cell>
          <cell r="T1058">
            <v>23</v>
          </cell>
          <cell r="U1058">
            <v>4</v>
          </cell>
          <cell r="V1058">
            <v>0</v>
          </cell>
          <cell r="W1058">
            <v>4</v>
          </cell>
          <cell r="X1058">
            <v>31</v>
          </cell>
          <cell r="Y1058">
            <v>31</v>
          </cell>
          <cell r="Z1058">
            <v>43</v>
          </cell>
        </row>
        <row r="1059">
          <cell r="A1059" t="str">
            <v>TMP237</v>
          </cell>
          <cell r="B1059" t="str">
            <v>SHRIDHAR SAWANT</v>
          </cell>
          <cell r="C1059" t="str">
            <v>28.8.04</v>
          </cell>
          <cell r="D1059">
            <v>28426</v>
          </cell>
          <cell r="E1059" t="str">
            <v>TEP</v>
          </cell>
          <cell r="F1059">
            <v>9</v>
          </cell>
          <cell r="G1059">
            <v>5.3</v>
          </cell>
          <cell r="H1059" t="str">
            <v>TEMP</v>
          </cell>
          <cell r="N1059">
            <v>0</v>
          </cell>
          <cell r="R1059" t="str">
            <v>CARDS-PRINTER</v>
          </cell>
          <cell r="S1059">
            <v>39692</v>
          </cell>
          <cell r="T1059">
            <v>22</v>
          </cell>
          <cell r="U1059">
            <v>3</v>
          </cell>
          <cell r="V1059">
            <v>0</v>
          </cell>
          <cell r="W1059">
            <v>1</v>
          </cell>
          <cell r="X1059">
            <v>30</v>
          </cell>
          <cell r="Y1059">
            <v>26</v>
          </cell>
          <cell r="Z1059">
            <v>19.5</v>
          </cell>
        </row>
        <row r="1060">
          <cell r="A1060" t="str">
            <v>TMP237</v>
          </cell>
          <cell r="B1060" t="str">
            <v>SHRIDHAR SAWANT</v>
          </cell>
          <cell r="C1060" t="str">
            <v>28.8.04</v>
          </cell>
          <cell r="D1060">
            <v>28426</v>
          </cell>
          <cell r="E1060" t="str">
            <v>TEP</v>
          </cell>
          <cell r="F1060" t="str">
            <v>TIME_IN</v>
          </cell>
          <cell r="G1060">
            <v>5.3</v>
          </cell>
          <cell r="H1060" t="str">
            <v>TEMP</v>
          </cell>
          <cell r="N1060">
            <v>0</v>
          </cell>
          <cell r="R1060" t="str">
            <v>CARDS-PRINTER</v>
          </cell>
          <cell r="S1060">
            <v>39881</v>
          </cell>
          <cell r="T1060">
            <v>22</v>
          </cell>
          <cell r="U1060">
            <v>5</v>
          </cell>
          <cell r="V1060">
            <v>0</v>
          </cell>
          <cell r="W1060">
            <v>2</v>
          </cell>
          <cell r="X1060">
            <v>31</v>
          </cell>
          <cell r="Y1060">
            <v>29</v>
          </cell>
          <cell r="Z1060">
            <v>10.5</v>
          </cell>
        </row>
        <row r="1061">
          <cell r="A1061" t="str">
            <v>TMP237</v>
          </cell>
          <cell r="B1061" t="str">
            <v>SHRIDHAR SAWANT</v>
          </cell>
          <cell r="C1061" t="str">
            <v>28.8.04</v>
          </cell>
          <cell r="D1061">
            <v>28426</v>
          </cell>
          <cell r="E1061" t="str">
            <v>TEP</v>
          </cell>
          <cell r="F1061" t="str">
            <v>TIME_IN</v>
          </cell>
          <cell r="G1061">
            <v>5.3</v>
          </cell>
          <cell r="H1061" t="str">
            <v>TEMP</v>
          </cell>
          <cell r="N1061">
            <v>0</v>
          </cell>
          <cell r="R1061" t="str">
            <v>CARDS-PRINTER</v>
          </cell>
          <cell r="S1061">
            <v>39814</v>
          </cell>
          <cell r="T1061">
            <v>24</v>
          </cell>
          <cell r="U1061">
            <v>4</v>
          </cell>
          <cell r="V1061">
            <v>0</v>
          </cell>
          <cell r="W1061">
            <v>1</v>
          </cell>
          <cell r="X1061">
            <v>31</v>
          </cell>
          <cell r="Y1061">
            <v>29</v>
          </cell>
          <cell r="Z1061">
            <v>9</v>
          </cell>
        </row>
        <row r="1062">
          <cell r="A1062" t="str">
            <v>TMP237</v>
          </cell>
          <cell r="B1062" t="str">
            <v>SHRIDHAR SAWANT</v>
          </cell>
          <cell r="C1062" t="str">
            <v>28.8.04</v>
          </cell>
          <cell r="D1062">
            <v>28426</v>
          </cell>
          <cell r="E1062" t="str">
            <v>TEP</v>
          </cell>
          <cell r="F1062">
            <v>9</v>
          </cell>
          <cell r="G1062">
            <v>5.3</v>
          </cell>
          <cell r="H1062" t="str">
            <v>TEMP</v>
          </cell>
          <cell r="N1062">
            <v>0</v>
          </cell>
          <cell r="R1062" t="str">
            <v>CARDS-PRINTER</v>
          </cell>
          <cell r="S1062">
            <v>39599</v>
          </cell>
          <cell r="T1062">
            <v>21</v>
          </cell>
          <cell r="U1062">
            <v>9</v>
          </cell>
          <cell r="V1062">
            <v>0</v>
          </cell>
          <cell r="W1062">
            <v>1</v>
          </cell>
          <cell r="X1062">
            <v>31</v>
          </cell>
          <cell r="Y1062">
            <v>31</v>
          </cell>
          <cell r="Z1062">
            <v>38</v>
          </cell>
        </row>
        <row r="1063">
          <cell r="A1063" t="str">
            <v>TMP237</v>
          </cell>
          <cell r="B1063" t="str">
            <v>SHRIDHAR SAWANT</v>
          </cell>
          <cell r="C1063" t="str">
            <v>28.8.04</v>
          </cell>
          <cell r="D1063">
            <v>28426</v>
          </cell>
          <cell r="F1063">
            <v>9</v>
          </cell>
          <cell r="G1063">
            <v>5.3</v>
          </cell>
          <cell r="H1063" t="str">
            <v>TEMP</v>
          </cell>
          <cell r="N1063">
            <v>0</v>
          </cell>
          <cell r="R1063" t="str">
            <v>CARDS-PRINTER</v>
          </cell>
          <cell r="S1063">
            <v>39629</v>
          </cell>
          <cell r="T1063">
            <v>21</v>
          </cell>
          <cell r="U1063">
            <v>9</v>
          </cell>
          <cell r="V1063">
            <v>0</v>
          </cell>
          <cell r="W1063">
            <v>0</v>
          </cell>
          <cell r="X1063">
            <v>30</v>
          </cell>
          <cell r="Y1063">
            <v>30</v>
          </cell>
          <cell r="Z1063">
            <v>40.25</v>
          </cell>
        </row>
        <row r="1064">
          <cell r="A1064" t="str">
            <v>TMP237</v>
          </cell>
          <cell r="B1064" t="str">
            <v>SHRIDHAR SAWANT</v>
          </cell>
          <cell r="C1064" t="str">
            <v>28.8.04</v>
          </cell>
          <cell r="D1064">
            <v>28426</v>
          </cell>
          <cell r="E1064" t="str">
            <v>TEP</v>
          </cell>
          <cell r="F1064">
            <v>9</v>
          </cell>
          <cell r="G1064">
            <v>5.3</v>
          </cell>
          <cell r="H1064" t="str">
            <v>TEMP</v>
          </cell>
          <cell r="N1064">
            <v>0</v>
          </cell>
          <cell r="R1064" t="str">
            <v>CARDS-PRINTER</v>
          </cell>
          <cell r="S1064">
            <v>39660</v>
          </cell>
          <cell r="T1064">
            <v>14</v>
          </cell>
          <cell r="U1064">
            <v>4</v>
          </cell>
          <cell r="V1064">
            <v>0</v>
          </cell>
          <cell r="W1064">
            <v>0</v>
          </cell>
          <cell r="X1064">
            <v>31</v>
          </cell>
          <cell r="Y1064">
            <v>18</v>
          </cell>
          <cell r="Z1064">
            <v>8</v>
          </cell>
        </row>
        <row r="1065">
          <cell r="A1065" t="str">
            <v>TMP237</v>
          </cell>
          <cell r="B1065" t="str">
            <v>SHRIDHAR SAWANT</v>
          </cell>
          <cell r="C1065" t="str">
            <v>28.8.04</v>
          </cell>
          <cell r="D1065">
            <v>28426</v>
          </cell>
          <cell r="E1065" t="str">
            <v>TEP</v>
          </cell>
          <cell r="F1065" t="str">
            <v>TIME_IN</v>
          </cell>
          <cell r="G1065">
            <v>5.3</v>
          </cell>
          <cell r="H1065" t="str">
            <v>TEMP</v>
          </cell>
          <cell r="N1065">
            <v>0</v>
          </cell>
          <cell r="R1065" t="str">
            <v>CARDS-PRINTER</v>
          </cell>
          <cell r="S1065">
            <v>39845</v>
          </cell>
          <cell r="T1065">
            <v>23</v>
          </cell>
          <cell r="U1065">
            <v>4</v>
          </cell>
          <cell r="V1065">
            <v>0</v>
          </cell>
          <cell r="W1065">
            <v>0</v>
          </cell>
          <cell r="X1065">
            <v>28</v>
          </cell>
          <cell r="Y1065">
            <v>27</v>
          </cell>
          <cell r="Z1065">
            <v>24.25</v>
          </cell>
        </row>
        <row r="1066">
          <cell r="A1066" t="str">
            <v>TMP237</v>
          </cell>
          <cell r="B1066" t="str">
            <v>SHRIDHAR SAWANT</v>
          </cell>
          <cell r="C1066" t="str">
            <v>28.8.04</v>
          </cell>
          <cell r="D1066">
            <v>28426</v>
          </cell>
          <cell r="E1066" t="str">
            <v>TEP</v>
          </cell>
          <cell r="F1066">
            <v>9</v>
          </cell>
          <cell r="G1066">
            <v>5.3</v>
          </cell>
          <cell r="H1066" t="str">
            <v>TEMP</v>
          </cell>
          <cell r="N1066">
            <v>0</v>
          </cell>
          <cell r="R1066" t="str">
            <v>CARDS-PRINTER</v>
          </cell>
          <cell r="S1066">
            <v>39691</v>
          </cell>
          <cell r="T1066">
            <v>20.5</v>
          </cell>
          <cell r="U1066">
            <v>3</v>
          </cell>
          <cell r="V1066">
            <v>0</v>
          </cell>
          <cell r="W1066">
            <v>1</v>
          </cell>
          <cell r="X1066">
            <v>31</v>
          </cell>
          <cell r="Y1066">
            <v>24.5</v>
          </cell>
          <cell r="Z1066">
            <v>30.5</v>
          </cell>
        </row>
        <row r="1067">
          <cell r="A1067" t="str">
            <v>TMP237</v>
          </cell>
          <cell r="B1067" t="str">
            <v>SHRIDHAR SAWANT</v>
          </cell>
          <cell r="C1067" t="str">
            <v>28.8.04</v>
          </cell>
          <cell r="D1067">
            <v>28426</v>
          </cell>
          <cell r="E1067" t="str">
            <v>TEP</v>
          </cell>
          <cell r="F1067" t="str">
            <v>TIME_IN</v>
          </cell>
          <cell r="G1067">
            <v>5.3</v>
          </cell>
          <cell r="H1067" t="str">
            <v>TEMP</v>
          </cell>
          <cell r="N1067">
            <v>0</v>
          </cell>
          <cell r="R1067" t="str">
            <v>CARDS-PRINTER</v>
          </cell>
          <cell r="S1067">
            <v>39783</v>
          </cell>
          <cell r="T1067">
            <v>26</v>
          </cell>
          <cell r="U1067">
            <v>4</v>
          </cell>
          <cell r="V1067">
            <v>0</v>
          </cell>
          <cell r="W1067">
            <v>0</v>
          </cell>
          <cell r="X1067">
            <v>31</v>
          </cell>
          <cell r="Y1067">
            <v>30</v>
          </cell>
          <cell r="Z1067">
            <v>18.5</v>
          </cell>
        </row>
        <row r="1068">
          <cell r="A1068" t="str">
            <v>TMP239</v>
          </cell>
          <cell r="B1068" t="str">
            <v>ASHA SHINDE</v>
          </cell>
          <cell r="C1068" t="str">
            <v>Y30.8.04</v>
          </cell>
          <cell r="D1068">
            <v>30419</v>
          </cell>
          <cell r="E1068" t="str">
            <v>TEP</v>
          </cell>
          <cell r="F1068" t="str">
            <v>TIME_IN</v>
          </cell>
          <cell r="G1068">
            <v>5.3</v>
          </cell>
          <cell r="H1068" t="str">
            <v>TEMP</v>
          </cell>
          <cell r="I1068" t="str">
            <v>GOPALRAO NAGAR,KALWA</v>
          </cell>
          <cell r="N1068">
            <v>0</v>
          </cell>
          <cell r="R1068" t="str">
            <v>CARD HELPER</v>
          </cell>
          <cell r="S1068">
            <v>39845</v>
          </cell>
          <cell r="T1068">
            <v>21.5</v>
          </cell>
          <cell r="U1068">
            <v>4</v>
          </cell>
          <cell r="V1068">
            <v>0</v>
          </cell>
          <cell r="W1068">
            <v>0</v>
          </cell>
          <cell r="X1068">
            <v>28</v>
          </cell>
          <cell r="Y1068">
            <v>25.5</v>
          </cell>
          <cell r="Z1068">
            <v>0</v>
          </cell>
        </row>
        <row r="1069">
          <cell r="A1069" t="str">
            <v>TMP239</v>
          </cell>
          <cell r="B1069" t="str">
            <v>ASHA SHINDE</v>
          </cell>
          <cell r="C1069" t="str">
            <v>Y30.8.04</v>
          </cell>
          <cell r="D1069">
            <v>30419</v>
          </cell>
          <cell r="E1069" t="str">
            <v>TEP</v>
          </cell>
          <cell r="F1069">
            <v>9</v>
          </cell>
          <cell r="G1069">
            <v>5.3</v>
          </cell>
          <cell r="H1069" t="str">
            <v>TEMP</v>
          </cell>
          <cell r="I1069" t="str">
            <v>GOPALRAO NAGAR,KALWA</v>
          </cell>
          <cell r="N1069">
            <v>0</v>
          </cell>
          <cell r="R1069" t="str">
            <v>CARD HELPER</v>
          </cell>
          <cell r="S1069">
            <v>39539</v>
          </cell>
          <cell r="T1069">
            <v>24</v>
          </cell>
          <cell r="U1069">
            <v>4</v>
          </cell>
          <cell r="W1069">
            <v>0</v>
          </cell>
          <cell r="X1069">
            <v>30</v>
          </cell>
          <cell r="Y1069">
            <v>28</v>
          </cell>
          <cell r="Z1069">
            <v>38.25</v>
          </cell>
        </row>
        <row r="1070">
          <cell r="A1070" t="str">
            <v>TMP239</v>
          </cell>
          <cell r="B1070" t="str">
            <v>ASHA SHINDE</v>
          </cell>
          <cell r="C1070" t="str">
            <v>Y30.8.04</v>
          </cell>
          <cell r="D1070">
            <v>30419</v>
          </cell>
          <cell r="F1070">
            <v>9</v>
          </cell>
          <cell r="G1070">
            <v>5.3</v>
          </cell>
          <cell r="H1070" t="str">
            <v>TEMP</v>
          </cell>
          <cell r="I1070" t="str">
            <v>GOPALRAO NAGAR,KALWA</v>
          </cell>
          <cell r="N1070">
            <v>0</v>
          </cell>
          <cell r="R1070" t="str">
            <v>CARD HELPER</v>
          </cell>
          <cell r="S1070">
            <v>39629</v>
          </cell>
          <cell r="T1070">
            <v>23</v>
          </cell>
          <cell r="U1070">
            <v>5</v>
          </cell>
          <cell r="V1070">
            <v>0</v>
          </cell>
          <cell r="W1070">
            <v>0</v>
          </cell>
          <cell r="X1070">
            <v>30</v>
          </cell>
          <cell r="Y1070">
            <v>28</v>
          </cell>
          <cell r="Z1070">
            <v>14.75</v>
          </cell>
        </row>
        <row r="1071">
          <cell r="A1071" t="str">
            <v>TMP239</v>
          </cell>
          <cell r="B1071" t="str">
            <v>ASHA SHINDE</v>
          </cell>
          <cell r="C1071" t="str">
            <v>Y30.8.04</v>
          </cell>
          <cell r="D1071">
            <v>30419</v>
          </cell>
          <cell r="E1071" t="str">
            <v>TEP</v>
          </cell>
          <cell r="F1071">
            <v>9</v>
          </cell>
          <cell r="G1071">
            <v>5.3</v>
          </cell>
          <cell r="H1071" t="str">
            <v>TEMP</v>
          </cell>
          <cell r="I1071" t="str">
            <v>GOPALRAO NAGAR,KALWA</v>
          </cell>
          <cell r="N1071">
            <v>0</v>
          </cell>
          <cell r="R1071" t="str">
            <v>CARD HELPER</v>
          </cell>
          <cell r="S1071">
            <v>39692</v>
          </cell>
          <cell r="T1071">
            <v>24</v>
          </cell>
          <cell r="U1071">
            <v>4</v>
          </cell>
          <cell r="V1071">
            <v>0</v>
          </cell>
          <cell r="W1071">
            <v>1</v>
          </cell>
          <cell r="X1071">
            <v>30</v>
          </cell>
          <cell r="Y1071">
            <v>29</v>
          </cell>
          <cell r="Z1071">
            <v>9.25</v>
          </cell>
        </row>
        <row r="1072">
          <cell r="A1072" t="str">
            <v>TMP239</v>
          </cell>
          <cell r="B1072" t="str">
            <v>ASHA SHINDE</v>
          </cell>
          <cell r="C1072" t="str">
            <v>Y30.8.04</v>
          </cell>
          <cell r="D1072">
            <v>30419</v>
          </cell>
          <cell r="E1072" t="str">
            <v>TEP</v>
          </cell>
          <cell r="F1072" t="str">
            <v>TIME_IN</v>
          </cell>
          <cell r="G1072">
            <v>5.3</v>
          </cell>
          <cell r="H1072" t="str">
            <v>TEMP</v>
          </cell>
          <cell r="I1072" t="str">
            <v>GOPALRAO NAGAR,KALWA</v>
          </cell>
          <cell r="N1072">
            <v>0</v>
          </cell>
          <cell r="R1072" t="str">
            <v>CARD HELPER</v>
          </cell>
          <cell r="S1072">
            <v>39881</v>
          </cell>
          <cell r="T1072">
            <v>21.5</v>
          </cell>
          <cell r="U1072">
            <v>5</v>
          </cell>
          <cell r="V1072">
            <v>0</v>
          </cell>
          <cell r="W1072">
            <v>2</v>
          </cell>
          <cell r="X1072">
            <v>31</v>
          </cell>
          <cell r="Y1072">
            <v>28.5</v>
          </cell>
          <cell r="Z1072">
            <v>6.75</v>
          </cell>
        </row>
        <row r="1073">
          <cell r="A1073" t="str">
            <v>TMP239</v>
          </cell>
          <cell r="B1073" t="str">
            <v>ASHA SHINDE</v>
          </cell>
          <cell r="C1073" t="str">
            <v>Y30.8.04</v>
          </cell>
          <cell r="D1073">
            <v>30419</v>
          </cell>
          <cell r="E1073" t="str">
            <v>TEP</v>
          </cell>
          <cell r="F1073" t="str">
            <v>TIME_IN</v>
          </cell>
          <cell r="G1073">
            <v>5.3</v>
          </cell>
          <cell r="H1073" t="str">
            <v>TEMP</v>
          </cell>
          <cell r="I1073" t="str">
            <v>GOPALRAO NAGAR,KALWA</v>
          </cell>
          <cell r="N1073">
            <v>0</v>
          </cell>
          <cell r="R1073" t="str">
            <v>CARD HELPER</v>
          </cell>
          <cell r="S1073">
            <v>39814</v>
          </cell>
          <cell r="T1073">
            <v>25</v>
          </cell>
          <cell r="U1073">
            <v>4</v>
          </cell>
          <cell r="V1073">
            <v>0</v>
          </cell>
          <cell r="W1073">
            <v>1</v>
          </cell>
          <cell r="X1073">
            <v>31</v>
          </cell>
          <cell r="Y1073">
            <v>30</v>
          </cell>
          <cell r="Z1073">
            <v>3</v>
          </cell>
        </row>
        <row r="1074">
          <cell r="A1074" t="str">
            <v>TMP239</v>
          </cell>
          <cell r="B1074" t="str">
            <v>ASHA SHINDE</v>
          </cell>
          <cell r="C1074" t="str">
            <v>Y30.8.04</v>
          </cell>
          <cell r="D1074">
            <v>30419</v>
          </cell>
          <cell r="E1074" t="str">
            <v>TEP</v>
          </cell>
          <cell r="F1074">
            <v>9</v>
          </cell>
          <cell r="G1074">
            <v>5.3</v>
          </cell>
          <cell r="H1074" t="str">
            <v>TEMP</v>
          </cell>
          <cell r="I1074" t="str">
            <v>GOPALRAO NAGAR,KALWA</v>
          </cell>
          <cell r="N1074">
            <v>0</v>
          </cell>
          <cell r="R1074" t="str">
            <v>CARD HELPER</v>
          </cell>
          <cell r="S1074">
            <v>39660</v>
          </cell>
          <cell r="T1074">
            <v>24.5</v>
          </cell>
          <cell r="U1074">
            <v>4</v>
          </cell>
          <cell r="V1074">
            <v>0</v>
          </cell>
          <cell r="W1074">
            <v>0</v>
          </cell>
          <cell r="X1074">
            <v>31</v>
          </cell>
          <cell r="Y1074">
            <v>28.5</v>
          </cell>
          <cell r="Z1074">
            <v>19</v>
          </cell>
        </row>
        <row r="1075">
          <cell r="A1075" t="str">
            <v>TMP239</v>
          </cell>
          <cell r="B1075" t="str">
            <v>ASHA SHINDE</v>
          </cell>
          <cell r="C1075" t="str">
            <v>Y30.8.04</v>
          </cell>
          <cell r="D1075">
            <v>30419</v>
          </cell>
          <cell r="E1075" t="str">
            <v>TEP</v>
          </cell>
          <cell r="F1075">
            <v>9</v>
          </cell>
          <cell r="G1075">
            <v>5.3</v>
          </cell>
          <cell r="H1075" t="str">
            <v>TEMP</v>
          </cell>
          <cell r="I1075" t="str">
            <v>GOPALRAO NAGAR,KALWA</v>
          </cell>
          <cell r="N1075">
            <v>0</v>
          </cell>
          <cell r="R1075" t="str">
            <v>CARD HELPER</v>
          </cell>
          <cell r="S1075">
            <v>39599</v>
          </cell>
          <cell r="T1075">
            <v>24.5</v>
          </cell>
          <cell r="U1075">
            <v>4</v>
          </cell>
          <cell r="V1075">
            <v>0</v>
          </cell>
          <cell r="W1075">
            <v>1</v>
          </cell>
          <cell r="X1075">
            <v>31</v>
          </cell>
          <cell r="Y1075">
            <v>29.5</v>
          </cell>
          <cell r="Z1075">
            <v>32</v>
          </cell>
        </row>
        <row r="1076">
          <cell r="A1076" t="str">
            <v>TMP239</v>
          </cell>
          <cell r="B1076" t="str">
            <v>ASHA SHINDE</v>
          </cell>
          <cell r="C1076" t="str">
            <v>Y30.8.04</v>
          </cell>
          <cell r="D1076">
            <v>30419</v>
          </cell>
          <cell r="E1076" t="str">
            <v>TEP</v>
          </cell>
          <cell r="F1076">
            <v>9</v>
          </cell>
          <cell r="G1076">
            <v>5.3</v>
          </cell>
          <cell r="H1076" t="str">
            <v>TEMP</v>
          </cell>
          <cell r="I1076" t="str">
            <v>GOPALRAO NAGAR,KALWA</v>
          </cell>
          <cell r="N1076">
            <v>0</v>
          </cell>
          <cell r="R1076" t="str">
            <v>CARD HELPER</v>
          </cell>
          <cell r="S1076">
            <v>39753</v>
          </cell>
          <cell r="T1076">
            <v>18</v>
          </cell>
          <cell r="U1076">
            <v>5</v>
          </cell>
          <cell r="V1076">
            <v>0</v>
          </cell>
          <cell r="W1076">
            <v>0</v>
          </cell>
          <cell r="X1076">
            <v>30</v>
          </cell>
          <cell r="Y1076">
            <v>23</v>
          </cell>
          <cell r="Z1076">
            <v>1.5</v>
          </cell>
        </row>
        <row r="1077">
          <cell r="A1077" t="str">
            <v>TMP239</v>
          </cell>
          <cell r="B1077" t="str">
            <v>ASHA SHINDE</v>
          </cell>
          <cell r="C1077" t="str">
            <v>Y30.8.04</v>
          </cell>
          <cell r="D1077">
            <v>30419</v>
          </cell>
          <cell r="E1077" t="str">
            <v>TEP</v>
          </cell>
          <cell r="F1077">
            <v>9</v>
          </cell>
          <cell r="G1077">
            <v>5.3</v>
          </cell>
          <cell r="H1077" t="str">
            <v>TEMP</v>
          </cell>
          <cell r="I1077" t="str">
            <v>GOPALRAO NAGAR,KALWA</v>
          </cell>
          <cell r="N1077">
            <v>0</v>
          </cell>
          <cell r="R1077" t="str">
            <v>CARD HELPER</v>
          </cell>
          <cell r="S1077">
            <v>39722</v>
          </cell>
          <cell r="T1077">
            <v>21.5</v>
          </cell>
          <cell r="U1077">
            <v>4</v>
          </cell>
          <cell r="V1077">
            <v>0</v>
          </cell>
          <cell r="W1077">
            <v>4</v>
          </cell>
          <cell r="X1077">
            <v>31</v>
          </cell>
          <cell r="Y1077">
            <v>29.5</v>
          </cell>
          <cell r="Z1077">
            <v>13.5</v>
          </cell>
        </row>
        <row r="1078">
          <cell r="A1078" t="str">
            <v>TMP239</v>
          </cell>
          <cell r="B1078" t="str">
            <v>ASHA SHINDE</v>
          </cell>
          <cell r="C1078" t="str">
            <v>Y30.8.04</v>
          </cell>
          <cell r="D1078">
            <v>30419</v>
          </cell>
          <cell r="E1078" t="str">
            <v>TEP</v>
          </cell>
          <cell r="F1078">
            <v>9</v>
          </cell>
          <cell r="G1078">
            <v>5.3</v>
          </cell>
          <cell r="H1078" t="str">
            <v>TEMP</v>
          </cell>
          <cell r="I1078" t="str">
            <v>GOPALRAO NAGAR,KALWA</v>
          </cell>
          <cell r="N1078">
            <v>0</v>
          </cell>
          <cell r="R1078" t="str">
            <v>CARD HELPER</v>
          </cell>
          <cell r="S1078">
            <v>39691</v>
          </cell>
          <cell r="T1078">
            <v>20.5</v>
          </cell>
          <cell r="U1078">
            <v>4</v>
          </cell>
          <cell r="V1078">
            <v>0</v>
          </cell>
          <cell r="W1078">
            <v>3</v>
          </cell>
          <cell r="X1078">
            <v>31</v>
          </cell>
          <cell r="Y1078">
            <v>27.5</v>
          </cell>
          <cell r="Z1078">
            <v>19.5</v>
          </cell>
        </row>
        <row r="1079">
          <cell r="A1079" t="str">
            <v>TMP239</v>
          </cell>
          <cell r="B1079" t="str">
            <v>ASHA SHINDE</v>
          </cell>
          <cell r="C1079" t="str">
            <v>Y30.8.04</v>
          </cell>
          <cell r="D1079">
            <v>30419</v>
          </cell>
          <cell r="E1079" t="str">
            <v>TEP</v>
          </cell>
          <cell r="F1079" t="str">
            <v>TIME_IN</v>
          </cell>
          <cell r="G1079">
            <v>5.3</v>
          </cell>
          <cell r="H1079" t="str">
            <v>TEMP</v>
          </cell>
          <cell r="I1079" t="str">
            <v>GOPALRAO NAGAR,KALWA</v>
          </cell>
          <cell r="N1079">
            <v>0</v>
          </cell>
          <cell r="R1079" t="str">
            <v>CARD HELPER</v>
          </cell>
          <cell r="S1079">
            <v>39783</v>
          </cell>
          <cell r="T1079">
            <v>24</v>
          </cell>
          <cell r="U1079">
            <v>4</v>
          </cell>
          <cell r="V1079">
            <v>0</v>
          </cell>
          <cell r="W1079">
            <v>0</v>
          </cell>
          <cell r="X1079">
            <v>31</v>
          </cell>
          <cell r="Y1079">
            <v>28</v>
          </cell>
          <cell r="Z1079">
            <v>4.5</v>
          </cell>
        </row>
        <row r="1080">
          <cell r="A1080" t="str">
            <v>TMP240</v>
          </cell>
          <cell r="B1080" t="str">
            <v>SACHIN CHAVAN</v>
          </cell>
          <cell r="C1080" t="str">
            <v>31.8.04</v>
          </cell>
          <cell r="D1080">
            <v>31149</v>
          </cell>
          <cell r="E1080" t="str">
            <v>TEP</v>
          </cell>
          <cell r="F1080">
            <v>9</v>
          </cell>
          <cell r="G1080">
            <v>17.3</v>
          </cell>
          <cell r="H1080" t="str">
            <v>TEMP</v>
          </cell>
          <cell r="I1080" t="str">
            <v>AMBIKA ROAD</v>
          </cell>
          <cell r="J1080" t="str">
            <v>ROAD NO 29, WAGLE ESTATE</v>
          </cell>
          <cell r="K1080" t="str">
            <v>THANE</v>
          </cell>
          <cell r="N1080">
            <v>0</v>
          </cell>
          <cell r="R1080" t="str">
            <v>CARD HELPER</v>
          </cell>
          <cell r="S1080">
            <v>39660</v>
          </cell>
          <cell r="T1080">
            <v>22</v>
          </cell>
          <cell r="U1080">
            <v>8</v>
          </cell>
          <cell r="V1080">
            <v>0</v>
          </cell>
          <cell r="W1080">
            <v>0</v>
          </cell>
          <cell r="X1080">
            <v>31</v>
          </cell>
          <cell r="Y1080">
            <v>30</v>
          </cell>
          <cell r="Z1080">
            <v>23</v>
          </cell>
        </row>
        <row r="1081">
          <cell r="A1081" t="str">
            <v>TMP240</v>
          </cell>
          <cell r="B1081" t="str">
            <v>SACHIN CHAVAN</v>
          </cell>
          <cell r="C1081" t="str">
            <v>31.8.04</v>
          </cell>
          <cell r="D1081">
            <v>31149</v>
          </cell>
          <cell r="E1081" t="str">
            <v>TEP</v>
          </cell>
          <cell r="F1081">
            <v>9</v>
          </cell>
          <cell r="G1081">
            <v>17.3</v>
          </cell>
          <cell r="H1081" t="str">
            <v>TEMP</v>
          </cell>
          <cell r="I1081" t="str">
            <v>AMBIKA ROAD</v>
          </cell>
          <cell r="J1081" t="str">
            <v>ROAD NO 29, WAGLE ESTATE</v>
          </cell>
          <cell r="K1081" t="str">
            <v>THANE</v>
          </cell>
          <cell r="N1081">
            <v>0</v>
          </cell>
          <cell r="R1081" t="str">
            <v>CARD HELPER</v>
          </cell>
          <cell r="S1081">
            <v>39753</v>
          </cell>
          <cell r="T1081">
            <v>16</v>
          </cell>
          <cell r="U1081">
            <v>10</v>
          </cell>
          <cell r="V1081">
            <v>0</v>
          </cell>
          <cell r="W1081">
            <v>0</v>
          </cell>
          <cell r="X1081">
            <v>30</v>
          </cell>
          <cell r="Y1081">
            <v>26</v>
          </cell>
          <cell r="Z1081">
            <v>21</v>
          </cell>
        </row>
        <row r="1082">
          <cell r="A1082" t="str">
            <v>TMP240</v>
          </cell>
          <cell r="B1082" t="str">
            <v>SACHIN CHAVAN</v>
          </cell>
          <cell r="C1082" t="str">
            <v>31.8.04</v>
          </cell>
          <cell r="D1082">
            <v>31149</v>
          </cell>
          <cell r="E1082" t="str">
            <v>TEP</v>
          </cell>
          <cell r="F1082">
            <v>9</v>
          </cell>
          <cell r="G1082">
            <v>17.3</v>
          </cell>
          <cell r="H1082" t="str">
            <v>TEMP</v>
          </cell>
          <cell r="I1082" t="str">
            <v>AMBIKA ROAD</v>
          </cell>
          <cell r="J1082" t="str">
            <v>ROAD NO 29, WAGLE ESTATE</v>
          </cell>
          <cell r="K1082" t="str">
            <v>THANE</v>
          </cell>
          <cell r="N1082">
            <v>0</v>
          </cell>
          <cell r="R1082" t="str">
            <v>CARD HELPER</v>
          </cell>
          <cell r="S1082">
            <v>39539</v>
          </cell>
          <cell r="T1082">
            <v>21</v>
          </cell>
          <cell r="U1082">
            <v>8</v>
          </cell>
          <cell r="W1082">
            <v>0</v>
          </cell>
          <cell r="X1082">
            <v>30</v>
          </cell>
          <cell r="Y1082">
            <v>29</v>
          </cell>
          <cell r="Z1082">
            <v>22</v>
          </cell>
        </row>
        <row r="1083">
          <cell r="A1083" t="str">
            <v>TMP240</v>
          </cell>
          <cell r="B1083" t="str">
            <v>SACHIN CHAVAN</v>
          </cell>
          <cell r="C1083" t="str">
            <v>31.8.04</v>
          </cell>
          <cell r="D1083">
            <v>31149</v>
          </cell>
          <cell r="E1083" t="str">
            <v>TEP</v>
          </cell>
          <cell r="F1083">
            <v>9</v>
          </cell>
          <cell r="G1083">
            <v>17.3</v>
          </cell>
          <cell r="H1083" t="str">
            <v>TEMP</v>
          </cell>
          <cell r="I1083" t="str">
            <v>AMBIKA ROAD</v>
          </cell>
          <cell r="J1083" t="str">
            <v>ROAD NO 29, WAGLE ESTATE</v>
          </cell>
          <cell r="K1083" t="str">
            <v>THANE</v>
          </cell>
          <cell r="N1083">
            <v>0</v>
          </cell>
          <cell r="R1083" t="str">
            <v>CARD HELPER</v>
          </cell>
          <cell r="S1083">
            <v>39692</v>
          </cell>
          <cell r="T1083">
            <v>20</v>
          </cell>
          <cell r="U1083">
            <v>8</v>
          </cell>
          <cell r="V1083">
            <v>0</v>
          </cell>
          <cell r="W1083">
            <v>1</v>
          </cell>
          <cell r="X1083">
            <v>30</v>
          </cell>
          <cell r="Y1083">
            <v>29</v>
          </cell>
          <cell r="Z1083">
            <v>46</v>
          </cell>
        </row>
        <row r="1084">
          <cell r="A1084" t="str">
            <v>TMP240</v>
          </cell>
          <cell r="B1084" t="str">
            <v>SACHIN CHAVAN</v>
          </cell>
          <cell r="C1084" t="str">
            <v>31.8.04</v>
          </cell>
          <cell r="D1084">
            <v>31149</v>
          </cell>
          <cell r="E1084" t="str">
            <v>TEP</v>
          </cell>
          <cell r="F1084" t="str">
            <v>TIME_IN</v>
          </cell>
          <cell r="G1084">
            <v>17.3</v>
          </cell>
          <cell r="H1084" t="str">
            <v>TEMP</v>
          </cell>
          <cell r="I1084" t="str">
            <v>AMBIKA ROAD</v>
          </cell>
          <cell r="J1084" t="str">
            <v>ROAD NO 29, WAGLE ESTATE</v>
          </cell>
          <cell r="K1084" t="str">
            <v>THANE</v>
          </cell>
          <cell r="N1084">
            <v>0</v>
          </cell>
          <cell r="R1084" t="str">
            <v>CARD HELPER</v>
          </cell>
          <cell r="S1084">
            <v>39881</v>
          </cell>
          <cell r="T1084">
            <v>13.5</v>
          </cell>
          <cell r="U1084">
            <v>7</v>
          </cell>
          <cell r="V1084">
            <v>0</v>
          </cell>
          <cell r="W1084">
            <v>2</v>
          </cell>
          <cell r="X1084">
            <v>31</v>
          </cell>
          <cell r="Y1084">
            <v>22.5</v>
          </cell>
          <cell r="Z1084">
            <v>0</v>
          </cell>
        </row>
        <row r="1085">
          <cell r="A1085" t="str">
            <v>TMP240</v>
          </cell>
          <cell r="B1085" t="str">
            <v>SACHIN CHAVAN</v>
          </cell>
          <cell r="C1085" t="str">
            <v>31.8.04</v>
          </cell>
          <cell r="D1085">
            <v>31149</v>
          </cell>
          <cell r="E1085" t="str">
            <v>TEP</v>
          </cell>
          <cell r="F1085" t="str">
            <v>TIME_IN</v>
          </cell>
          <cell r="G1085">
            <v>17.3</v>
          </cell>
          <cell r="H1085" t="str">
            <v>TEMP</v>
          </cell>
          <cell r="I1085" t="str">
            <v>AMBIKA ROAD</v>
          </cell>
          <cell r="J1085" t="str">
            <v>ROAD NO 29, WAGLE ESTATE</v>
          </cell>
          <cell r="K1085" t="str">
            <v>THANE</v>
          </cell>
          <cell r="N1085">
            <v>0</v>
          </cell>
          <cell r="R1085" t="str">
            <v>CARD HELPER</v>
          </cell>
          <cell r="S1085">
            <v>39783</v>
          </cell>
          <cell r="T1085">
            <v>19</v>
          </cell>
          <cell r="U1085">
            <v>8</v>
          </cell>
          <cell r="V1085">
            <v>0</v>
          </cell>
          <cell r="W1085">
            <v>0</v>
          </cell>
          <cell r="X1085">
            <v>31</v>
          </cell>
          <cell r="Y1085">
            <v>27</v>
          </cell>
          <cell r="Z1085">
            <v>4</v>
          </cell>
        </row>
        <row r="1086">
          <cell r="A1086" t="str">
            <v>TMP240</v>
          </cell>
          <cell r="B1086" t="str">
            <v>SACHIN CHAVAN</v>
          </cell>
          <cell r="C1086" t="str">
            <v>31.8.04</v>
          </cell>
          <cell r="D1086">
            <v>31149</v>
          </cell>
          <cell r="E1086" t="str">
            <v>TEP</v>
          </cell>
          <cell r="F1086">
            <v>9</v>
          </cell>
          <cell r="G1086">
            <v>17.3</v>
          </cell>
          <cell r="H1086" t="str">
            <v>TEMP</v>
          </cell>
          <cell r="I1086" t="str">
            <v>AMBIKA ROAD</v>
          </cell>
          <cell r="J1086" t="str">
            <v>ROAD NO 29, WAGLE ESTATE</v>
          </cell>
          <cell r="K1086" t="str">
            <v>THANE</v>
          </cell>
          <cell r="N1086">
            <v>0</v>
          </cell>
          <cell r="R1086" t="str">
            <v>CARD HELPER</v>
          </cell>
          <cell r="S1086">
            <v>39722</v>
          </cell>
          <cell r="T1086">
            <v>15</v>
          </cell>
          <cell r="U1086">
            <v>8</v>
          </cell>
          <cell r="V1086">
            <v>0</v>
          </cell>
          <cell r="W1086">
            <v>4</v>
          </cell>
          <cell r="X1086">
            <v>31</v>
          </cell>
          <cell r="Y1086">
            <v>27</v>
          </cell>
          <cell r="Z1086">
            <v>13.5</v>
          </cell>
        </row>
        <row r="1087">
          <cell r="A1087" t="str">
            <v>TMP240</v>
          </cell>
          <cell r="B1087" t="str">
            <v>SACHIN CHAVAN</v>
          </cell>
          <cell r="C1087" t="str">
            <v>31.8.04</v>
          </cell>
          <cell r="D1087">
            <v>31149</v>
          </cell>
          <cell r="E1087" t="str">
            <v>TEP</v>
          </cell>
          <cell r="F1087" t="str">
            <v>TIME_IN</v>
          </cell>
          <cell r="G1087">
            <v>17.3</v>
          </cell>
          <cell r="H1087" t="str">
            <v>TEMP</v>
          </cell>
          <cell r="I1087" t="str">
            <v>AMBIKA ROAD</v>
          </cell>
          <cell r="J1087" t="str">
            <v>ROAD NO 29, WAGLE ESTATE</v>
          </cell>
          <cell r="K1087" t="str">
            <v>THANE</v>
          </cell>
          <cell r="N1087">
            <v>0</v>
          </cell>
          <cell r="R1087" t="str">
            <v>CARD HELPER</v>
          </cell>
          <cell r="S1087">
            <v>39814</v>
          </cell>
          <cell r="T1087">
            <v>19</v>
          </cell>
          <cell r="U1087">
            <v>9</v>
          </cell>
          <cell r="V1087">
            <v>0</v>
          </cell>
          <cell r="W1087">
            <v>1</v>
          </cell>
          <cell r="X1087">
            <v>31</v>
          </cell>
          <cell r="Y1087">
            <v>29</v>
          </cell>
          <cell r="Z1087">
            <v>0</v>
          </cell>
        </row>
        <row r="1088">
          <cell r="A1088" t="str">
            <v>TMP240</v>
          </cell>
          <cell r="B1088" t="str">
            <v>SACHIN CHAVAN</v>
          </cell>
          <cell r="C1088" t="str">
            <v>31.8.04</v>
          </cell>
          <cell r="D1088">
            <v>31149</v>
          </cell>
          <cell r="E1088" t="str">
            <v>TEP</v>
          </cell>
          <cell r="F1088" t="str">
            <v>TIME_IN</v>
          </cell>
          <cell r="G1088">
            <v>17.3</v>
          </cell>
          <cell r="H1088" t="str">
            <v>TEMP</v>
          </cell>
          <cell r="I1088" t="str">
            <v>AMBIKA ROAD</v>
          </cell>
          <cell r="J1088" t="str">
            <v>ROAD NO 29, WAGLE ESTATE</v>
          </cell>
          <cell r="K1088" t="str">
            <v>THANE</v>
          </cell>
          <cell r="N1088">
            <v>0</v>
          </cell>
          <cell r="R1088" t="str">
            <v>CARD HELPER</v>
          </cell>
          <cell r="S1088">
            <v>39845</v>
          </cell>
          <cell r="T1088">
            <v>18</v>
          </cell>
          <cell r="U1088">
            <v>8</v>
          </cell>
          <cell r="V1088">
            <v>0</v>
          </cell>
          <cell r="W1088">
            <v>0</v>
          </cell>
          <cell r="X1088">
            <v>28</v>
          </cell>
          <cell r="Y1088">
            <v>26</v>
          </cell>
          <cell r="Z1088">
            <v>0</v>
          </cell>
        </row>
        <row r="1089">
          <cell r="A1089" t="str">
            <v>TMP240</v>
          </cell>
          <cell r="B1089" t="str">
            <v>SACHIN CHAVAN</v>
          </cell>
          <cell r="C1089" t="str">
            <v>31.8.04</v>
          </cell>
          <cell r="D1089">
            <v>31149</v>
          </cell>
          <cell r="E1089" t="str">
            <v>TEP</v>
          </cell>
          <cell r="F1089">
            <v>9</v>
          </cell>
          <cell r="G1089">
            <v>17.3</v>
          </cell>
          <cell r="H1089" t="str">
            <v>TEMP</v>
          </cell>
          <cell r="I1089" t="str">
            <v>AMBIKA ROAD</v>
          </cell>
          <cell r="J1089" t="str">
            <v>ROAD NO 29, WAGLE ESTATE</v>
          </cell>
          <cell r="K1089" t="str">
            <v>THANE</v>
          </cell>
          <cell r="N1089">
            <v>0</v>
          </cell>
          <cell r="R1089" t="str">
            <v>CARD HELPER</v>
          </cell>
          <cell r="S1089">
            <v>39599</v>
          </cell>
          <cell r="T1089">
            <v>20.5</v>
          </cell>
          <cell r="U1089">
            <v>9</v>
          </cell>
          <cell r="V1089">
            <v>0</v>
          </cell>
          <cell r="W1089">
            <v>1</v>
          </cell>
          <cell r="X1089">
            <v>31</v>
          </cell>
          <cell r="Y1089">
            <v>30.5</v>
          </cell>
          <cell r="Z1089">
            <v>21</v>
          </cell>
        </row>
        <row r="1090">
          <cell r="A1090" t="str">
            <v>TMP240</v>
          </cell>
          <cell r="B1090" t="str">
            <v>SACHIN CHAVAN</v>
          </cell>
          <cell r="C1090" t="str">
            <v>31.8.04</v>
          </cell>
          <cell r="D1090">
            <v>31149</v>
          </cell>
          <cell r="F1090">
            <v>9</v>
          </cell>
          <cell r="G1090">
            <v>17.3</v>
          </cell>
          <cell r="H1090" t="str">
            <v>TEMP</v>
          </cell>
          <cell r="I1090" t="str">
            <v>AMBIKA ROAD</v>
          </cell>
          <cell r="J1090" t="str">
            <v>ROAD NO 29, WAGLE ESTATE</v>
          </cell>
          <cell r="K1090" t="str">
            <v>THANE</v>
          </cell>
          <cell r="N1090">
            <v>0</v>
          </cell>
          <cell r="R1090" t="str">
            <v>CARD HELPER</v>
          </cell>
          <cell r="S1090">
            <v>39629</v>
          </cell>
          <cell r="T1090">
            <v>19.5</v>
          </cell>
          <cell r="U1090">
            <v>9</v>
          </cell>
          <cell r="V1090">
            <v>0</v>
          </cell>
          <cell r="W1090">
            <v>0</v>
          </cell>
          <cell r="X1090">
            <v>30</v>
          </cell>
          <cell r="Y1090">
            <v>28.5</v>
          </cell>
          <cell r="Z1090">
            <v>20</v>
          </cell>
        </row>
        <row r="1091">
          <cell r="A1091" t="str">
            <v>TMP240</v>
          </cell>
          <cell r="B1091" t="str">
            <v>SACHIN CHAVAN</v>
          </cell>
          <cell r="C1091" t="str">
            <v>31.8.04</v>
          </cell>
          <cell r="D1091">
            <v>31149</v>
          </cell>
          <cell r="E1091" t="str">
            <v>TEP</v>
          </cell>
          <cell r="F1091">
            <v>9</v>
          </cell>
          <cell r="G1091">
            <v>17.3</v>
          </cell>
          <cell r="H1091" t="str">
            <v>TEMP</v>
          </cell>
          <cell r="I1091" t="str">
            <v>AMBIKA ROAD</v>
          </cell>
          <cell r="J1091" t="str">
            <v>ROAD NO 29, WAGLE ESTATE</v>
          </cell>
          <cell r="K1091" t="str">
            <v>THANE</v>
          </cell>
          <cell r="N1091">
            <v>0</v>
          </cell>
          <cell r="R1091" t="str">
            <v>CARD HELPER</v>
          </cell>
          <cell r="S1091">
            <v>39691</v>
          </cell>
          <cell r="T1091">
            <v>19</v>
          </cell>
          <cell r="U1091">
            <v>8</v>
          </cell>
          <cell r="V1091">
            <v>0</v>
          </cell>
          <cell r="W1091">
            <v>3</v>
          </cell>
          <cell r="X1091">
            <v>31</v>
          </cell>
          <cell r="Y1091">
            <v>30</v>
          </cell>
          <cell r="Z1091">
            <v>16</v>
          </cell>
        </row>
        <row r="1092">
          <cell r="A1092" t="str">
            <v>TMP246</v>
          </cell>
          <cell r="B1092" t="str">
            <v>AVARNA KUDOPKAR</v>
          </cell>
          <cell r="C1092" t="str">
            <v>11.10.04</v>
          </cell>
          <cell r="D1092">
            <v>30538</v>
          </cell>
          <cell r="E1092" t="str">
            <v>TEP</v>
          </cell>
          <cell r="F1092">
            <v>7.3</v>
          </cell>
          <cell r="G1092">
            <v>16</v>
          </cell>
          <cell r="H1092" t="str">
            <v>TEMP</v>
          </cell>
          <cell r="I1092" t="str">
            <v>KURLA</v>
          </cell>
          <cell r="N1092">
            <v>0</v>
          </cell>
          <cell r="O1092" t="str">
            <v>5276708</v>
          </cell>
          <cell r="R1092" t="str">
            <v>PRINTING HELPER</v>
          </cell>
          <cell r="S1092">
            <v>39753</v>
          </cell>
          <cell r="T1092">
            <v>24</v>
          </cell>
          <cell r="U1092">
            <v>5</v>
          </cell>
          <cell r="V1092">
            <v>0</v>
          </cell>
          <cell r="W1092">
            <v>0</v>
          </cell>
          <cell r="X1092">
            <v>30</v>
          </cell>
          <cell r="Y1092">
            <v>29</v>
          </cell>
          <cell r="Z1092">
            <v>0</v>
          </cell>
        </row>
        <row r="1093">
          <cell r="A1093" t="str">
            <v>TMP246</v>
          </cell>
          <cell r="B1093" t="str">
            <v>AVARNA KUDOPKAR</v>
          </cell>
          <cell r="C1093" t="str">
            <v>11.10.04</v>
          </cell>
          <cell r="D1093">
            <v>30538</v>
          </cell>
          <cell r="F1093">
            <v>7.3</v>
          </cell>
          <cell r="G1093">
            <v>16</v>
          </cell>
          <cell r="H1093" t="str">
            <v>TEMP</v>
          </cell>
          <cell r="I1093" t="str">
            <v>KURLA</v>
          </cell>
          <cell r="N1093">
            <v>0</v>
          </cell>
          <cell r="O1093" t="str">
            <v>5276708</v>
          </cell>
          <cell r="R1093" t="str">
            <v>PRINTING HELPER</v>
          </cell>
          <cell r="S1093">
            <v>39629</v>
          </cell>
          <cell r="T1093">
            <v>23</v>
          </cell>
          <cell r="U1093">
            <v>5</v>
          </cell>
          <cell r="V1093">
            <v>0</v>
          </cell>
          <cell r="W1093">
            <v>0</v>
          </cell>
          <cell r="X1093">
            <v>30</v>
          </cell>
          <cell r="Y1093">
            <v>28</v>
          </cell>
          <cell r="Z1093">
            <v>8</v>
          </cell>
        </row>
        <row r="1094">
          <cell r="A1094" t="str">
            <v>TMP246</v>
          </cell>
          <cell r="B1094" t="str">
            <v>AVARNA KUDOPKAR</v>
          </cell>
          <cell r="C1094" t="str">
            <v>11.10.04</v>
          </cell>
          <cell r="D1094">
            <v>30538</v>
          </cell>
          <cell r="E1094" t="str">
            <v>TEP</v>
          </cell>
          <cell r="F1094" t="str">
            <v>TIME_IN</v>
          </cell>
          <cell r="G1094">
            <v>16</v>
          </cell>
          <cell r="H1094" t="str">
            <v>TEMP</v>
          </cell>
          <cell r="I1094" t="str">
            <v>KURLA</v>
          </cell>
          <cell r="N1094">
            <v>0</v>
          </cell>
          <cell r="O1094" t="str">
            <v>5276708</v>
          </cell>
          <cell r="R1094" t="str">
            <v>PRINTING HELPER</v>
          </cell>
          <cell r="S1094">
            <v>39881</v>
          </cell>
          <cell r="T1094">
            <v>19</v>
          </cell>
          <cell r="U1094">
            <v>5</v>
          </cell>
          <cell r="V1094">
            <v>0</v>
          </cell>
          <cell r="W1094">
            <v>2</v>
          </cell>
          <cell r="X1094">
            <v>31</v>
          </cell>
          <cell r="Y1094">
            <v>26</v>
          </cell>
          <cell r="Z1094">
            <v>4</v>
          </cell>
        </row>
        <row r="1095">
          <cell r="A1095" t="str">
            <v>TMP246</v>
          </cell>
          <cell r="B1095" t="str">
            <v>AVARNA KUDOPKAR</v>
          </cell>
          <cell r="C1095" t="str">
            <v>11.10.04</v>
          </cell>
          <cell r="D1095">
            <v>30538</v>
          </cell>
          <cell r="E1095" t="str">
            <v>TEP</v>
          </cell>
          <cell r="F1095">
            <v>7.3</v>
          </cell>
          <cell r="G1095">
            <v>16</v>
          </cell>
          <cell r="H1095" t="str">
            <v>TEMP</v>
          </cell>
          <cell r="I1095" t="str">
            <v>KURLA</v>
          </cell>
          <cell r="N1095">
            <v>0</v>
          </cell>
          <cell r="O1095" t="str">
            <v>5276708</v>
          </cell>
          <cell r="R1095" t="str">
            <v>PRINTING HELPER</v>
          </cell>
          <cell r="S1095">
            <v>39692</v>
          </cell>
          <cell r="T1095">
            <v>22</v>
          </cell>
          <cell r="U1095">
            <v>4</v>
          </cell>
          <cell r="V1095">
            <v>0</v>
          </cell>
          <cell r="W1095">
            <v>1</v>
          </cell>
          <cell r="X1095">
            <v>30</v>
          </cell>
          <cell r="Y1095">
            <v>27</v>
          </cell>
          <cell r="Z1095">
            <v>0</v>
          </cell>
        </row>
        <row r="1096">
          <cell r="A1096" t="str">
            <v>TMP246</v>
          </cell>
          <cell r="B1096" t="str">
            <v>AVARNA KUDOPKAR</v>
          </cell>
          <cell r="C1096" t="str">
            <v>11.10.04</v>
          </cell>
          <cell r="D1096">
            <v>30538</v>
          </cell>
          <cell r="E1096" t="str">
            <v>TEP</v>
          </cell>
          <cell r="F1096" t="str">
            <v>TIME_IN</v>
          </cell>
          <cell r="G1096">
            <v>16</v>
          </cell>
          <cell r="H1096" t="str">
            <v>TEMP</v>
          </cell>
          <cell r="I1096" t="str">
            <v>KURLA</v>
          </cell>
          <cell r="N1096">
            <v>0</v>
          </cell>
          <cell r="O1096" t="str">
            <v>5276708</v>
          </cell>
          <cell r="R1096" t="str">
            <v>PRINTING HELPER</v>
          </cell>
          <cell r="S1096">
            <v>39783</v>
          </cell>
          <cell r="T1096">
            <v>25</v>
          </cell>
          <cell r="U1096">
            <v>4</v>
          </cell>
          <cell r="V1096">
            <v>0</v>
          </cell>
          <cell r="W1096">
            <v>0</v>
          </cell>
          <cell r="X1096">
            <v>31</v>
          </cell>
          <cell r="Y1096">
            <v>29</v>
          </cell>
          <cell r="Z1096">
            <v>0</v>
          </cell>
        </row>
        <row r="1097">
          <cell r="A1097" t="str">
            <v>TMP246</v>
          </cell>
          <cell r="B1097" t="str">
            <v>AVARNA KUDOPKAR</v>
          </cell>
          <cell r="C1097" t="str">
            <v>11.10.04</v>
          </cell>
          <cell r="D1097">
            <v>30538</v>
          </cell>
          <cell r="E1097" t="str">
            <v>TEP</v>
          </cell>
          <cell r="F1097">
            <v>7.3</v>
          </cell>
          <cell r="G1097">
            <v>16</v>
          </cell>
          <cell r="H1097" t="str">
            <v>TEMP</v>
          </cell>
          <cell r="I1097" t="str">
            <v>KURLA</v>
          </cell>
          <cell r="N1097">
            <v>0</v>
          </cell>
          <cell r="O1097" t="str">
            <v>5276708</v>
          </cell>
          <cell r="R1097" t="str">
            <v>PRINTING HELPER</v>
          </cell>
          <cell r="S1097">
            <v>39722</v>
          </cell>
          <cell r="T1097">
            <v>20</v>
          </cell>
          <cell r="U1097">
            <v>4</v>
          </cell>
          <cell r="V1097">
            <v>0</v>
          </cell>
          <cell r="W1097">
            <v>4</v>
          </cell>
          <cell r="X1097">
            <v>31</v>
          </cell>
          <cell r="Y1097">
            <v>28</v>
          </cell>
          <cell r="Z1097">
            <v>0</v>
          </cell>
        </row>
        <row r="1098">
          <cell r="A1098" t="str">
            <v>TMP246</v>
          </cell>
          <cell r="B1098" t="str">
            <v>AVARNA KUDOPKAR</v>
          </cell>
          <cell r="C1098" t="str">
            <v>11.10.04</v>
          </cell>
          <cell r="D1098">
            <v>30538</v>
          </cell>
          <cell r="E1098" t="str">
            <v>TEP</v>
          </cell>
          <cell r="F1098">
            <v>7.3</v>
          </cell>
          <cell r="G1098">
            <v>16</v>
          </cell>
          <cell r="H1098" t="str">
            <v>TEMP</v>
          </cell>
          <cell r="I1098" t="str">
            <v>KURLA</v>
          </cell>
          <cell r="N1098">
            <v>0</v>
          </cell>
          <cell r="O1098" t="str">
            <v>5276708</v>
          </cell>
          <cell r="R1098" t="str">
            <v>PRINTING HELPER</v>
          </cell>
          <cell r="S1098">
            <v>39599</v>
          </cell>
          <cell r="T1098">
            <v>26</v>
          </cell>
          <cell r="U1098">
            <v>4</v>
          </cell>
          <cell r="V1098">
            <v>0</v>
          </cell>
          <cell r="W1098">
            <v>1</v>
          </cell>
          <cell r="X1098">
            <v>31</v>
          </cell>
          <cell r="Y1098">
            <v>31</v>
          </cell>
          <cell r="Z1098">
            <v>0</v>
          </cell>
        </row>
        <row r="1099">
          <cell r="A1099" t="str">
            <v>TMP246</v>
          </cell>
          <cell r="B1099" t="str">
            <v>AVARNA KUDOPKAR</v>
          </cell>
          <cell r="C1099" t="str">
            <v>11.10.04</v>
          </cell>
          <cell r="D1099">
            <v>30538</v>
          </cell>
          <cell r="E1099" t="str">
            <v>TEP</v>
          </cell>
          <cell r="F1099">
            <v>7.3</v>
          </cell>
          <cell r="G1099">
            <v>16</v>
          </cell>
          <cell r="H1099" t="str">
            <v>TEMP</v>
          </cell>
          <cell r="I1099" t="str">
            <v>KURLA</v>
          </cell>
          <cell r="N1099">
            <v>0</v>
          </cell>
          <cell r="O1099" t="str">
            <v>5276708</v>
          </cell>
          <cell r="R1099" t="str">
            <v>PRINTING HELPER</v>
          </cell>
          <cell r="S1099">
            <v>39691</v>
          </cell>
          <cell r="T1099">
            <v>23</v>
          </cell>
          <cell r="U1099">
            <v>4</v>
          </cell>
          <cell r="V1099">
            <v>0</v>
          </cell>
          <cell r="W1099">
            <v>3</v>
          </cell>
          <cell r="X1099">
            <v>31</v>
          </cell>
          <cell r="Y1099">
            <v>30</v>
          </cell>
          <cell r="Z1099">
            <v>0</v>
          </cell>
        </row>
        <row r="1100">
          <cell r="A1100" t="str">
            <v>TMP246</v>
          </cell>
          <cell r="B1100" t="str">
            <v>AVARNA KUDOPKAR</v>
          </cell>
          <cell r="C1100" t="str">
            <v>11.10.04</v>
          </cell>
          <cell r="D1100">
            <v>30538</v>
          </cell>
          <cell r="E1100" t="str">
            <v>TEP</v>
          </cell>
          <cell r="F1100" t="str">
            <v>TIME_IN</v>
          </cell>
          <cell r="G1100">
            <v>16</v>
          </cell>
          <cell r="H1100" t="str">
            <v>TEMP</v>
          </cell>
          <cell r="I1100" t="str">
            <v>KURLA</v>
          </cell>
          <cell r="N1100">
            <v>0</v>
          </cell>
          <cell r="O1100" t="str">
            <v>5276708</v>
          </cell>
          <cell r="R1100" t="str">
            <v>PRINTING HELPER</v>
          </cell>
          <cell r="S1100">
            <v>39814</v>
          </cell>
          <cell r="T1100">
            <v>25</v>
          </cell>
          <cell r="U1100">
            <v>4</v>
          </cell>
          <cell r="V1100">
            <v>0</v>
          </cell>
          <cell r="W1100">
            <v>1</v>
          </cell>
          <cell r="X1100">
            <v>31</v>
          </cell>
          <cell r="Y1100">
            <v>30</v>
          </cell>
          <cell r="Z1100">
            <v>0</v>
          </cell>
        </row>
        <row r="1101">
          <cell r="A1101" t="str">
            <v>TMP246</v>
          </cell>
          <cell r="B1101" t="str">
            <v>AVARNA KUDOPKAR</v>
          </cell>
          <cell r="C1101" t="str">
            <v>11.10.04</v>
          </cell>
          <cell r="D1101">
            <v>30538</v>
          </cell>
          <cell r="E1101" t="str">
            <v>TEP</v>
          </cell>
          <cell r="F1101">
            <v>7.3</v>
          </cell>
          <cell r="G1101">
            <v>16</v>
          </cell>
          <cell r="H1101" t="str">
            <v>TEMP</v>
          </cell>
          <cell r="I1101" t="str">
            <v>KURLA</v>
          </cell>
          <cell r="N1101">
            <v>0</v>
          </cell>
          <cell r="O1101" t="str">
            <v>5276708</v>
          </cell>
          <cell r="R1101" t="str">
            <v>PRINTING HELPER</v>
          </cell>
          <cell r="S1101">
            <v>39539</v>
          </cell>
          <cell r="T1101">
            <v>24</v>
          </cell>
          <cell r="U1101">
            <v>4</v>
          </cell>
          <cell r="W1101">
            <v>0</v>
          </cell>
          <cell r="X1101">
            <v>30</v>
          </cell>
          <cell r="Y1101">
            <v>28</v>
          </cell>
          <cell r="Z1101">
            <v>0</v>
          </cell>
        </row>
        <row r="1102">
          <cell r="A1102" t="str">
            <v>TMP246</v>
          </cell>
          <cell r="B1102" t="str">
            <v>AVARNA KUDOPKAR</v>
          </cell>
          <cell r="C1102" t="str">
            <v>11.10.04</v>
          </cell>
          <cell r="D1102">
            <v>30538</v>
          </cell>
          <cell r="E1102" t="str">
            <v>TEP</v>
          </cell>
          <cell r="F1102">
            <v>7.3</v>
          </cell>
          <cell r="G1102">
            <v>16</v>
          </cell>
          <cell r="H1102" t="str">
            <v>TEMP</v>
          </cell>
          <cell r="I1102" t="str">
            <v>KURLA</v>
          </cell>
          <cell r="N1102">
            <v>0</v>
          </cell>
          <cell r="O1102" t="str">
            <v>5276708</v>
          </cell>
          <cell r="R1102" t="str">
            <v>PRINTING HELPER</v>
          </cell>
          <cell r="S1102">
            <v>39660</v>
          </cell>
          <cell r="T1102">
            <v>26</v>
          </cell>
          <cell r="U1102">
            <v>4</v>
          </cell>
          <cell r="V1102">
            <v>0</v>
          </cell>
          <cell r="W1102">
            <v>0</v>
          </cell>
          <cell r="X1102">
            <v>31</v>
          </cell>
          <cell r="Y1102">
            <v>30</v>
          </cell>
          <cell r="Z1102">
            <v>16</v>
          </cell>
        </row>
        <row r="1103">
          <cell r="A1103" t="str">
            <v>TMP246</v>
          </cell>
          <cell r="B1103" t="str">
            <v>AVARNA KUDOPKAR</v>
          </cell>
          <cell r="C1103" t="str">
            <v>11.10.04</v>
          </cell>
          <cell r="D1103">
            <v>30538</v>
          </cell>
          <cell r="E1103" t="str">
            <v>TEP</v>
          </cell>
          <cell r="F1103" t="str">
            <v>TIME_IN</v>
          </cell>
          <cell r="G1103">
            <v>16</v>
          </cell>
          <cell r="H1103" t="str">
            <v>TEMP</v>
          </cell>
          <cell r="I1103" t="str">
            <v>KURLA</v>
          </cell>
          <cell r="N1103">
            <v>0</v>
          </cell>
          <cell r="O1103" t="str">
            <v>5276708</v>
          </cell>
          <cell r="R1103" t="str">
            <v>PRINTING HELPER</v>
          </cell>
          <cell r="S1103">
            <v>39845</v>
          </cell>
          <cell r="T1103">
            <v>24</v>
          </cell>
          <cell r="U1103">
            <v>4</v>
          </cell>
          <cell r="V1103">
            <v>0</v>
          </cell>
          <cell r="W1103">
            <v>0</v>
          </cell>
          <cell r="X1103">
            <v>28</v>
          </cell>
          <cell r="Y1103">
            <v>28</v>
          </cell>
          <cell r="Z1103">
            <v>0</v>
          </cell>
        </row>
        <row r="1104">
          <cell r="A1104" t="str">
            <v>TMP254</v>
          </cell>
          <cell r="B1104" t="str">
            <v>SACHIN KOPKAR</v>
          </cell>
          <cell r="C1104" t="str">
            <v>16.12.04</v>
          </cell>
          <cell r="D1104">
            <v>31260</v>
          </cell>
          <cell r="F1104">
            <v>7.3</v>
          </cell>
          <cell r="G1104">
            <v>16</v>
          </cell>
          <cell r="H1104" t="str">
            <v>TEMP</v>
          </cell>
          <cell r="N1104">
            <v>0</v>
          </cell>
          <cell r="R1104" t="str">
            <v>HELPER</v>
          </cell>
          <cell r="S1104">
            <v>39629</v>
          </cell>
          <cell r="T1104">
            <v>22.5</v>
          </cell>
          <cell r="U1104">
            <v>5</v>
          </cell>
          <cell r="V1104">
            <v>0</v>
          </cell>
          <cell r="W1104">
            <v>0</v>
          </cell>
          <cell r="X1104">
            <v>30</v>
          </cell>
          <cell r="Y1104">
            <v>27.5</v>
          </cell>
          <cell r="Z1104">
            <v>91.25</v>
          </cell>
        </row>
        <row r="1105">
          <cell r="A1105" t="str">
            <v>TMP254</v>
          </cell>
          <cell r="B1105" t="str">
            <v>SACHIN KOPKAR</v>
          </cell>
          <cell r="C1105" t="str">
            <v>16.12.04</v>
          </cell>
          <cell r="D1105">
            <v>31260</v>
          </cell>
          <cell r="E1105" t="str">
            <v>TEP</v>
          </cell>
          <cell r="F1105">
            <v>7.3</v>
          </cell>
          <cell r="G1105">
            <v>16</v>
          </cell>
          <cell r="H1105" t="str">
            <v>TEMP</v>
          </cell>
          <cell r="N1105">
            <v>0</v>
          </cell>
          <cell r="R1105" t="str">
            <v>HELPER</v>
          </cell>
          <cell r="S1105">
            <v>39692</v>
          </cell>
          <cell r="T1105">
            <v>22.5</v>
          </cell>
          <cell r="U1105">
            <v>4</v>
          </cell>
          <cell r="V1105">
            <v>0</v>
          </cell>
          <cell r="W1105">
            <v>1</v>
          </cell>
          <cell r="X1105">
            <v>30</v>
          </cell>
          <cell r="Y1105">
            <v>27.5</v>
          </cell>
          <cell r="Z1105">
            <v>0</v>
          </cell>
        </row>
        <row r="1106">
          <cell r="A1106" t="str">
            <v>TMP254</v>
          </cell>
          <cell r="B1106" t="str">
            <v>SACHIN KOPKAR</v>
          </cell>
          <cell r="C1106" t="str">
            <v>16.12.04</v>
          </cell>
          <cell r="D1106">
            <v>31260</v>
          </cell>
          <cell r="E1106" t="str">
            <v>TEP</v>
          </cell>
          <cell r="F1106">
            <v>7.3</v>
          </cell>
          <cell r="G1106">
            <v>16</v>
          </cell>
          <cell r="H1106" t="str">
            <v>TEMP</v>
          </cell>
          <cell r="N1106">
            <v>0</v>
          </cell>
          <cell r="R1106" t="str">
            <v>HELPER</v>
          </cell>
          <cell r="S1106">
            <v>39660</v>
          </cell>
          <cell r="T1106">
            <v>25.5</v>
          </cell>
          <cell r="U1106">
            <v>4</v>
          </cell>
          <cell r="V1106">
            <v>0</v>
          </cell>
          <cell r="W1106">
            <v>0</v>
          </cell>
          <cell r="X1106">
            <v>31</v>
          </cell>
          <cell r="Y1106">
            <v>29.5</v>
          </cell>
          <cell r="Z1106">
            <v>62.05</v>
          </cell>
        </row>
        <row r="1107">
          <cell r="A1107" t="str">
            <v>TMP254</v>
          </cell>
          <cell r="B1107" t="str">
            <v>SACHIN KOPKAR</v>
          </cell>
          <cell r="C1107" t="str">
            <v>16.12.04</v>
          </cell>
          <cell r="D1107">
            <v>31260</v>
          </cell>
          <cell r="E1107" t="str">
            <v>TEP</v>
          </cell>
          <cell r="F1107" t="str">
            <v>TIME_IN</v>
          </cell>
          <cell r="G1107">
            <v>16</v>
          </cell>
          <cell r="H1107" t="str">
            <v>TEMP</v>
          </cell>
          <cell r="N1107">
            <v>0</v>
          </cell>
          <cell r="R1107" t="str">
            <v>HELPER</v>
          </cell>
          <cell r="S1107">
            <v>39783</v>
          </cell>
          <cell r="T1107">
            <v>26</v>
          </cell>
          <cell r="U1107">
            <v>4</v>
          </cell>
          <cell r="V1107">
            <v>0</v>
          </cell>
          <cell r="W1107">
            <v>0</v>
          </cell>
          <cell r="X1107">
            <v>31</v>
          </cell>
          <cell r="Y1107">
            <v>30</v>
          </cell>
          <cell r="Z1107">
            <v>0</v>
          </cell>
        </row>
        <row r="1108">
          <cell r="A1108" t="str">
            <v>TMP254</v>
          </cell>
          <cell r="B1108" t="str">
            <v>SACHIN KOPKAR</v>
          </cell>
          <cell r="C1108" t="str">
            <v>16.12.04</v>
          </cell>
          <cell r="D1108">
            <v>31260</v>
          </cell>
          <cell r="E1108" t="str">
            <v>TEP</v>
          </cell>
          <cell r="F1108">
            <v>7.3</v>
          </cell>
          <cell r="G1108">
            <v>16</v>
          </cell>
          <cell r="H1108" t="str">
            <v>TEMP</v>
          </cell>
          <cell r="N1108">
            <v>0</v>
          </cell>
          <cell r="R1108" t="str">
            <v>HELPER</v>
          </cell>
          <cell r="S1108">
            <v>39599</v>
          </cell>
          <cell r="T1108">
            <v>25</v>
          </cell>
          <cell r="U1108">
            <v>4</v>
          </cell>
          <cell r="V1108">
            <v>0</v>
          </cell>
          <cell r="W1108">
            <v>1</v>
          </cell>
          <cell r="X1108">
            <v>31</v>
          </cell>
          <cell r="Y1108">
            <v>30</v>
          </cell>
          <cell r="Z1108">
            <v>109.25</v>
          </cell>
        </row>
        <row r="1109">
          <cell r="A1109" t="str">
            <v>TMP254</v>
          </cell>
          <cell r="B1109" t="str">
            <v>SACHIN KOPKAR</v>
          </cell>
          <cell r="C1109" t="str">
            <v>16.12.04</v>
          </cell>
          <cell r="D1109">
            <v>31260</v>
          </cell>
          <cell r="E1109" t="str">
            <v>TEP</v>
          </cell>
          <cell r="F1109">
            <v>7.3</v>
          </cell>
          <cell r="G1109">
            <v>16</v>
          </cell>
          <cell r="H1109" t="str">
            <v>TEMP</v>
          </cell>
          <cell r="N1109">
            <v>0</v>
          </cell>
          <cell r="R1109" t="str">
            <v>HELPER</v>
          </cell>
          <cell r="S1109">
            <v>39691</v>
          </cell>
          <cell r="T1109">
            <v>23</v>
          </cell>
          <cell r="U1109">
            <v>5</v>
          </cell>
          <cell r="V1109">
            <v>0</v>
          </cell>
          <cell r="W1109">
            <v>2</v>
          </cell>
          <cell r="X1109">
            <v>31</v>
          </cell>
          <cell r="Y1109">
            <v>30</v>
          </cell>
          <cell r="Z1109">
            <v>45.75</v>
          </cell>
        </row>
        <row r="1110">
          <cell r="A1110" t="str">
            <v>TMP254</v>
          </cell>
          <cell r="B1110" t="str">
            <v>SACHIN KOPKAR</v>
          </cell>
          <cell r="C1110" t="str">
            <v>16.12.04</v>
          </cell>
          <cell r="D1110">
            <v>31260</v>
          </cell>
          <cell r="E1110" t="str">
            <v>TEP</v>
          </cell>
          <cell r="F1110" t="str">
            <v>TIME_IN</v>
          </cell>
          <cell r="G1110">
            <v>16</v>
          </cell>
          <cell r="H1110" t="str">
            <v>TEMP</v>
          </cell>
          <cell r="N1110">
            <v>0</v>
          </cell>
          <cell r="R1110" t="str">
            <v>HELPER</v>
          </cell>
          <cell r="S1110">
            <v>39845</v>
          </cell>
          <cell r="T1110">
            <v>20</v>
          </cell>
          <cell r="U1110">
            <v>8</v>
          </cell>
          <cell r="V1110">
            <v>0</v>
          </cell>
          <cell r="W1110">
            <v>0</v>
          </cell>
          <cell r="X1110">
            <v>28</v>
          </cell>
          <cell r="Y1110">
            <v>28</v>
          </cell>
          <cell r="Z1110">
            <v>8.5</v>
          </cell>
        </row>
        <row r="1111">
          <cell r="A1111" t="str">
            <v>TMP254</v>
          </cell>
          <cell r="B1111" t="str">
            <v>SACHIN KOPKAR</v>
          </cell>
          <cell r="C1111" t="str">
            <v>16.12.04</v>
          </cell>
          <cell r="D1111">
            <v>31260</v>
          </cell>
          <cell r="E1111" t="str">
            <v>TEP</v>
          </cell>
          <cell r="F1111" t="str">
            <v>TIME_IN</v>
          </cell>
          <cell r="G1111">
            <v>16</v>
          </cell>
          <cell r="H1111" t="str">
            <v>TEMP</v>
          </cell>
          <cell r="N1111">
            <v>0</v>
          </cell>
          <cell r="R1111" t="str">
            <v>HELPER</v>
          </cell>
          <cell r="S1111">
            <v>39881</v>
          </cell>
          <cell r="T1111">
            <v>20.5</v>
          </cell>
          <cell r="U1111">
            <v>8</v>
          </cell>
          <cell r="V1111">
            <v>0</v>
          </cell>
          <cell r="W1111">
            <v>2</v>
          </cell>
          <cell r="X1111">
            <v>31</v>
          </cell>
          <cell r="Y1111">
            <v>30.5</v>
          </cell>
          <cell r="Z1111">
            <v>17.75</v>
          </cell>
        </row>
        <row r="1112">
          <cell r="A1112" t="str">
            <v>TMP254</v>
          </cell>
          <cell r="B1112" t="str">
            <v>SACHIN KOPKAR</v>
          </cell>
          <cell r="C1112" t="str">
            <v>16.12.04</v>
          </cell>
          <cell r="D1112">
            <v>31260</v>
          </cell>
          <cell r="E1112" t="str">
            <v>TEP</v>
          </cell>
          <cell r="F1112">
            <v>7.3</v>
          </cell>
          <cell r="G1112">
            <v>16</v>
          </cell>
          <cell r="H1112" t="str">
            <v>TEMP</v>
          </cell>
          <cell r="N1112">
            <v>0</v>
          </cell>
          <cell r="R1112" t="str">
            <v>HELPER</v>
          </cell>
          <cell r="S1112">
            <v>39753</v>
          </cell>
          <cell r="T1112">
            <v>24.5</v>
          </cell>
          <cell r="U1112">
            <v>5</v>
          </cell>
          <cell r="V1112">
            <v>0</v>
          </cell>
          <cell r="W1112">
            <v>0</v>
          </cell>
          <cell r="X1112">
            <v>30</v>
          </cell>
          <cell r="Y1112">
            <v>29.5</v>
          </cell>
          <cell r="Z1112">
            <v>0</v>
          </cell>
        </row>
        <row r="1113">
          <cell r="A1113" t="str">
            <v>TMP254</v>
          </cell>
          <cell r="B1113" t="str">
            <v>SACHIN KOPKAR</v>
          </cell>
          <cell r="C1113" t="str">
            <v>16.12.04</v>
          </cell>
          <cell r="D1113">
            <v>31260</v>
          </cell>
          <cell r="E1113" t="str">
            <v>TEP</v>
          </cell>
          <cell r="F1113" t="str">
            <v>TIME_IN</v>
          </cell>
          <cell r="G1113">
            <v>16</v>
          </cell>
          <cell r="H1113" t="str">
            <v>TEMP</v>
          </cell>
          <cell r="N1113">
            <v>0</v>
          </cell>
          <cell r="R1113" t="str">
            <v>HELPER</v>
          </cell>
          <cell r="S1113">
            <v>39814</v>
          </cell>
          <cell r="T1113">
            <v>24</v>
          </cell>
          <cell r="U1113">
            <v>5</v>
          </cell>
          <cell r="V1113">
            <v>0</v>
          </cell>
          <cell r="W1113">
            <v>1</v>
          </cell>
          <cell r="X1113">
            <v>31</v>
          </cell>
          <cell r="Y1113">
            <v>30</v>
          </cell>
          <cell r="Z1113">
            <v>0</v>
          </cell>
        </row>
        <row r="1114">
          <cell r="A1114" t="str">
            <v>TMP254</v>
          </cell>
          <cell r="B1114" t="str">
            <v>SACHIN KOPKAR</v>
          </cell>
          <cell r="C1114" t="str">
            <v>16.12.04</v>
          </cell>
          <cell r="D1114">
            <v>31260</v>
          </cell>
          <cell r="E1114" t="str">
            <v>TEP</v>
          </cell>
          <cell r="F1114">
            <v>7.3</v>
          </cell>
          <cell r="G1114">
            <v>16</v>
          </cell>
          <cell r="H1114" t="str">
            <v>TEMP</v>
          </cell>
          <cell r="N1114">
            <v>0</v>
          </cell>
          <cell r="R1114" t="str">
            <v>HELPER</v>
          </cell>
          <cell r="S1114">
            <v>39539</v>
          </cell>
          <cell r="T1114">
            <v>24.5</v>
          </cell>
          <cell r="U1114">
            <v>4</v>
          </cell>
          <cell r="W1114">
            <v>0</v>
          </cell>
          <cell r="X1114">
            <v>30</v>
          </cell>
          <cell r="Y1114">
            <v>28.5</v>
          </cell>
          <cell r="Z1114">
            <v>30.5</v>
          </cell>
        </row>
        <row r="1115">
          <cell r="A1115" t="str">
            <v>TMP254</v>
          </cell>
          <cell r="B1115" t="str">
            <v>SACHIN KOPKAR</v>
          </cell>
          <cell r="C1115" t="str">
            <v>16.12.04</v>
          </cell>
          <cell r="D1115">
            <v>31260</v>
          </cell>
          <cell r="E1115" t="str">
            <v>TEP</v>
          </cell>
          <cell r="F1115">
            <v>7.3</v>
          </cell>
          <cell r="G1115">
            <v>16</v>
          </cell>
          <cell r="H1115" t="str">
            <v>TEMP</v>
          </cell>
          <cell r="N1115">
            <v>0</v>
          </cell>
          <cell r="R1115" t="str">
            <v>HELPER</v>
          </cell>
          <cell r="S1115">
            <v>39722</v>
          </cell>
          <cell r="T1115">
            <v>21.5</v>
          </cell>
          <cell r="U1115">
            <v>5</v>
          </cell>
          <cell r="V1115">
            <v>0</v>
          </cell>
          <cell r="W1115">
            <v>4</v>
          </cell>
          <cell r="X1115">
            <v>31</v>
          </cell>
          <cell r="Y1115">
            <v>30.5</v>
          </cell>
          <cell r="Z1115">
            <v>9</v>
          </cell>
        </row>
        <row r="1116">
          <cell r="A1116" t="str">
            <v>TMP259</v>
          </cell>
          <cell r="B1116" t="str">
            <v>SHWETA KOSBE</v>
          </cell>
          <cell r="C1116" t="str">
            <v>20.12.04</v>
          </cell>
          <cell r="D1116">
            <v>30684</v>
          </cell>
          <cell r="E1116" t="str">
            <v>TEP</v>
          </cell>
          <cell r="F1116">
            <v>7.3</v>
          </cell>
          <cell r="G1116">
            <v>16</v>
          </cell>
          <cell r="H1116" t="str">
            <v>TEMP</v>
          </cell>
          <cell r="I1116" t="str">
            <v>SIDDHESHWAR TALAV ,</v>
          </cell>
          <cell r="J1116" t="str">
            <v>GANESH DARSHAN APT.</v>
          </cell>
          <cell r="K1116" t="str">
            <v>R.NO. 12 KHOPAT THANE (W)</v>
          </cell>
          <cell r="N1116">
            <v>0</v>
          </cell>
          <cell r="R1116" t="str">
            <v>PRINTING-HELPER</v>
          </cell>
          <cell r="S1116">
            <v>39599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31</v>
          </cell>
          <cell r="Y1116">
            <v>0</v>
          </cell>
          <cell r="Z1116">
            <v>0</v>
          </cell>
        </row>
        <row r="1117">
          <cell r="A1117" t="str">
            <v>TMP259</v>
          </cell>
          <cell r="B1117" t="str">
            <v>SHWETA KOSBE</v>
          </cell>
          <cell r="C1117" t="str">
            <v>20.12.04</v>
          </cell>
          <cell r="D1117">
            <v>30684</v>
          </cell>
          <cell r="E1117" t="str">
            <v>TEP</v>
          </cell>
          <cell r="F1117">
            <v>7.3</v>
          </cell>
          <cell r="G1117">
            <v>16</v>
          </cell>
          <cell r="H1117" t="str">
            <v>TEMP</v>
          </cell>
          <cell r="I1117" t="str">
            <v>SIDDHESHWAR TALAV ,</v>
          </cell>
          <cell r="J1117" t="str">
            <v>GANESH DARSHAN APT.</v>
          </cell>
          <cell r="K1117" t="str">
            <v>R.NO. 12 KHOPAT THANE (W)</v>
          </cell>
          <cell r="N1117">
            <v>0</v>
          </cell>
          <cell r="R1117" t="str">
            <v>PRINTING-HELPER</v>
          </cell>
          <cell r="S1117">
            <v>39539</v>
          </cell>
          <cell r="T1117">
            <v>0</v>
          </cell>
          <cell r="U1117">
            <v>0</v>
          </cell>
          <cell r="W1117">
            <v>0</v>
          </cell>
          <cell r="X1117">
            <v>30</v>
          </cell>
          <cell r="Y1117">
            <v>0</v>
          </cell>
          <cell r="Z1117">
            <v>0</v>
          </cell>
        </row>
        <row r="1118">
          <cell r="A1118" t="str">
            <v>TMP266</v>
          </cell>
          <cell r="B1118" t="str">
            <v>DINESH PATIL</v>
          </cell>
          <cell r="C1118" t="str">
            <v>27.1.05</v>
          </cell>
          <cell r="D1118">
            <v>30875</v>
          </cell>
          <cell r="E1118" t="str">
            <v>TEP</v>
          </cell>
          <cell r="F1118">
            <v>7.3</v>
          </cell>
          <cell r="G1118">
            <v>16</v>
          </cell>
          <cell r="H1118" t="str">
            <v>TEMP</v>
          </cell>
          <cell r="I1118" t="str">
            <v>GHANSOLI KOLIWADA,</v>
          </cell>
          <cell r="J1118" t="str">
            <v>NAVI MUMBAI 400701</v>
          </cell>
          <cell r="N1118">
            <v>0</v>
          </cell>
          <cell r="R1118" t="str">
            <v>STORES</v>
          </cell>
          <cell r="S1118">
            <v>39539</v>
          </cell>
          <cell r="T1118">
            <v>23</v>
          </cell>
          <cell r="U1118">
            <v>4</v>
          </cell>
          <cell r="W1118">
            <v>0</v>
          </cell>
          <cell r="X1118">
            <v>30</v>
          </cell>
          <cell r="Y1118">
            <v>27</v>
          </cell>
          <cell r="Z1118">
            <v>9.85</v>
          </cell>
        </row>
        <row r="1119">
          <cell r="A1119" t="str">
            <v>TMP266</v>
          </cell>
          <cell r="B1119" t="str">
            <v>DINESH PATIL</v>
          </cell>
          <cell r="C1119" t="str">
            <v>27.1.05</v>
          </cell>
          <cell r="D1119">
            <v>30875</v>
          </cell>
          <cell r="E1119" t="str">
            <v>TEP</v>
          </cell>
          <cell r="F1119">
            <v>7.3</v>
          </cell>
          <cell r="G1119">
            <v>16</v>
          </cell>
          <cell r="H1119" t="str">
            <v>TEMP</v>
          </cell>
          <cell r="I1119" t="str">
            <v>GHANSOLI KOLIWADA,</v>
          </cell>
          <cell r="J1119" t="str">
            <v>NAVI MUMBAI 400701</v>
          </cell>
          <cell r="N1119">
            <v>0</v>
          </cell>
          <cell r="R1119" t="str">
            <v>STORES</v>
          </cell>
          <cell r="S1119">
            <v>39599</v>
          </cell>
          <cell r="T1119">
            <v>23</v>
          </cell>
          <cell r="U1119">
            <v>4</v>
          </cell>
          <cell r="V1119">
            <v>0</v>
          </cell>
          <cell r="W1119">
            <v>1</v>
          </cell>
          <cell r="X1119">
            <v>31</v>
          </cell>
          <cell r="Y1119">
            <v>28</v>
          </cell>
          <cell r="Z1119">
            <v>0</v>
          </cell>
        </row>
        <row r="1120">
          <cell r="A1120" t="str">
            <v>TMP270</v>
          </cell>
          <cell r="B1120" t="str">
            <v>MANJUSHREE YADAV</v>
          </cell>
          <cell r="C1120" t="str">
            <v>11.2.05</v>
          </cell>
          <cell r="D1120">
            <v>31884</v>
          </cell>
          <cell r="F1120">
            <v>9</v>
          </cell>
          <cell r="G1120">
            <v>17.3</v>
          </cell>
          <cell r="H1120" t="str">
            <v>TEMP</v>
          </cell>
          <cell r="I1120" t="str">
            <v>GEETA APARTMENT, NEW ENGLISH</v>
          </cell>
          <cell r="J1120" t="str">
            <v>SCHOOL, PANCH PAKHADI ,THANE</v>
          </cell>
          <cell r="N1120">
            <v>0</v>
          </cell>
          <cell r="R1120" t="str">
            <v>ASSEMBLY HELPER</v>
          </cell>
          <cell r="S1120">
            <v>39692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30</v>
          </cell>
          <cell r="Y1120">
            <v>0</v>
          </cell>
          <cell r="Z1120">
            <v>0</v>
          </cell>
        </row>
        <row r="1121">
          <cell r="A1121" t="str">
            <v>TMP270</v>
          </cell>
          <cell r="B1121" t="str">
            <v>MANJUSHREE YADAV</v>
          </cell>
          <cell r="C1121" t="str">
            <v>11.2.05</v>
          </cell>
          <cell r="D1121">
            <v>31884</v>
          </cell>
          <cell r="F1121">
            <v>9</v>
          </cell>
          <cell r="G1121">
            <v>17.3</v>
          </cell>
          <cell r="H1121" t="str">
            <v>TEMP</v>
          </cell>
          <cell r="I1121" t="str">
            <v>GEETA APARTMENT, NEW ENGLISH</v>
          </cell>
          <cell r="J1121" t="str">
            <v>SCHOOL, PANCH PAKHADI ,THANE</v>
          </cell>
          <cell r="N1121">
            <v>0</v>
          </cell>
          <cell r="R1121" t="str">
            <v>ASSEMBLY HELPER</v>
          </cell>
          <cell r="S1121">
            <v>39691</v>
          </cell>
          <cell r="T1121">
            <v>22</v>
          </cell>
          <cell r="U1121">
            <v>4</v>
          </cell>
          <cell r="V1121">
            <v>0</v>
          </cell>
          <cell r="W1121">
            <v>3</v>
          </cell>
          <cell r="X1121">
            <v>31</v>
          </cell>
          <cell r="Y1121">
            <v>29</v>
          </cell>
          <cell r="Z1121">
            <v>9.5</v>
          </cell>
        </row>
        <row r="1122">
          <cell r="A1122" t="str">
            <v>TMP270</v>
          </cell>
          <cell r="B1122" t="str">
            <v>MANJUSHREE YADAV</v>
          </cell>
          <cell r="C1122" t="str">
            <v>11.2.05</v>
          </cell>
          <cell r="D1122">
            <v>31884</v>
          </cell>
          <cell r="F1122">
            <v>9</v>
          </cell>
          <cell r="G1122">
            <v>17.3</v>
          </cell>
          <cell r="H1122" t="str">
            <v>TEMP</v>
          </cell>
          <cell r="I1122" t="str">
            <v>GEETA APARTMENT, NEW ENGLISH</v>
          </cell>
          <cell r="J1122" t="str">
            <v>SCHOOL, PANCH PAKHADI ,THANE</v>
          </cell>
          <cell r="N1122">
            <v>0</v>
          </cell>
          <cell r="R1122" t="str">
            <v>ASSEMBLY HELPER</v>
          </cell>
          <cell r="S1122">
            <v>39660</v>
          </cell>
          <cell r="T1122">
            <v>24.5</v>
          </cell>
          <cell r="U1122">
            <v>4</v>
          </cell>
          <cell r="V1122">
            <v>0</v>
          </cell>
          <cell r="W1122">
            <v>0</v>
          </cell>
          <cell r="X1122">
            <v>31</v>
          </cell>
          <cell r="Y1122">
            <v>28.5</v>
          </cell>
          <cell r="Z1122">
            <v>20.5</v>
          </cell>
        </row>
        <row r="1123">
          <cell r="A1123" t="str">
            <v>TMP270</v>
          </cell>
          <cell r="B1123" t="str">
            <v>MANJUSHREE YADAV</v>
          </cell>
          <cell r="C1123" t="str">
            <v>11.2.05</v>
          </cell>
          <cell r="D1123">
            <v>31884</v>
          </cell>
          <cell r="E1123" t="str">
            <v>TEP</v>
          </cell>
          <cell r="F1123">
            <v>9</v>
          </cell>
          <cell r="G1123">
            <v>17.3</v>
          </cell>
          <cell r="H1123" t="str">
            <v>TEMP</v>
          </cell>
          <cell r="I1123" t="str">
            <v>GEETA APARTMENT, NEW ENGLISH</v>
          </cell>
          <cell r="J1123" t="str">
            <v>SCHOOL, PANCH PAKHADI ,THANE</v>
          </cell>
          <cell r="N1123">
            <v>0</v>
          </cell>
          <cell r="R1123" t="str">
            <v>ASSEMBLY HELPER</v>
          </cell>
          <cell r="S1123">
            <v>39599</v>
          </cell>
          <cell r="T1123">
            <v>24</v>
          </cell>
          <cell r="U1123">
            <v>4</v>
          </cell>
          <cell r="V1123">
            <v>0</v>
          </cell>
          <cell r="W1123">
            <v>1</v>
          </cell>
          <cell r="X1123">
            <v>31</v>
          </cell>
          <cell r="Y1123">
            <v>29</v>
          </cell>
          <cell r="Z1123">
            <v>1</v>
          </cell>
        </row>
        <row r="1124">
          <cell r="A1124" t="str">
            <v>TMP270</v>
          </cell>
          <cell r="B1124" t="str">
            <v>MANJUSHREE YADAV</v>
          </cell>
          <cell r="C1124" t="str">
            <v>11.2.05</v>
          </cell>
          <cell r="D1124">
            <v>31884</v>
          </cell>
          <cell r="E1124" t="str">
            <v>TEP</v>
          </cell>
          <cell r="F1124">
            <v>9</v>
          </cell>
          <cell r="G1124">
            <v>17.3</v>
          </cell>
          <cell r="H1124" t="str">
            <v>TEMP</v>
          </cell>
          <cell r="I1124" t="str">
            <v>GEETA APARTMENT, NEW ENGLISH</v>
          </cell>
          <cell r="J1124" t="str">
            <v>SCHOOL, PANCH PAKHADI ,THANE</v>
          </cell>
          <cell r="N1124">
            <v>0</v>
          </cell>
          <cell r="R1124" t="str">
            <v>ASSEMBLY HELPER</v>
          </cell>
          <cell r="S1124">
            <v>39539</v>
          </cell>
          <cell r="T1124">
            <v>26</v>
          </cell>
          <cell r="U1124">
            <v>4</v>
          </cell>
          <cell r="W1124">
            <v>0</v>
          </cell>
          <cell r="X1124">
            <v>30</v>
          </cell>
          <cell r="Y1124">
            <v>30</v>
          </cell>
          <cell r="Z1124">
            <v>0</v>
          </cell>
        </row>
        <row r="1125">
          <cell r="A1125" t="str">
            <v>TMP270</v>
          </cell>
          <cell r="B1125" t="str">
            <v>MANJUSHREE YADAV</v>
          </cell>
          <cell r="C1125" t="str">
            <v>11.2.05</v>
          </cell>
          <cell r="D1125">
            <v>31884</v>
          </cell>
          <cell r="F1125">
            <v>9</v>
          </cell>
          <cell r="G1125">
            <v>17.3</v>
          </cell>
          <cell r="H1125" t="str">
            <v>TEMP</v>
          </cell>
          <cell r="I1125" t="str">
            <v>GEETA APARTMENT, NEW ENGLISH</v>
          </cell>
          <cell r="J1125" t="str">
            <v>SCHOOL, PANCH PAKHADI ,THANE</v>
          </cell>
          <cell r="N1125">
            <v>0</v>
          </cell>
          <cell r="R1125" t="str">
            <v>ASSEMBLY HELPER</v>
          </cell>
          <cell r="S1125">
            <v>39629</v>
          </cell>
          <cell r="T1125">
            <v>25</v>
          </cell>
          <cell r="U1125">
            <v>5</v>
          </cell>
          <cell r="V1125">
            <v>0</v>
          </cell>
          <cell r="W1125">
            <v>0</v>
          </cell>
          <cell r="X1125">
            <v>30</v>
          </cell>
          <cell r="Y1125">
            <v>30</v>
          </cell>
          <cell r="Z1125">
            <v>0</v>
          </cell>
        </row>
        <row r="1126">
          <cell r="A1126" t="str">
            <v>TMP271</v>
          </cell>
          <cell r="B1126" t="str">
            <v>ASHVINI KAMBLE</v>
          </cell>
          <cell r="C1126" t="str">
            <v>3.2.05</v>
          </cell>
          <cell r="D1126">
            <v>31743</v>
          </cell>
          <cell r="E1126" t="str">
            <v>TEP</v>
          </cell>
          <cell r="F1126">
            <v>7.3</v>
          </cell>
          <cell r="G1126">
            <v>16</v>
          </cell>
          <cell r="H1126" t="str">
            <v>TEMP</v>
          </cell>
          <cell r="I1126" t="str">
            <v>NEW BHAGIRATHI CHAWL, KALWA</v>
          </cell>
          <cell r="N1126">
            <v>0</v>
          </cell>
          <cell r="R1126" t="str">
            <v>PRINTING HELPER</v>
          </cell>
          <cell r="S1126">
            <v>39539</v>
          </cell>
          <cell r="T1126">
            <v>9.5</v>
          </cell>
          <cell r="U1126">
            <v>3</v>
          </cell>
          <cell r="W1126">
            <v>0</v>
          </cell>
          <cell r="X1126">
            <v>30</v>
          </cell>
          <cell r="Y1126">
            <v>12.5</v>
          </cell>
          <cell r="Z1126">
            <v>0</v>
          </cell>
        </row>
        <row r="1127">
          <cell r="A1127" t="str">
            <v>TMP271</v>
          </cell>
          <cell r="B1127" t="str">
            <v>ASHVINI KAMBLE</v>
          </cell>
          <cell r="C1127" t="str">
            <v>3.2.05</v>
          </cell>
          <cell r="D1127">
            <v>31743</v>
          </cell>
          <cell r="E1127" t="str">
            <v>TEP</v>
          </cell>
          <cell r="F1127">
            <v>7.3</v>
          </cell>
          <cell r="G1127">
            <v>16</v>
          </cell>
          <cell r="H1127" t="str">
            <v>TEMP</v>
          </cell>
          <cell r="I1127" t="str">
            <v>NEW BHAGIRATHI CHAWL, KALWA</v>
          </cell>
          <cell r="N1127">
            <v>0</v>
          </cell>
          <cell r="R1127" t="str">
            <v>PRINTING HELPER</v>
          </cell>
          <cell r="S1127">
            <v>39599</v>
          </cell>
          <cell r="T1127">
            <v>5</v>
          </cell>
          <cell r="U1127">
            <v>1</v>
          </cell>
          <cell r="V1127">
            <v>0</v>
          </cell>
          <cell r="W1127">
            <v>0</v>
          </cell>
          <cell r="X1127">
            <v>31</v>
          </cell>
          <cell r="Y1127">
            <v>6</v>
          </cell>
          <cell r="Z1127">
            <v>0</v>
          </cell>
        </row>
        <row r="1128">
          <cell r="A1128" t="str">
            <v>TMP279</v>
          </cell>
          <cell r="B1128" t="str">
            <v>SANTOSH SHINDE</v>
          </cell>
          <cell r="C1128" t="str">
            <v>15.4.05</v>
          </cell>
          <cell r="D1128">
            <v>30466</v>
          </cell>
          <cell r="E1128" t="str">
            <v>TMP</v>
          </cell>
          <cell r="F1128">
            <v>9</v>
          </cell>
          <cell r="G1128">
            <v>17.3</v>
          </cell>
          <cell r="H1128" t="str">
            <v>TEMP</v>
          </cell>
          <cell r="I1128" t="str">
            <v>KALVA AGAR,</v>
          </cell>
          <cell r="J1128" t="str">
            <v>NEAR GOPAL NAGAR</v>
          </cell>
          <cell r="N1128">
            <v>0</v>
          </cell>
          <cell r="R1128" t="str">
            <v>CARDS</v>
          </cell>
          <cell r="S1128">
            <v>39753</v>
          </cell>
          <cell r="T1128">
            <v>15</v>
          </cell>
          <cell r="U1128">
            <v>10</v>
          </cell>
          <cell r="V1128">
            <v>0</v>
          </cell>
          <cell r="W1128">
            <v>0</v>
          </cell>
          <cell r="X1128">
            <v>30</v>
          </cell>
          <cell r="Y1128">
            <v>25</v>
          </cell>
          <cell r="Z1128">
            <v>28</v>
          </cell>
        </row>
        <row r="1129">
          <cell r="A1129" t="str">
            <v>TMP279</v>
          </cell>
          <cell r="B1129" t="str">
            <v>SANTOSH SHINDE</v>
          </cell>
          <cell r="C1129" t="str">
            <v>15.4.05</v>
          </cell>
          <cell r="D1129">
            <v>30466</v>
          </cell>
          <cell r="E1129" t="str">
            <v>TMP</v>
          </cell>
          <cell r="F1129">
            <v>9</v>
          </cell>
          <cell r="G1129">
            <v>17.3</v>
          </cell>
          <cell r="H1129" t="str">
            <v>TEMP</v>
          </cell>
          <cell r="I1129" t="str">
            <v>KALVA AGAR,</v>
          </cell>
          <cell r="J1129" t="str">
            <v>NEAR GOPAL NAGAR</v>
          </cell>
          <cell r="N1129">
            <v>0</v>
          </cell>
          <cell r="R1129" t="str">
            <v>CARDS</v>
          </cell>
          <cell r="S1129">
            <v>39691</v>
          </cell>
          <cell r="T1129">
            <v>10</v>
          </cell>
          <cell r="U1129">
            <v>5</v>
          </cell>
          <cell r="V1129">
            <v>0</v>
          </cell>
          <cell r="W1129">
            <v>2</v>
          </cell>
          <cell r="X1129">
            <v>31</v>
          </cell>
          <cell r="Y1129">
            <v>17</v>
          </cell>
          <cell r="Z1129">
            <v>8</v>
          </cell>
        </row>
        <row r="1130">
          <cell r="A1130" t="str">
            <v>TMP279</v>
          </cell>
          <cell r="B1130" t="str">
            <v>SANTOSH SHINDE</v>
          </cell>
          <cell r="C1130" t="str">
            <v>15.4.05</v>
          </cell>
          <cell r="D1130">
            <v>30466</v>
          </cell>
          <cell r="E1130" t="str">
            <v>TMP</v>
          </cell>
          <cell r="F1130">
            <v>9</v>
          </cell>
          <cell r="G1130">
            <v>17.3</v>
          </cell>
          <cell r="H1130" t="str">
            <v>TEMP</v>
          </cell>
          <cell r="I1130" t="str">
            <v>KALVA AGAR,</v>
          </cell>
          <cell r="J1130" t="str">
            <v>NEAR GOPAL NAGAR</v>
          </cell>
          <cell r="N1130">
            <v>0</v>
          </cell>
          <cell r="R1130" t="str">
            <v>CARDS</v>
          </cell>
          <cell r="S1130">
            <v>39660</v>
          </cell>
          <cell r="T1130">
            <v>19</v>
          </cell>
          <cell r="U1130">
            <v>8</v>
          </cell>
          <cell r="V1130">
            <v>0</v>
          </cell>
          <cell r="W1130">
            <v>0</v>
          </cell>
          <cell r="X1130">
            <v>31</v>
          </cell>
          <cell r="Y1130">
            <v>27</v>
          </cell>
          <cell r="Z1130">
            <v>19</v>
          </cell>
        </row>
        <row r="1131">
          <cell r="A1131" t="str">
            <v>TMP279</v>
          </cell>
          <cell r="B1131" t="str">
            <v>SANTOSH SHINDE</v>
          </cell>
          <cell r="C1131" t="str">
            <v>15.4.05</v>
          </cell>
          <cell r="D1131">
            <v>30466</v>
          </cell>
          <cell r="E1131" t="str">
            <v>TMP</v>
          </cell>
          <cell r="F1131" t="str">
            <v>TIME_IN</v>
          </cell>
          <cell r="G1131">
            <v>17.3</v>
          </cell>
          <cell r="H1131" t="str">
            <v>TEMP</v>
          </cell>
          <cell r="I1131" t="str">
            <v>KALVA AGAR,</v>
          </cell>
          <cell r="J1131" t="str">
            <v>NEAR GOPAL NAGAR</v>
          </cell>
          <cell r="N1131">
            <v>0</v>
          </cell>
          <cell r="R1131" t="str">
            <v>CARDS</v>
          </cell>
          <cell r="S1131">
            <v>39881</v>
          </cell>
          <cell r="T1131">
            <v>17</v>
          </cell>
          <cell r="U1131">
            <v>9</v>
          </cell>
          <cell r="V1131">
            <v>0</v>
          </cell>
          <cell r="W1131">
            <v>2</v>
          </cell>
          <cell r="X1131">
            <v>31</v>
          </cell>
          <cell r="Y1131">
            <v>28</v>
          </cell>
          <cell r="Z1131">
            <v>0</v>
          </cell>
        </row>
        <row r="1132">
          <cell r="A1132" t="str">
            <v>TMP279</v>
          </cell>
          <cell r="B1132" t="str">
            <v>SANTOSH SHINDE</v>
          </cell>
          <cell r="C1132" t="str">
            <v>15.4.05</v>
          </cell>
          <cell r="D1132">
            <v>30466</v>
          </cell>
          <cell r="E1132" t="str">
            <v>TMP</v>
          </cell>
          <cell r="F1132">
            <v>9</v>
          </cell>
          <cell r="G1132">
            <v>17.3</v>
          </cell>
          <cell r="H1132" t="str">
            <v>TEMP</v>
          </cell>
          <cell r="I1132" t="str">
            <v>KALVA AGAR,</v>
          </cell>
          <cell r="J1132" t="str">
            <v>NEAR GOPAL NAGAR</v>
          </cell>
          <cell r="N1132">
            <v>0</v>
          </cell>
          <cell r="R1132" t="str">
            <v>CARDS</v>
          </cell>
          <cell r="S1132">
            <v>39722</v>
          </cell>
          <cell r="T1132">
            <v>18</v>
          </cell>
          <cell r="U1132">
            <v>8</v>
          </cell>
          <cell r="V1132">
            <v>0</v>
          </cell>
          <cell r="W1132">
            <v>4</v>
          </cell>
          <cell r="X1132">
            <v>31</v>
          </cell>
          <cell r="Y1132">
            <v>30</v>
          </cell>
          <cell r="Z1132">
            <v>22.5</v>
          </cell>
        </row>
        <row r="1133">
          <cell r="A1133" t="str">
            <v>TMP279</v>
          </cell>
          <cell r="B1133" t="str">
            <v>SANTOSH SHINDE</v>
          </cell>
          <cell r="C1133" t="str">
            <v>15.4.05</v>
          </cell>
          <cell r="D1133">
            <v>30466</v>
          </cell>
          <cell r="E1133" t="str">
            <v>TMP</v>
          </cell>
          <cell r="F1133" t="str">
            <v>TIME_IN</v>
          </cell>
          <cell r="G1133">
            <v>17.3</v>
          </cell>
          <cell r="H1133" t="str">
            <v>TEMP</v>
          </cell>
          <cell r="I1133" t="str">
            <v>KALVA AGAR,</v>
          </cell>
          <cell r="J1133" t="str">
            <v>NEAR GOPAL NAGAR</v>
          </cell>
          <cell r="N1133">
            <v>0</v>
          </cell>
          <cell r="R1133" t="str">
            <v>CARDS</v>
          </cell>
          <cell r="S1133">
            <v>39845</v>
          </cell>
          <cell r="T1133">
            <v>18</v>
          </cell>
          <cell r="U1133">
            <v>8</v>
          </cell>
          <cell r="V1133">
            <v>0</v>
          </cell>
          <cell r="W1133">
            <v>0</v>
          </cell>
          <cell r="X1133">
            <v>28</v>
          </cell>
          <cell r="Y1133">
            <v>26</v>
          </cell>
          <cell r="Z1133">
            <v>0</v>
          </cell>
        </row>
        <row r="1134">
          <cell r="A1134" t="str">
            <v>TMP279</v>
          </cell>
          <cell r="B1134" t="str">
            <v>SANTOSH SHINDE</v>
          </cell>
          <cell r="C1134" t="str">
            <v>15.4.05</v>
          </cell>
          <cell r="D1134">
            <v>30466</v>
          </cell>
          <cell r="E1134" t="str">
            <v>TMP</v>
          </cell>
          <cell r="F1134">
            <v>9</v>
          </cell>
          <cell r="G1134">
            <v>17.3</v>
          </cell>
          <cell r="H1134" t="str">
            <v>TEMP</v>
          </cell>
          <cell r="I1134" t="str">
            <v>KALVA AGAR,</v>
          </cell>
          <cell r="J1134" t="str">
            <v>NEAR GOPAL NAGAR</v>
          </cell>
          <cell r="N1134">
            <v>0</v>
          </cell>
          <cell r="R1134" t="str">
            <v>CARDS</v>
          </cell>
          <cell r="S1134">
            <v>39692</v>
          </cell>
          <cell r="T1134">
            <v>19</v>
          </cell>
          <cell r="U1134">
            <v>8</v>
          </cell>
          <cell r="V1134">
            <v>0</v>
          </cell>
          <cell r="W1134">
            <v>1</v>
          </cell>
          <cell r="X1134">
            <v>30</v>
          </cell>
          <cell r="Y1134">
            <v>28</v>
          </cell>
          <cell r="Z1134">
            <v>16</v>
          </cell>
        </row>
        <row r="1135">
          <cell r="A1135" t="str">
            <v>TMP279</v>
          </cell>
          <cell r="B1135" t="str">
            <v>SANTOSH SHINDE</v>
          </cell>
          <cell r="C1135" t="str">
            <v>15.4.05</v>
          </cell>
          <cell r="D1135">
            <v>30466</v>
          </cell>
          <cell r="F1135">
            <v>9</v>
          </cell>
          <cell r="G1135">
            <v>17.3</v>
          </cell>
          <cell r="H1135" t="str">
            <v>TEMP</v>
          </cell>
          <cell r="I1135" t="str">
            <v>KALVA AGAR,</v>
          </cell>
          <cell r="J1135" t="str">
            <v>NEAR GOPAL NAGAR</v>
          </cell>
          <cell r="N1135">
            <v>0</v>
          </cell>
          <cell r="R1135" t="str">
            <v>CARDS</v>
          </cell>
          <cell r="S1135">
            <v>39629</v>
          </cell>
          <cell r="T1135">
            <v>19.5</v>
          </cell>
          <cell r="U1135">
            <v>9</v>
          </cell>
          <cell r="V1135">
            <v>0</v>
          </cell>
          <cell r="W1135">
            <v>0</v>
          </cell>
          <cell r="X1135">
            <v>30</v>
          </cell>
          <cell r="Y1135">
            <v>28.5</v>
          </cell>
          <cell r="Z1135">
            <v>20</v>
          </cell>
        </row>
        <row r="1136">
          <cell r="A1136" t="str">
            <v>TMP279</v>
          </cell>
          <cell r="B1136" t="str">
            <v>SANTOSH SHINDE</v>
          </cell>
          <cell r="C1136" t="str">
            <v>15.4.05</v>
          </cell>
          <cell r="D1136">
            <v>30466</v>
          </cell>
          <cell r="E1136" t="str">
            <v>TMP</v>
          </cell>
          <cell r="F1136">
            <v>9</v>
          </cell>
          <cell r="G1136">
            <v>17.3</v>
          </cell>
          <cell r="H1136" t="str">
            <v>TEMP</v>
          </cell>
          <cell r="I1136" t="str">
            <v>KALVA AGAR,</v>
          </cell>
          <cell r="J1136" t="str">
            <v>NEAR GOPAL NAGAR</v>
          </cell>
          <cell r="N1136">
            <v>0</v>
          </cell>
          <cell r="R1136" t="str">
            <v>CARDS</v>
          </cell>
          <cell r="S1136">
            <v>39599</v>
          </cell>
          <cell r="T1136">
            <v>18</v>
          </cell>
          <cell r="U1136">
            <v>9</v>
          </cell>
          <cell r="V1136">
            <v>0</v>
          </cell>
          <cell r="W1136">
            <v>1</v>
          </cell>
          <cell r="X1136">
            <v>31</v>
          </cell>
          <cell r="Y1136">
            <v>28</v>
          </cell>
          <cell r="Z1136">
            <v>28.5</v>
          </cell>
        </row>
        <row r="1137">
          <cell r="A1137" t="str">
            <v>TMP279</v>
          </cell>
          <cell r="B1137" t="str">
            <v>SANTOSH SHINDE</v>
          </cell>
          <cell r="C1137" t="str">
            <v>15.4.05</v>
          </cell>
          <cell r="D1137">
            <v>30466</v>
          </cell>
          <cell r="E1137" t="str">
            <v>TMP</v>
          </cell>
          <cell r="F1137">
            <v>9</v>
          </cell>
          <cell r="G1137">
            <v>17.3</v>
          </cell>
          <cell r="H1137" t="str">
            <v>TEMP</v>
          </cell>
          <cell r="I1137" t="str">
            <v>KALVA AGAR,</v>
          </cell>
          <cell r="J1137" t="str">
            <v>NEAR GOPAL NAGAR</v>
          </cell>
          <cell r="N1137">
            <v>0</v>
          </cell>
          <cell r="R1137" t="str">
            <v>CARDS</v>
          </cell>
          <cell r="S1137">
            <v>39539</v>
          </cell>
          <cell r="T1137">
            <v>15</v>
          </cell>
          <cell r="U1137">
            <v>8</v>
          </cell>
          <cell r="W1137">
            <v>0</v>
          </cell>
          <cell r="X1137">
            <v>30</v>
          </cell>
          <cell r="Y1137">
            <v>23</v>
          </cell>
          <cell r="Z1137">
            <v>15</v>
          </cell>
        </row>
        <row r="1138">
          <cell r="A1138" t="str">
            <v>TMP279</v>
          </cell>
          <cell r="B1138" t="str">
            <v>SANTOSH SHINDE</v>
          </cell>
          <cell r="C1138" t="str">
            <v>15.4.05</v>
          </cell>
          <cell r="D1138">
            <v>30466</v>
          </cell>
          <cell r="E1138" t="str">
            <v>TMP</v>
          </cell>
          <cell r="F1138" t="str">
            <v>TIME_IN</v>
          </cell>
          <cell r="G1138">
            <v>17.3</v>
          </cell>
          <cell r="H1138" t="str">
            <v>TEMP</v>
          </cell>
          <cell r="I1138" t="str">
            <v>KALVA AGAR,</v>
          </cell>
          <cell r="J1138" t="str">
            <v>NEAR GOPAL NAGAR</v>
          </cell>
          <cell r="N1138">
            <v>0</v>
          </cell>
          <cell r="R1138" t="str">
            <v>CARDS</v>
          </cell>
          <cell r="S1138">
            <v>39783</v>
          </cell>
          <cell r="T1138">
            <v>17</v>
          </cell>
          <cell r="U1138">
            <v>8</v>
          </cell>
          <cell r="V1138">
            <v>0</v>
          </cell>
          <cell r="W1138">
            <v>0</v>
          </cell>
          <cell r="X1138">
            <v>31</v>
          </cell>
          <cell r="Y1138">
            <v>25</v>
          </cell>
          <cell r="Z1138">
            <v>4</v>
          </cell>
        </row>
        <row r="1139">
          <cell r="A1139" t="str">
            <v>TMP279</v>
          </cell>
          <cell r="B1139" t="str">
            <v>SANTOSH SHINDE</v>
          </cell>
          <cell r="C1139" t="str">
            <v>15.4.05</v>
          </cell>
          <cell r="D1139">
            <v>30466</v>
          </cell>
          <cell r="E1139" t="str">
            <v>TMP</v>
          </cell>
          <cell r="F1139" t="str">
            <v>TIME_IN</v>
          </cell>
          <cell r="G1139">
            <v>17.3</v>
          </cell>
          <cell r="H1139" t="str">
            <v>TEMP</v>
          </cell>
          <cell r="I1139" t="str">
            <v>KALVA AGAR,</v>
          </cell>
          <cell r="J1139" t="str">
            <v>NEAR GOPAL NAGAR</v>
          </cell>
          <cell r="N1139">
            <v>0</v>
          </cell>
          <cell r="R1139" t="str">
            <v>CARDS</v>
          </cell>
          <cell r="S1139">
            <v>39814</v>
          </cell>
          <cell r="T1139">
            <v>20</v>
          </cell>
          <cell r="U1139">
            <v>9</v>
          </cell>
          <cell r="V1139">
            <v>0</v>
          </cell>
          <cell r="W1139">
            <v>1</v>
          </cell>
          <cell r="X1139">
            <v>31</v>
          </cell>
          <cell r="Y1139">
            <v>30</v>
          </cell>
          <cell r="Z1139">
            <v>0</v>
          </cell>
        </row>
        <row r="1140">
          <cell r="A1140" t="str">
            <v>TMP281</v>
          </cell>
          <cell r="B1140" t="str">
            <v>SANGEETA KHADE</v>
          </cell>
          <cell r="C1140" t="str">
            <v>20.4.05</v>
          </cell>
          <cell r="D1140">
            <v>29404</v>
          </cell>
          <cell r="E1140" t="str">
            <v>TEP</v>
          </cell>
          <cell r="F1140" t="str">
            <v>TIME_IN</v>
          </cell>
          <cell r="G1140">
            <v>17.3</v>
          </cell>
          <cell r="H1140" t="str">
            <v>TEMP</v>
          </cell>
          <cell r="I1140" t="str">
            <v>SIDHESHWAR TALAO</v>
          </cell>
          <cell r="J1140" t="str">
            <v>KHOPAT ,</v>
          </cell>
          <cell r="K1140" t="str">
            <v>THANE</v>
          </cell>
          <cell r="N1140">
            <v>0</v>
          </cell>
          <cell r="R1140" t="str">
            <v>PRINTING HELPER</v>
          </cell>
          <cell r="S1140">
            <v>39814</v>
          </cell>
          <cell r="T1140">
            <v>23.5</v>
          </cell>
          <cell r="U1140">
            <v>4</v>
          </cell>
          <cell r="V1140">
            <v>0</v>
          </cell>
          <cell r="W1140">
            <v>1</v>
          </cell>
          <cell r="X1140">
            <v>31</v>
          </cell>
          <cell r="Y1140">
            <v>28.5</v>
          </cell>
          <cell r="Z1140">
            <v>0</v>
          </cell>
        </row>
        <row r="1141">
          <cell r="A1141" t="str">
            <v>TMP281</v>
          </cell>
          <cell r="B1141" t="str">
            <v>SANGEETA KHADE</v>
          </cell>
          <cell r="C1141" t="str">
            <v>20.4.05</v>
          </cell>
          <cell r="D1141">
            <v>29404</v>
          </cell>
          <cell r="E1141" t="str">
            <v>TEP</v>
          </cell>
          <cell r="F1141">
            <v>9</v>
          </cell>
          <cell r="G1141">
            <v>17.3</v>
          </cell>
          <cell r="H1141" t="str">
            <v>TEMP</v>
          </cell>
          <cell r="I1141" t="str">
            <v>SIDHESHWAR TALAO</v>
          </cell>
          <cell r="J1141" t="str">
            <v>KHOPAT ,</v>
          </cell>
          <cell r="K1141" t="str">
            <v>THANE</v>
          </cell>
          <cell r="N1141">
            <v>0</v>
          </cell>
          <cell r="R1141" t="str">
            <v>PRINTING HELPER</v>
          </cell>
          <cell r="S1141">
            <v>39539</v>
          </cell>
          <cell r="T1141">
            <v>26</v>
          </cell>
          <cell r="U1141">
            <v>4</v>
          </cell>
          <cell r="W1141">
            <v>0</v>
          </cell>
          <cell r="X1141">
            <v>30</v>
          </cell>
          <cell r="Y1141">
            <v>30</v>
          </cell>
          <cell r="Z1141">
            <v>9.5</v>
          </cell>
        </row>
        <row r="1142">
          <cell r="A1142" t="str">
            <v>TMP281</v>
          </cell>
          <cell r="B1142" t="str">
            <v>SANGEETA KHADE</v>
          </cell>
          <cell r="C1142" t="str">
            <v>20.4.05</v>
          </cell>
          <cell r="D1142">
            <v>29404</v>
          </cell>
          <cell r="E1142" t="str">
            <v>TEP</v>
          </cell>
          <cell r="F1142">
            <v>9</v>
          </cell>
          <cell r="G1142">
            <v>17.3</v>
          </cell>
          <cell r="H1142" t="str">
            <v>TEMP</v>
          </cell>
          <cell r="I1142" t="str">
            <v>SIDHESHWAR TALAO</v>
          </cell>
          <cell r="J1142" t="str">
            <v>KHOPAT ,</v>
          </cell>
          <cell r="K1142" t="str">
            <v>THANE</v>
          </cell>
          <cell r="N1142">
            <v>0</v>
          </cell>
          <cell r="R1142" t="str">
            <v>PRINTING HELPER</v>
          </cell>
          <cell r="S1142">
            <v>39753</v>
          </cell>
          <cell r="T1142">
            <v>24</v>
          </cell>
          <cell r="U1142">
            <v>5</v>
          </cell>
          <cell r="V1142">
            <v>0</v>
          </cell>
          <cell r="W1142">
            <v>0</v>
          </cell>
          <cell r="X1142">
            <v>30</v>
          </cell>
          <cell r="Y1142">
            <v>29</v>
          </cell>
          <cell r="Z1142">
            <v>0</v>
          </cell>
        </row>
        <row r="1143">
          <cell r="A1143" t="str">
            <v>TMP281</v>
          </cell>
          <cell r="B1143" t="str">
            <v>SANGEETA KHADE</v>
          </cell>
          <cell r="C1143" t="str">
            <v>20.4.05</v>
          </cell>
          <cell r="D1143">
            <v>29404</v>
          </cell>
          <cell r="E1143" t="str">
            <v>TEP</v>
          </cell>
          <cell r="F1143">
            <v>9</v>
          </cell>
          <cell r="G1143">
            <v>17.3</v>
          </cell>
          <cell r="H1143" t="str">
            <v>TEMP</v>
          </cell>
          <cell r="I1143" t="str">
            <v>SIDHESHWAR TALAO</v>
          </cell>
          <cell r="J1143" t="str">
            <v>KHOPAT ,</v>
          </cell>
          <cell r="K1143" t="str">
            <v>THANE</v>
          </cell>
          <cell r="N1143">
            <v>0</v>
          </cell>
          <cell r="R1143" t="str">
            <v>PRINTING HELPER</v>
          </cell>
          <cell r="S1143">
            <v>39692</v>
          </cell>
          <cell r="T1143">
            <v>21</v>
          </cell>
          <cell r="U1143">
            <v>4</v>
          </cell>
          <cell r="V1143">
            <v>0</v>
          </cell>
          <cell r="W1143">
            <v>1</v>
          </cell>
          <cell r="X1143">
            <v>30</v>
          </cell>
          <cell r="Y1143">
            <v>26</v>
          </cell>
          <cell r="Z1143">
            <v>8.75</v>
          </cell>
        </row>
        <row r="1144">
          <cell r="A1144" t="str">
            <v>TMP281</v>
          </cell>
          <cell r="B1144" t="str">
            <v>SANGEETA KHADE</v>
          </cell>
          <cell r="C1144" t="str">
            <v>20.4.05</v>
          </cell>
          <cell r="D1144">
            <v>29404</v>
          </cell>
          <cell r="E1144" t="str">
            <v>TEP</v>
          </cell>
          <cell r="F1144">
            <v>9</v>
          </cell>
          <cell r="G1144">
            <v>17.3</v>
          </cell>
          <cell r="H1144" t="str">
            <v>TEMP</v>
          </cell>
          <cell r="I1144" t="str">
            <v>SIDHESHWAR TALAO</v>
          </cell>
          <cell r="J1144" t="str">
            <v>KHOPAT ,</v>
          </cell>
          <cell r="K1144" t="str">
            <v>THANE</v>
          </cell>
          <cell r="N1144">
            <v>0</v>
          </cell>
          <cell r="R1144" t="str">
            <v>PRINTING HELPER</v>
          </cell>
          <cell r="S1144">
            <v>39691</v>
          </cell>
          <cell r="T1144">
            <v>16</v>
          </cell>
          <cell r="U1144">
            <v>3</v>
          </cell>
          <cell r="V1144">
            <v>0</v>
          </cell>
          <cell r="W1144">
            <v>3</v>
          </cell>
          <cell r="X1144">
            <v>31</v>
          </cell>
          <cell r="Y1144">
            <v>22</v>
          </cell>
          <cell r="Z1144">
            <v>0</v>
          </cell>
        </row>
        <row r="1145">
          <cell r="A1145" t="str">
            <v>TMP281</v>
          </cell>
          <cell r="B1145" t="str">
            <v>SANGEETA KHADE</v>
          </cell>
          <cell r="C1145" t="str">
            <v>20.4.05</v>
          </cell>
          <cell r="D1145">
            <v>29404</v>
          </cell>
          <cell r="F1145">
            <v>9</v>
          </cell>
          <cell r="G1145">
            <v>17.3</v>
          </cell>
          <cell r="H1145" t="str">
            <v>TEMP</v>
          </cell>
          <cell r="I1145" t="str">
            <v>SIDHESHWAR TALAO</v>
          </cell>
          <cell r="J1145" t="str">
            <v>KHOPAT ,</v>
          </cell>
          <cell r="K1145" t="str">
            <v>THANE</v>
          </cell>
          <cell r="N1145">
            <v>0</v>
          </cell>
          <cell r="R1145" t="str">
            <v>PRINTING HELPER</v>
          </cell>
          <cell r="S1145">
            <v>39629</v>
          </cell>
          <cell r="T1145">
            <v>22.5</v>
          </cell>
          <cell r="U1145">
            <v>5</v>
          </cell>
          <cell r="V1145">
            <v>0</v>
          </cell>
          <cell r="W1145">
            <v>0</v>
          </cell>
          <cell r="X1145">
            <v>30</v>
          </cell>
          <cell r="Y1145">
            <v>27.5</v>
          </cell>
          <cell r="Z1145">
            <v>5.25</v>
          </cell>
        </row>
        <row r="1146">
          <cell r="A1146" t="str">
            <v>TMP281</v>
          </cell>
          <cell r="B1146" t="str">
            <v>SANGEETA KHADE</v>
          </cell>
          <cell r="C1146" t="str">
            <v>20.4.05</v>
          </cell>
          <cell r="D1146">
            <v>29404</v>
          </cell>
          <cell r="E1146" t="str">
            <v>TEP</v>
          </cell>
          <cell r="F1146">
            <v>9</v>
          </cell>
          <cell r="G1146">
            <v>17.3</v>
          </cell>
          <cell r="H1146" t="str">
            <v>TEMP</v>
          </cell>
          <cell r="I1146" t="str">
            <v>SIDHESHWAR TALAO</v>
          </cell>
          <cell r="J1146" t="str">
            <v>KHOPAT ,</v>
          </cell>
          <cell r="K1146" t="str">
            <v>THANE</v>
          </cell>
          <cell r="N1146">
            <v>0</v>
          </cell>
          <cell r="R1146" t="str">
            <v>PRINTING HELPER</v>
          </cell>
          <cell r="S1146">
            <v>39599</v>
          </cell>
          <cell r="T1146">
            <v>25</v>
          </cell>
          <cell r="U1146">
            <v>4</v>
          </cell>
          <cell r="V1146">
            <v>0</v>
          </cell>
          <cell r="W1146">
            <v>1</v>
          </cell>
          <cell r="X1146">
            <v>31</v>
          </cell>
          <cell r="Y1146">
            <v>30</v>
          </cell>
          <cell r="Z1146">
            <v>3</v>
          </cell>
        </row>
        <row r="1147">
          <cell r="A1147" t="str">
            <v>TMP281</v>
          </cell>
          <cell r="B1147" t="str">
            <v>SANGEETA KHADE</v>
          </cell>
          <cell r="C1147" t="str">
            <v>20.4.05</v>
          </cell>
          <cell r="D1147">
            <v>29404</v>
          </cell>
          <cell r="E1147" t="str">
            <v>TEP</v>
          </cell>
          <cell r="F1147">
            <v>9</v>
          </cell>
          <cell r="G1147">
            <v>17.3</v>
          </cell>
          <cell r="H1147" t="str">
            <v>TEMP</v>
          </cell>
          <cell r="I1147" t="str">
            <v>SIDHESHWAR TALAO</v>
          </cell>
          <cell r="J1147" t="str">
            <v>KHOPAT ,</v>
          </cell>
          <cell r="K1147" t="str">
            <v>THANE</v>
          </cell>
          <cell r="N1147">
            <v>0</v>
          </cell>
          <cell r="R1147" t="str">
            <v>PRINTING HELPER</v>
          </cell>
          <cell r="S1147">
            <v>39660</v>
          </cell>
          <cell r="T1147">
            <v>21</v>
          </cell>
          <cell r="U1147">
            <v>4</v>
          </cell>
          <cell r="V1147">
            <v>0</v>
          </cell>
          <cell r="W1147">
            <v>0</v>
          </cell>
          <cell r="X1147">
            <v>31</v>
          </cell>
          <cell r="Y1147">
            <v>25</v>
          </cell>
          <cell r="Z1147">
            <v>24.25</v>
          </cell>
        </row>
        <row r="1148">
          <cell r="A1148" t="str">
            <v>TMP281</v>
          </cell>
          <cell r="B1148" t="str">
            <v>SANGEETA KHADE</v>
          </cell>
          <cell r="C1148" t="str">
            <v>20.4.05</v>
          </cell>
          <cell r="D1148">
            <v>29404</v>
          </cell>
          <cell r="E1148" t="str">
            <v>TEP</v>
          </cell>
          <cell r="F1148" t="str">
            <v>TIME_IN</v>
          </cell>
          <cell r="G1148">
            <v>17.3</v>
          </cell>
          <cell r="H1148" t="str">
            <v>TEMP</v>
          </cell>
          <cell r="I1148" t="str">
            <v>SIDHESHWAR TALAO</v>
          </cell>
          <cell r="J1148" t="str">
            <v>KHOPAT ,</v>
          </cell>
          <cell r="K1148" t="str">
            <v>THANE</v>
          </cell>
          <cell r="N1148">
            <v>0</v>
          </cell>
          <cell r="R1148" t="str">
            <v>PRINTING HELPER</v>
          </cell>
          <cell r="S1148">
            <v>39783</v>
          </cell>
          <cell r="T1148">
            <v>24.5</v>
          </cell>
          <cell r="U1148">
            <v>4</v>
          </cell>
          <cell r="V1148">
            <v>0</v>
          </cell>
          <cell r="W1148">
            <v>0</v>
          </cell>
          <cell r="X1148">
            <v>31</v>
          </cell>
          <cell r="Y1148">
            <v>28.5</v>
          </cell>
          <cell r="Z1148">
            <v>0</v>
          </cell>
        </row>
        <row r="1149">
          <cell r="A1149" t="str">
            <v>TMP281</v>
          </cell>
          <cell r="B1149" t="str">
            <v>SANGEETA KHADE</v>
          </cell>
          <cell r="C1149" t="str">
            <v>20.4.05</v>
          </cell>
          <cell r="D1149">
            <v>29404</v>
          </cell>
          <cell r="E1149" t="str">
            <v>TEP</v>
          </cell>
          <cell r="F1149">
            <v>9</v>
          </cell>
          <cell r="G1149">
            <v>17.3</v>
          </cell>
          <cell r="H1149" t="str">
            <v>TEMP</v>
          </cell>
          <cell r="I1149" t="str">
            <v>SIDHESHWAR TALAO</v>
          </cell>
          <cell r="J1149" t="str">
            <v>KHOPAT ,</v>
          </cell>
          <cell r="K1149" t="str">
            <v>THANE</v>
          </cell>
          <cell r="N1149">
            <v>0</v>
          </cell>
          <cell r="R1149" t="str">
            <v>PRINTING HELPER</v>
          </cell>
          <cell r="S1149">
            <v>39722</v>
          </cell>
          <cell r="T1149">
            <v>21.5</v>
          </cell>
          <cell r="U1149">
            <v>4</v>
          </cell>
          <cell r="V1149">
            <v>0</v>
          </cell>
          <cell r="W1149">
            <v>4</v>
          </cell>
          <cell r="X1149">
            <v>31</v>
          </cell>
          <cell r="Y1149">
            <v>29.5</v>
          </cell>
          <cell r="Z1149">
            <v>1.5</v>
          </cell>
        </row>
        <row r="1150">
          <cell r="A1150" t="str">
            <v>TMP286</v>
          </cell>
          <cell r="B1150" t="str">
            <v>GANESH SUKTE</v>
          </cell>
          <cell r="C1150" t="str">
            <v>10.5.05</v>
          </cell>
          <cell r="D1150">
            <v>31465</v>
          </cell>
          <cell r="E1150" t="str">
            <v>TEP</v>
          </cell>
          <cell r="F1150">
            <v>7.3</v>
          </cell>
          <cell r="G1150">
            <v>17.5</v>
          </cell>
          <cell r="H1150" t="str">
            <v>TEMP</v>
          </cell>
          <cell r="I1150" t="str">
            <v>RAMWADI , GANESHBHUVAN, NAUPADA,</v>
          </cell>
          <cell r="J1150" t="str">
            <v>THANE (W)</v>
          </cell>
          <cell r="N1150">
            <v>0</v>
          </cell>
          <cell r="R1150" t="str">
            <v>M/C OPERATOR</v>
          </cell>
          <cell r="S1150">
            <v>39660</v>
          </cell>
          <cell r="T1150">
            <v>22</v>
          </cell>
          <cell r="U1150">
            <v>4</v>
          </cell>
          <cell r="V1150">
            <v>0</v>
          </cell>
          <cell r="W1150">
            <v>0</v>
          </cell>
          <cell r="X1150">
            <v>31</v>
          </cell>
          <cell r="Y1150">
            <v>26</v>
          </cell>
          <cell r="Z1150">
            <v>18.5</v>
          </cell>
        </row>
        <row r="1151">
          <cell r="A1151" t="str">
            <v>TMP286</v>
          </cell>
          <cell r="B1151" t="str">
            <v>GANESH SUKTE</v>
          </cell>
          <cell r="C1151" t="str">
            <v>10.5.05</v>
          </cell>
          <cell r="D1151">
            <v>31465</v>
          </cell>
          <cell r="E1151" t="str">
            <v>TEP</v>
          </cell>
          <cell r="F1151">
            <v>7.3</v>
          </cell>
          <cell r="G1151">
            <v>17.5</v>
          </cell>
          <cell r="H1151" t="str">
            <v>TEMP</v>
          </cell>
          <cell r="I1151" t="str">
            <v>RAMWADI , GANESHBHUVAN, NAUPADA,</v>
          </cell>
          <cell r="J1151" t="str">
            <v>THANE (W)</v>
          </cell>
          <cell r="N1151">
            <v>0</v>
          </cell>
          <cell r="R1151" t="str">
            <v>M/C OPERATOR</v>
          </cell>
          <cell r="S1151">
            <v>39753</v>
          </cell>
          <cell r="T1151">
            <v>21</v>
          </cell>
          <cell r="U1151">
            <v>4</v>
          </cell>
          <cell r="V1151">
            <v>0</v>
          </cell>
          <cell r="W1151">
            <v>0</v>
          </cell>
          <cell r="X1151">
            <v>30</v>
          </cell>
          <cell r="Y1151">
            <v>25</v>
          </cell>
          <cell r="Z1151">
            <v>0</v>
          </cell>
        </row>
        <row r="1152">
          <cell r="A1152" t="str">
            <v>TMP286</v>
          </cell>
          <cell r="B1152" t="str">
            <v>GANESH SUKTE</v>
          </cell>
          <cell r="C1152" t="str">
            <v>10.5.05</v>
          </cell>
          <cell r="D1152">
            <v>31465</v>
          </cell>
          <cell r="F1152">
            <v>7.3</v>
          </cell>
          <cell r="G1152">
            <v>17.5</v>
          </cell>
          <cell r="H1152" t="str">
            <v>TEMP</v>
          </cell>
          <cell r="I1152" t="str">
            <v>RAMWADI , GANESHBHUVAN, NAUPADA,</v>
          </cell>
          <cell r="J1152" t="str">
            <v>THANE (W)</v>
          </cell>
          <cell r="N1152">
            <v>0</v>
          </cell>
          <cell r="R1152" t="str">
            <v>M/C OPERATOR</v>
          </cell>
          <cell r="S1152">
            <v>39629</v>
          </cell>
          <cell r="T1152">
            <v>22</v>
          </cell>
          <cell r="U1152">
            <v>5</v>
          </cell>
          <cell r="V1152">
            <v>0</v>
          </cell>
          <cell r="W1152">
            <v>0</v>
          </cell>
          <cell r="X1152">
            <v>30</v>
          </cell>
          <cell r="Y1152">
            <v>27</v>
          </cell>
          <cell r="Z1152">
            <v>10.75</v>
          </cell>
        </row>
        <row r="1153">
          <cell r="A1153" t="str">
            <v>TMP286</v>
          </cell>
          <cell r="B1153" t="str">
            <v>GANESH SUKTE</v>
          </cell>
          <cell r="C1153" t="str">
            <v>10.5.05</v>
          </cell>
          <cell r="D1153">
            <v>31465</v>
          </cell>
          <cell r="E1153" t="str">
            <v>TEP</v>
          </cell>
          <cell r="F1153" t="str">
            <v>TIME_IN</v>
          </cell>
          <cell r="G1153">
            <v>17.5</v>
          </cell>
          <cell r="H1153" t="str">
            <v>TEMP</v>
          </cell>
          <cell r="I1153" t="str">
            <v>RAMWADI , GANESHBHUVAN, NAUPADA,</v>
          </cell>
          <cell r="J1153" t="str">
            <v>THANE (W)</v>
          </cell>
          <cell r="N1153">
            <v>0</v>
          </cell>
          <cell r="R1153" t="str">
            <v>M/C OPERATOR</v>
          </cell>
          <cell r="S1153">
            <v>39845</v>
          </cell>
          <cell r="T1153">
            <v>18.5</v>
          </cell>
          <cell r="U1153">
            <v>4</v>
          </cell>
          <cell r="V1153">
            <v>0</v>
          </cell>
          <cell r="W1153">
            <v>0</v>
          </cell>
          <cell r="X1153">
            <v>28</v>
          </cell>
          <cell r="Y1153">
            <v>22.5</v>
          </cell>
          <cell r="Z1153">
            <v>0</v>
          </cell>
        </row>
        <row r="1154">
          <cell r="A1154" t="str">
            <v>TMP286</v>
          </cell>
          <cell r="B1154" t="str">
            <v>GANESH SUKTE</v>
          </cell>
          <cell r="C1154" t="str">
            <v>10.5.05</v>
          </cell>
          <cell r="D1154">
            <v>31465</v>
          </cell>
          <cell r="E1154" t="str">
            <v>TEP</v>
          </cell>
          <cell r="F1154" t="str">
            <v>TIME_IN</v>
          </cell>
          <cell r="G1154">
            <v>17.5</v>
          </cell>
          <cell r="H1154" t="str">
            <v>TEMP</v>
          </cell>
          <cell r="I1154" t="str">
            <v>RAMWADI , GANESHBHUVAN, NAUPADA,</v>
          </cell>
          <cell r="J1154" t="str">
            <v>THANE (W)</v>
          </cell>
          <cell r="N1154">
            <v>0</v>
          </cell>
          <cell r="R1154" t="str">
            <v>M/C OPERATOR</v>
          </cell>
          <cell r="S1154">
            <v>39783</v>
          </cell>
          <cell r="T1154">
            <v>21.5</v>
          </cell>
          <cell r="U1154">
            <v>3</v>
          </cell>
          <cell r="V1154">
            <v>0</v>
          </cell>
          <cell r="W1154">
            <v>0</v>
          </cell>
          <cell r="X1154">
            <v>31</v>
          </cell>
          <cell r="Y1154">
            <v>24.5</v>
          </cell>
          <cell r="Z1154">
            <v>2.75</v>
          </cell>
        </row>
        <row r="1155">
          <cell r="A1155" t="str">
            <v>TMP286</v>
          </cell>
          <cell r="B1155" t="str">
            <v>GANESH SUKTE</v>
          </cell>
          <cell r="C1155" t="str">
            <v>10.5.05</v>
          </cell>
          <cell r="D1155">
            <v>31465</v>
          </cell>
          <cell r="E1155" t="str">
            <v>TEP</v>
          </cell>
          <cell r="F1155" t="str">
            <v>TIME_IN</v>
          </cell>
          <cell r="G1155">
            <v>17.5</v>
          </cell>
          <cell r="H1155" t="str">
            <v>TEMP</v>
          </cell>
          <cell r="I1155" t="str">
            <v>RAMWADI , GANESHBHUVAN, NAUPADA,</v>
          </cell>
          <cell r="J1155" t="str">
            <v>THANE (W)</v>
          </cell>
          <cell r="N1155">
            <v>0</v>
          </cell>
          <cell r="R1155" t="str">
            <v>M/C OPERATOR</v>
          </cell>
          <cell r="S1155">
            <v>39814</v>
          </cell>
          <cell r="T1155">
            <v>21</v>
          </cell>
          <cell r="U1155">
            <v>4</v>
          </cell>
          <cell r="V1155">
            <v>0</v>
          </cell>
          <cell r="W1155">
            <v>1</v>
          </cell>
          <cell r="X1155">
            <v>31</v>
          </cell>
          <cell r="Y1155">
            <v>26</v>
          </cell>
          <cell r="Z1155">
            <v>5.75</v>
          </cell>
        </row>
        <row r="1156">
          <cell r="A1156" t="str">
            <v>TMP286</v>
          </cell>
          <cell r="B1156" t="str">
            <v>GANESH SUKTE</v>
          </cell>
          <cell r="C1156" t="str">
            <v>10.5.05</v>
          </cell>
          <cell r="D1156">
            <v>31465</v>
          </cell>
          <cell r="E1156" t="str">
            <v>TEP</v>
          </cell>
          <cell r="F1156">
            <v>7.3</v>
          </cell>
          <cell r="G1156">
            <v>17.5</v>
          </cell>
          <cell r="H1156" t="str">
            <v>TEMP</v>
          </cell>
          <cell r="I1156" t="str">
            <v>RAMWADI , GANESHBHUVAN, NAUPADA,</v>
          </cell>
          <cell r="J1156" t="str">
            <v>THANE (W)</v>
          </cell>
          <cell r="N1156">
            <v>0</v>
          </cell>
          <cell r="R1156" t="str">
            <v>M/C OPERATOR</v>
          </cell>
          <cell r="S1156">
            <v>39599</v>
          </cell>
          <cell r="T1156">
            <v>23</v>
          </cell>
          <cell r="U1156">
            <v>4</v>
          </cell>
          <cell r="V1156">
            <v>0</v>
          </cell>
          <cell r="W1156">
            <v>1</v>
          </cell>
          <cell r="X1156">
            <v>31</v>
          </cell>
          <cell r="Y1156">
            <v>28</v>
          </cell>
          <cell r="Z1156">
            <v>8.25</v>
          </cell>
        </row>
        <row r="1157">
          <cell r="A1157" t="str">
            <v>TMP286</v>
          </cell>
          <cell r="B1157" t="str">
            <v>GANESH SUKTE</v>
          </cell>
          <cell r="C1157" t="str">
            <v>10.5.05</v>
          </cell>
          <cell r="D1157">
            <v>31465</v>
          </cell>
          <cell r="E1157" t="str">
            <v>TEP</v>
          </cell>
          <cell r="F1157" t="str">
            <v>TIME_IN</v>
          </cell>
          <cell r="G1157">
            <v>17.5</v>
          </cell>
          <cell r="H1157" t="str">
            <v>TEMP</v>
          </cell>
          <cell r="I1157" t="str">
            <v>RAMWADI , GANESHBHUVAN, NAUPADA,</v>
          </cell>
          <cell r="J1157" t="str">
            <v>THANE (W)</v>
          </cell>
          <cell r="N1157">
            <v>0</v>
          </cell>
          <cell r="R1157" t="str">
            <v>M/C OPERATOR</v>
          </cell>
          <cell r="S1157">
            <v>39881</v>
          </cell>
          <cell r="T1157">
            <v>17.5</v>
          </cell>
          <cell r="U1157">
            <v>5</v>
          </cell>
          <cell r="V1157">
            <v>0</v>
          </cell>
          <cell r="W1157">
            <v>2</v>
          </cell>
          <cell r="X1157">
            <v>31</v>
          </cell>
          <cell r="Y1157">
            <v>24.5</v>
          </cell>
          <cell r="Z1157">
            <v>8.75</v>
          </cell>
        </row>
        <row r="1158">
          <cell r="A1158" t="str">
            <v>TMP286</v>
          </cell>
          <cell r="B1158" t="str">
            <v>GANESH SUKTE</v>
          </cell>
          <cell r="C1158" t="str">
            <v>10.5.05</v>
          </cell>
          <cell r="D1158">
            <v>31465</v>
          </cell>
          <cell r="E1158" t="str">
            <v>TEP</v>
          </cell>
          <cell r="F1158">
            <v>7.3</v>
          </cell>
          <cell r="G1158">
            <v>17.5</v>
          </cell>
          <cell r="H1158" t="str">
            <v>TEMP</v>
          </cell>
          <cell r="I1158" t="str">
            <v>RAMWADI , GANESHBHUVAN, NAUPADA,</v>
          </cell>
          <cell r="J1158" t="str">
            <v>THANE (W)</v>
          </cell>
          <cell r="N1158">
            <v>0</v>
          </cell>
          <cell r="R1158" t="str">
            <v>M/C OPERATOR</v>
          </cell>
          <cell r="S1158">
            <v>39692</v>
          </cell>
          <cell r="T1158">
            <v>23.5</v>
          </cell>
          <cell r="U1158">
            <v>4</v>
          </cell>
          <cell r="V1158">
            <v>0</v>
          </cell>
          <cell r="W1158">
            <v>1</v>
          </cell>
          <cell r="X1158">
            <v>30</v>
          </cell>
          <cell r="Y1158">
            <v>28.5</v>
          </cell>
          <cell r="Z1158">
            <v>15.75</v>
          </cell>
        </row>
        <row r="1159">
          <cell r="A1159" t="str">
            <v>TMP286</v>
          </cell>
          <cell r="B1159" t="str">
            <v>GANESH SUKTE</v>
          </cell>
          <cell r="C1159" t="str">
            <v>10.5.05</v>
          </cell>
          <cell r="D1159">
            <v>31465</v>
          </cell>
          <cell r="E1159" t="str">
            <v>TEP</v>
          </cell>
          <cell r="F1159">
            <v>7.3</v>
          </cell>
          <cell r="G1159">
            <v>17.5</v>
          </cell>
          <cell r="H1159" t="str">
            <v>TEMP</v>
          </cell>
          <cell r="I1159" t="str">
            <v>RAMWADI , GANESHBHUVAN, NAUPADA,</v>
          </cell>
          <cell r="J1159" t="str">
            <v>THANE (W)</v>
          </cell>
          <cell r="N1159">
            <v>0</v>
          </cell>
          <cell r="R1159" t="str">
            <v>M/C OPERATOR</v>
          </cell>
          <cell r="S1159">
            <v>39539</v>
          </cell>
          <cell r="T1159">
            <v>24</v>
          </cell>
          <cell r="U1159">
            <v>4</v>
          </cell>
          <cell r="W1159">
            <v>0</v>
          </cell>
          <cell r="X1159">
            <v>30</v>
          </cell>
          <cell r="Y1159">
            <v>28</v>
          </cell>
          <cell r="Z1159">
            <v>27</v>
          </cell>
        </row>
        <row r="1160">
          <cell r="A1160" t="str">
            <v>TMP286</v>
          </cell>
          <cell r="B1160" t="str">
            <v>GANESH SUKTE</v>
          </cell>
          <cell r="C1160" t="str">
            <v>10.5.05</v>
          </cell>
          <cell r="D1160">
            <v>31465</v>
          </cell>
          <cell r="E1160" t="str">
            <v>TEP</v>
          </cell>
          <cell r="F1160">
            <v>7.3</v>
          </cell>
          <cell r="G1160">
            <v>17.5</v>
          </cell>
          <cell r="H1160" t="str">
            <v>TEMP</v>
          </cell>
          <cell r="I1160" t="str">
            <v>RAMWADI , GANESHBHUVAN, NAUPADA,</v>
          </cell>
          <cell r="J1160" t="str">
            <v>THANE (W)</v>
          </cell>
          <cell r="N1160">
            <v>0</v>
          </cell>
          <cell r="R1160" t="str">
            <v>M/C OPERATOR</v>
          </cell>
          <cell r="S1160">
            <v>39722</v>
          </cell>
          <cell r="T1160">
            <v>19</v>
          </cell>
          <cell r="U1160">
            <v>4</v>
          </cell>
          <cell r="V1160">
            <v>0</v>
          </cell>
          <cell r="W1160">
            <v>4</v>
          </cell>
          <cell r="X1160">
            <v>31</v>
          </cell>
          <cell r="Y1160">
            <v>27</v>
          </cell>
          <cell r="Z1160">
            <v>6.75</v>
          </cell>
        </row>
        <row r="1161">
          <cell r="A1161" t="str">
            <v>TMP286</v>
          </cell>
          <cell r="B1161" t="str">
            <v>GANESH SUKTE</v>
          </cell>
          <cell r="C1161" t="str">
            <v>10.5.05</v>
          </cell>
          <cell r="D1161">
            <v>31465</v>
          </cell>
          <cell r="E1161" t="str">
            <v>TEP</v>
          </cell>
          <cell r="F1161">
            <v>7.3</v>
          </cell>
          <cell r="G1161">
            <v>17.5</v>
          </cell>
          <cell r="H1161" t="str">
            <v>TEMP</v>
          </cell>
          <cell r="I1161" t="str">
            <v>RAMWADI , GANESHBHUVAN, NAUPADA,</v>
          </cell>
          <cell r="J1161" t="str">
            <v>THANE (W)</v>
          </cell>
          <cell r="N1161">
            <v>0</v>
          </cell>
          <cell r="R1161" t="str">
            <v>M/C OPERATOR</v>
          </cell>
          <cell r="S1161">
            <v>39691</v>
          </cell>
          <cell r="T1161">
            <v>18</v>
          </cell>
          <cell r="U1161">
            <v>4</v>
          </cell>
          <cell r="V1161">
            <v>0</v>
          </cell>
          <cell r="W1161">
            <v>3</v>
          </cell>
          <cell r="X1161">
            <v>31</v>
          </cell>
          <cell r="Y1161">
            <v>25</v>
          </cell>
          <cell r="Z1161">
            <v>35.5</v>
          </cell>
        </row>
        <row r="1162">
          <cell r="A1162" t="str">
            <v>TMP289</v>
          </cell>
          <cell r="B1162" t="str">
            <v>SANDEEP AHIRE</v>
          </cell>
          <cell r="C1162" t="str">
            <v>23.5.05</v>
          </cell>
          <cell r="D1162">
            <v>29941</v>
          </cell>
          <cell r="E1162" t="str">
            <v>TEP</v>
          </cell>
          <cell r="F1162" t="str">
            <v>TIME_IN</v>
          </cell>
          <cell r="G1162">
            <v>17.3</v>
          </cell>
          <cell r="H1162" t="str">
            <v>TEMP</v>
          </cell>
          <cell r="I1162" t="str">
            <v>BEST OFFICERS QUARTERS</v>
          </cell>
          <cell r="J1162" t="str">
            <v>PANTNAGAR, GHATKOPAR (E), MUMBAI- 75</v>
          </cell>
          <cell r="N1162">
            <v>0</v>
          </cell>
          <cell r="R1162" t="str">
            <v>CARDS- ENCODER</v>
          </cell>
          <cell r="S1162">
            <v>39814</v>
          </cell>
          <cell r="T1162">
            <v>23.5</v>
          </cell>
          <cell r="U1162">
            <v>4</v>
          </cell>
          <cell r="V1162">
            <v>0</v>
          </cell>
          <cell r="W1162">
            <v>1</v>
          </cell>
          <cell r="X1162">
            <v>31</v>
          </cell>
          <cell r="Y1162">
            <v>28.5</v>
          </cell>
          <cell r="Z1162">
            <v>20.5</v>
          </cell>
        </row>
        <row r="1163">
          <cell r="A1163" t="str">
            <v>TMP289</v>
          </cell>
          <cell r="B1163" t="str">
            <v>SANDEEP AHIRE</v>
          </cell>
          <cell r="C1163" t="str">
            <v>23.5.05</v>
          </cell>
          <cell r="D1163">
            <v>29941</v>
          </cell>
          <cell r="E1163" t="str">
            <v>TEP</v>
          </cell>
          <cell r="F1163" t="str">
            <v>TIME_IN</v>
          </cell>
          <cell r="G1163">
            <v>17.3</v>
          </cell>
          <cell r="H1163" t="str">
            <v>TEMP</v>
          </cell>
          <cell r="I1163" t="str">
            <v>BEST OFFICERS QUARTERS</v>
          </cell>
          <cell r="J1163" t="str">
            <v>PANTNAGAR, GHATKOPAR (E), MUMBAI- 75</v>
          </cell>
          <cell r="N1163">
            <v>0</v>
          </cell>
          <cell r="R1163" t="str">
            <v>CARDS- ENCODER</v>
          </cell>
          <cell r="S1163">
            <v>39783</v>
          </cell>
          <cell r="T1163">
            <v>25</v>
          </cell>
          <cell r="U1163">
            <v>4</v>
          </cell>
          <cell r="V1163">
            <v>0</v>
          </cell>
          <cell r="W1163">
            <v>0</v>
          </cell>
          <cell r="X1163">
            <v>31</v>
          </cell>
          <cell r="Y1163">
            <v>29</v>
          </cell>
          <cell r="Z1163">
            <v>23.75</v>
          </cell>
        </row>
        <row r="1164">
          <cell r="A1164" t="str">
            <v>TMP289</v>
          </cell>
          <cell r="B1164" t="str">
            <v>SANDEEP AHIRE</v>
          </cell>
          <cell r="C1164" t="str">
            <v>23.5.05</v>
          </cell>
          <cell r="D1164">
            <v>29941</v>
          </cell>
          <cell r="E1164" t="str">
            <v>TEP</v>
          </cell>
          <cell r="F1164">
            <v>9</v>
          </cell>
          <cell r="G1164">
            <v>17.3</v>
          </cell>
          <cell r="H1164" t="str">
            <v>TEMP</v>
          </cell>
          <cell r="I1164" t="str">
            <v>BEST OFFICERS QUARTERS</v>
          </cell>
          <cell r="J1164" t="str">
            <v>PANTNAGAR, GHATKOPAR (E), MUMBAI- 75</v>
          </cell>
          <cell r="N1164">
            <v>0</v>
          </cell>
          <cell r="R1164" t="str">
            <v>CARDS- ENCODER</v>
          </cell>
          <cell r="S1164">
            <v>39660</v>
          </cell>
          <cell r="T1164">
            <v>26</v>
          </cell>
          <cell r="U1164">
            <v>4</v>
          </cell>
          <cell r="V1164">
            <v>0</v>
          </cell>
          <cell r="W1164">
            <v>0</v>
          </cell>
          <cell r="X1164">
            <v>31</v>
          </cell>
          <cell r="Y1164">
            <v>30</v>
          </cell>
          <cell r="Z1164">
            <v>148</v>
          </cell>
        </row>
        <row r="1165">
          <cell r="A1165" t="str">
            <v>TMP289</v>
          </cell>
          <cell r="B1165" t="str">
            <v>SANDEEP AHIRE</v>
          </cell>
          <cell r="C1165" t="str">
            <v>23.5.05</v>
          </cell>
          <cell r="D1165">
            <v>29941</v>
          </cell>
          <cell r="E1165" t="str">
            <v>TEP</v>
          </cell>
          <cell r="F1165">
            <v>9</v>
          </cell>
          <cell r="G1165">
            <v>17.3</v>
          </cell>
          <cell r="H1165" t="str">
            <v>TEMP</v>
          </cell>
          <cell r="I1165" t="str">
            <v>BEST OFFICERS QUARTERS</v>
          </cell>
          <cell r="J1165" t="str">
            <v>PANTNAGAR, GHATKOPAR (E), MUMBAI- 75</v>
          </cell>
          <cell r="N1165">
            <v>0</v>
          </cell>
          <cell r="R1165" t="str">
            <v>CARDS- ENCODER</v>
          </cell>
          <cell r="S1165">
            <v>39722</v>
          </cell>
          <cell r="T1165">
            <v>22</v>
          </cell>
          <cell r="U1165">
            <v>4</v>
          </cell>
          <cell r="V1165">
            <v>0</v>
          </cell>
          <cell r="W1165">
            <v>4</v>
          </cell>
          <cell r="X1165">
            <v>31</v>
          </cell>
          <cell r="Y1165">
            <v>30</v>
          </cell>
          <cell r="Z1165">
            <v>48</v>
          </cell>
        </row>
        <row r="1166">
          <cell r="A1166" t="str">
            <v>TMP289</v>
          </cell>
          <cell r="B1166" t="str">
            <v>SANDEEP AHIRE</v>
          </cell>
          <cell r="C1166" t="str">
            <v>23.5.05</v>
          </cell>
          <cell r="D1166">
            <v>29941</v>
          </cell>
          <cell r="E1166" t="str">
            <v>TEP</v>
          </cell>
          <cell r="F1166">
            <v>9</v>
          </cell>
          <cell r="G1166">
            <v>17.3</v>
          </cell>
          <cell r="H1166" t="str">
            <v>TEMP</v>
          </cell>
          <cell r="I1166" t="str">
            <v>BEST OFFICERS QUARTERS</v>
          </cell>
          <cell r="J1166" t="str">
            <v>PANTNAGAR, GHATKOPAR (E), MUMBAI- 75</v>
          </cell>
          <cell r="N1166">
            <v>0</v>
          </cell>
          <cell r="R1166" t="str">
            <v>CARDS- ENCODER</v>
          </cell>
          <cell r="S1166">
            <v>39753</v>
          </cell>
          <cell r="T1166">
            <v>24</v>
          </cell>
          <cell r="U1166">
            <v>5</v>
          </cell>
          <cell r="V1166">
            <v>0</v>
          </cell>
          <cell r="W1166">
            <v>0</v>
          </cell>
          <cell r="X1166">
            <v>30</v>
          </cell>
          <cell r="Y1166">
            <v>29</v>
          </cell>
          <cell r="Z1166">
            <v>29</v>
          </cell>
        </row>
        <row r="1167">
          <cell r="A1167" t="str">
            <v>TMP289</v>
          </cell>
          <cell r="B1167" t="str">
            <v>SANDEEP AHIRE</v>
          </cell>
          <cell r="C1167" t="str">
            <v>23.5.05</v>
          </cell>
          <cell r="D1167">
            <v>29941</v>
          </cell>
          <cell r="E1167" t="str">
            <v>TEP</v>
          </cell>
          <cell r="F1167" t="str">
            <v>TIME_IN</v>
          </cell>
          <cell r="G1167">
            <v>17.3</v>
          </cell>
          <cell r="H1167" t="str">
            <v>TEMP</v>
          </cell>
          <cell r="I1167" t="str">
            <v>BEST OFFICERS QUARTERS</v>
          </cell>
          <cell r="J1167" t="str">
            <v>PANTNAGAR, GHATKOPAR (E), MUMBAI- 75</v>
          </cell>
          <cell r="N1167">
            <v>0</v>
          </cell>
          <cell r="R1167" t="str">
            <v>CARDS- ENCODER</v>
          </cell>
          <cell r="S1167">
            <v>39881</v>
          </cell>
          <cell r="T1167">
            <v>21</v>
          </cell>
          <cell r="U1167">
            <v>5</v>
          </cell>
          <cell r="V1167">
            <v>0</v>
          </cell>
          <cell r="W1167">
            <v>2</v>
          </cell>
          <cell r="X1167">
            <v>31</v>
          </cell>
          <cell r="Y1167">
            <v>28</v>
          </cell>
          <cell r="Z1167">
            <v>18.75</v>
          </cell>
        </row>
        <row r="1168">
          <cell r="A1168" t="str">
            <v>TMP289</v>
          </cell>
          <cell r="B1168" t="str">
            <v>SANDEEP AHIRE</v>
          </cell>
          <cell r="C1168" t="str">
            <v>23.5.05</v>
          </cell>
          <cell r="D1168">
            <v>29941</v>
          </cell>
          <cell r="E1168" t="str">
            <v>TEP</v>
          </cell>
          <cell r="F1168" t="str">
            <v>TIME_IN</v>
          </cell>
          <cell r="G1168">
            <v>17.3</v>
          </cell>
          <cell r="H1168" t="str">
            <v>TEMP</v>
          </cell>
          <cell r="I1168" t="str">
            <v>BEST OFFICERS QUARTERS</v>
          </cell>
          <cell r="J1168" t="str">
            <v>PANTNAGAR, GHATKOPAR (E), MUMBAI- 75</v>
          </cell>
          <cell r="N1168">
            <v>0</v>
          </cell>
          <cell r="R1168" t="str">
            <v>CARDS- ENCODER</v>
          </cell>
          <cell r="S1168">
            <v>39845</v>
          </cell>
          <cell r="T1168">
            <v>22.5</v>
          </cell>
          <cell r="U1168">
            <v>4</v>
          </cell>
          <cell r="V1168">
            <v>0</v>
          </cell>
          <cell r="W1168">
            <v>0</v>
          </cell>
          <cell r="X1168">
            <v>28</v>
          </cell>
          <cell r="Y1168">
            <v>26.5</v>
          </cell>
          <cell r="Z1168">
            <v>68.25</v>
          </cell>
        </row>
        <row r="1169">
          <cell r="A1169" t="str">
            <v>TMP289</v>
          </cell>
          <cell r="B1169" t="str">
            <v>SANDEEP AHIRE</v>
          </cell>
          <cell r="C1169" t="str">
            <v>23.5.05</v>
          </cell>
          <cell r="D1169">
            <v>29941</v>
          </cell>
          <cell r="E1169" t="str">
            <v>TEP</v>
          </cell>
          <cell r="F1169">
            <v>9</v>
          </cell>
          <cell r="G1169">
            <v>17.3</v>
          </cell>
          <cell r="H1169" t="str">
            <v>TEMP</v>
          </cell>
          <cell r="I1169" t="str">
            <v>BEST OFFICERS QUARTERS</v>
          </cell>
          <cell r="J1169" t="str">
            <v>PANTNAGAR, GHATKOPAR (E), MUMBAI- 75</v>
          </cell>
          <cell r="N1169">
            <v>0</v>
          </cell>
          <cell r="R1169" t="str">
            <v>CARDS- ENCODER</v>
          </cell>
          <cell r="S1169">
            <v>39599</v>
          </cell>
          <cell r="T1169">
            <v>26</v>
          </cell>
          <cell r="U1169">
            <v>4</v>
          </cell>
          <cell r="V1169">
            <v>0</v>
          </cell>
          <cell r="W1169">
            <v>1</v>
          </cell>
          <cell r="X1169">
            <v>31</v>
          </cell>
          <cell r="Y1169">
            <v>31</v>
          </cell>
          <cell r="Z1169">
            <v>124.75</v>
          </cell>
        </row>
        <row r="1170">
          <cell r="A1170" t="str">
            <v>TMP289</v>
          </cell>
          <cell r="B1170" t="str">
            <v>SANDEEP AHIRE</v>
          </cell>
          <cell r="C1170" t="str">
            <v>23.5.05</v>
          </cell>
          <cell r="D1170">
            <v>29941</v>
          </cell>
          <cell r="E1170" t="str">
            <v>TEP</v>
          </cell>
          <cell r="F1170">
            <v>9</v>
          </cell>
          <cell r="G1170">
            <v>17.3</v>
          </cell>
          <cell r="H1170" t="str">
            <v>TEMP</v>
          </cell>
          <cell r="I1170" t="str">
            <v>BEST OFFICERS QUARTERS</v>
          </cell>
          <cell r="J1170" t="str">
            <v>PANTNAGAR, GHATKOPAR (E), MUMBAI- 75</v>
          </cell>
          <cell r="N1170">
            <v>0</v>
          </cell>
          <cell r="R1170" t="str">
            <v>CARDS- ENCODER</v>
          </cell>
          <cell r="S1170">
            <v>39539</v>
          </cell>
          <cell r="T1170">
            <v>22.5</v>
          </cell>
          <cell r="U1170">
            <v>4</v>
          </cell>
          <cell r="W1170">
            <v>0</v>
          </cell>
          <cell r="X1170">
            <v>30</v>
          </cell>
          <cell r="Y1170">
            <v>26.5</v>
          </cell>
          <cell r="Z1170">
            <v>123</v>
          </cell>
        </row>
        <row r="1171">
          <cell r="A1171" t="str">
            <v>TMP289</v>
          </cell>
          <cell r="B1171" t="str">
            <v>SANDEEP AHIRE</v>
          </cell>
          <cell r="C1171" t="str">
            <v>23.5.05</v>
          </cell>
          <cell r="D1171">
            <v>29941</v>
          </cell>
          <cell r="E1171" t="str">
            <v>TEP</v>
          </cell>
          <cell r="F1171">
            <v>9</v>
          </cell>
          <cell r="G1171">
            <v>17.3</v>
          </cell>
          <cell r="H1171" t="str">
            <v>TEMP</v>
          </cell>
          <cell r="I1171" t="str">
            <v>BEST OFFICERS QUARTERS</v>
          </cell>
          <cell r="J1171" t="str">
            <v>PANTNAGAR, GHATKOPAR (E), MUMBAI- 75</v>
          </cell>
          <cell r="N1171">
            <v>0</v>
          </cell>
          <cell r="R1171" t="str">
            <v>CARDS- ENCODER</v>
          </cell>
          <cell r="S1171">
            <v>39692</v>
          </cell>
          <cell r="T1171">
            <v>17.5</v>
          </cell>
          <cell r="U1171">
            <v>4</v>
          </cell>
          <cell r="V1171">
            <v>0</v>
          </cell>
          <cell r="W1171">
            <v>1</v>
          </cell>
          <cell r="X1171">
            <v>30</v>
          </cell>
          <cell r="Y1171">
            <v>22.5</v>
          </cell>
          <cell r="Z1171">
            <v>74</v>
          </cell>
        </row>
        <row r="1172">
          <cell r="A1172" t="str">
            <v>TMP289</v>
          </cell>
          <cell r="B1172" t="str">
            <v>SANDEEP AHIRE</v>
          </cell>
          <cell r="C1172" t="str">
            <v>23.5.05</v>
          </cell>
          <cell r="D1172">
            <v>29941</v>
          </cell>
          <cell r="E1172" t="str">
            <v>TEP</v>
          </cell>
          <cell r="F1172">
            <v>9</v>
          </cell>
          <cell r="G1172">
            <v>17.3</v>
          </cell>
          <cell r="H1172" t="str">
            <v>TEMP</v>
          </cell>
          <cell r="I1172" t="str">
            <v>BEST OFFICERS QUARTERS</v>
          </cell>
          <cell r="J1172" t="str">
            <v>PANTNAGAR, GHATKOPAR (E), MUMBAI- 75</v>
          </cell>
          <cell r="N1172">
            <v>0</v>
          </cell>
          <cell r="R1172" t="str">
            <v>CARDS- ENCODER</v>
          </cell>
          <cell r="S1172">
            <v>39691</v>
          </cell>
          <cell r="T1172">
            <v>23</v>
          </cell>
          <cell r="U1172">
            <v>4</v>
          </cell>
          <cell r="V1172">
            <v>0</v>
          </cell>
          <cell r="W1172">
            <v>3</v>
          </cell>
          <cell r="X1172">
            <v>31</v>
          </cell>
          <cell r="Y1172">
            <v>30</v>
          </cell>
          <cell r="Z1172">
            <v>146</v>
          </cell>
        </row>
        <row r="1173">
          <cell r="A1173" t="str">
            <v>TMP289</v>
          </cell>
          <cell r="B1173" t="str">
            <v>SANDEEP AHIRE</v>
          </cell>
          <cell r="C1173" t="str">
            <v>23.5.05</v>
          </cell>
          <cell r="D1173">
            <v>29941</v>
          </cell>
          <cell r="F1173">
            <v>9</v>
          </cell>
          <cell r="G1173">
            <v>17.3</v>
          </cell>
          <cell r="H1173" t="str">
            <v>TEMP</v>
          </cell>
          <cell r="I1173" t="str">
            <v>BEST OFFICERS QUARTERS</v>
          </cell>
          <cell r="J1173" t="str">
            <v>PANTNAGAR, GHATKOPAR (E), MUMBAI- 75</v>
          </cell>
          <cell r="N1173">
            <v>0</v>
          </cell>
          <cell r="R1173" t="str">
            <v>CARDS- ENCODER</v>
          </cell>
          <cell r="S1173">
            <v>39629</v>
          </cell>
          <cell r="T1173">
            <v>25</v>
          </cell>
          <cell r="U1173">
            <v>5</v>
          </cell>
          <cell r="V1173">
            <v>0</v>
          </cell>
          <cell r="W1173">
            <v>0</v>
          </cell>
          <cell r="X1173">
            <v>30</v>
          </cell>
          <cell r="Y1173">
            <v>30</v>
          </cell>
          <cell r="Z1173">
            <v>239.5</v>
          </cell>
        </row>
        <row r="1174">
          <cell r="A1174" t="str">
            <v>TMP290</v>
          </cell>
          <cell r="B1174" t="str">
            <v>DATTATRAY M SHEDGE</v>
          </cell>
          <cell r="C1174" t="str">
            <v>23.5.05</v>
          </cell>
          <cell r="D1174">
            <v>31644</v>
          </cell>
          <cell r="E1174" t="str">
            <v>TEP</v>
          </cell>
          <cell r="F1174">
            <v>9</v>
          </cell>
          <cell r="G1174">
            <v>17.3</v>
          </cell>
          <cell r="H1174" t="str">
            <v>TEMP</v>
          </cell>
          <cell r="I1174" t="str">
            <v>NEAR NAJMA NAGAR,DARGA ROAD,</v>
          </cell>
          <cell r="J1174" t="str">
            <v>KHINDIPADA, MULUND (W).</v>
          </cell>
          <cell r="K1174" t="str">
            <v>MUMBAI 400082</v>
          </cell>
          <cell r="N1174">
            <v>0</v>
          </cell>
          <cell r="R1174" t="str">
            <v>CARDS- ENCODER</v>
          </cell>
          <cell r="S1174">
            <v>39660</v>
          </cell>
          <cell r="T1174">
            <v>27</v>
          </cell>
          <cell r="U1174">
            <v>4</v>
          </cell>
          <cell r="V1174">
            <v>0</v>
          </cell>
          <cell r="W1174">
            <v>0</v>
          </cell>
          <cell r="X1174">
            <v>31</v>
          </cell>
          <cell r="Y1174">
            <v>31</v>
          </cell>
          <cell r="Z1174">
            <v>142.5</v>
          </cell>
        </row>
        <row r="1175">
          <cell r="A1175" t="str">
            <v>TMP290</v>
          </cell>
          <cell r="B1175" t="str">
            <v>DATTATRAY M SHEDGE</v>
          </cell>
          <cell r="C1175" t="str">
            <v>23.5.05</v>
          </cell>
          <cell r="D1175">
            <v>31644</v>
          </cell>
          <cell r="E1175" t="str">
            <v>TEP</v>
          </cell>
          <cell r="F1175" t="str">
            <v>TIME_IN</v>
          </cell>
          <cell r="G1175">
            <v>17.3</v>
          </cell>
          <cell r="H1175" t="str">
            <v>TEMP</v>
          </cell>
          <cell r="I1175" t="str">
            <v>NEAR NAJMA NAGAR,DARGA ROAD,</v>
          </cell>
          <cell r="J1175" t="str">
            <v>KHINDIPADA, MULUND (W).</v>
          </cell>
          <cell r="K1175" t="str">
            <v>MUMBAI 400082</v>
          </cell>
          <cell r="N1175">
            <v>0</v>
          </cell>
          <cell r="R1175" t="str">
            <v>CARDS- ENCODER</v>
          </cell>
          <cell r="S1175">
            <v>39881</v>
          </cell>
          <cell r="T1175">
            <v>22</v>
          </cell>
          <cell r="U1175">
            <v>5</v>
          </cell>
          <cell r="V1175">
            <v>0</v>
          </cell>
          <cell r="W1175">
            <v>2</v>
          </cell>
          <cell r="X1175">
            <v>31</v>
          </cell>
          <cell r="Y1175">
            <v>29</v>
          </cell>
          <cell r="Z1175">
            <v>41.25</v>
          </cell>
        </row>
        <row r="1176">
          <cell r="A1176" t="str">
            <v>TMP290</v>
          </cell>
          <cell r="B1176" t="str">
            <v>DATTATRAY M SHEDGE</v>
          </cell>
          <cell r="C1176" t="str">
            <v>23.5.05</v>
          </cell>
          <cell r="D1176">
            <v>31644</v>
          </cell>
          <cell r="E1176" t="str">
            <v>TEP</v>
          </cell>
          <cell r="F1176">
            <v>9</v>
          </cell>
          <cell r="G1176">
            <v>17.3</v>
          </cell>
          <cell r="H1176" t="str">
            <v>TEMP</v>
          </cell>
          <cell r="I1176" t="str">
            <v>NEAR NAJMA NAGAR,DARGA ROAD,</v>
          </cell>
          <cell r="J1176" t="str">
            <v>KHINDIPADA, MULUND (W).</v>
          </cell>
          <cell r="K1176" t="str">
            <v>MUMBAI 400082</v>
          </cell>
          <cell r="N1176">
            <v>0</v>
          </cell>
          <cell r="R1176" t="str">
            <v>CARDS- ENCODER</v>
          </cell>
          <cell r="S1176">
            <v>39539</v>
          </cell>
          <cell r="T1176">
            <v>26</v>
          </cell>
          <cell r="U1176">
            <v>4</v>
          </cell>
          <cell r="W1176">
            <v>0</v>
          </cell>
          <cell r="X1176">
            <v>30</v>
          </cell>
          <cell r="Y1176">
            <v>30</v>
          </cell>
          <cell r="Z1176">
            <v>91.5</v>
          </cell>
        </row>
        <row r="1177">
          <cell r="A1177" t="str">
            <v>TMP290</v>
          </cell>
          <cell r="B1177" t="str">
            <v>DATTATRAY M SHEDGE</v>
          </cell>
          <cell r="C1177" t="str">
            <v>23.5.05</v>
          </cell>
          <cell r="D1177">
            <v>31644</v>
          </cell>
          <cell r="E1177" t="str">
            <v>TEP</v>
          </cell>
          <cell r="F1177">
            <v>9</v>
          </cell>
          <cell r="G1177">
            <v>17.3</v>
          </cell>
          <cell r="H1177" t="str">
            <v>TEMP</v>
          </cell>
          <cell r="I1177" t="str">
            <v>NEAR NAJMA NAGAR,DARGA ROAD,</v>
          </cell>
          <cell r="J1177" t="str">
            <v>KHINDIPADA, MULUND (W).</v>
          </cell>
          <cell r="K1177" t="str">
            <v>MUMBAI 400082</v>
          </cell>
          <cell r="N1177">
            <v>0</v>
          </cell>
          <cell r="R1177" t="str">
            <v>CARDS- ENCODER</v>
          </cell>
          <cell r="S1177">
            <v>39753</v>
          </cell>
          <cell r="T1177">
            <v>25</v>
          </cell>
          <cell r="U1177">
            <v>5</v>
          </cell>
          <cell r="V1177">
            <v>0</v>
          </cell>
          <cell r="W1177">
            <v>0</v>
          </cell>
          <cell r="X1177">
            <v>30</v>
          </cell>
          <cell r="Y1177">
            <v>30</v>
          </cell>
          <cell r="Z1177">
            <v>33</v>
          </cell>
        </row>
        <row r="1178">
          <cell r="A1178" t="str">
            <v>TMP290</v>
          </cell>
          <cell r="B1178" t="str">
            <v>DATTATRAY M SHEDGE</v>
          </cell>
          <cell r="C1178" t="str">
            <v>23.5.05</v>
          </cell>
          <cell r="D1178">
            <v>31644</v>
          </cell>
          <cell r="E1178" t="str">
            <v>TEP</v>
          </cell>
          <cell r="F1178" t="str">
            <v>TIME_IN</v>
          </cell>
          <cell r="G1178">
            <v>17.3</v>
          </cell>
          <cell r="H1178" t="str">
            <v>TEMP</v>
          </cell>
          <cell r="I1178" t="str">
            <v>NEAR NAJMA NAGAR,DARGA ROAD,</v>
          </cell>
          <cell r="J1178" t="str">
            <v>KHINDIPADA, MULUND (W).</v>
          </cell>
          <cell r="K1178" t="str">
            <v>MUMBAI 400082</v>
          </cell>
          <cell r="N1178">
            <v>0</v>
          </cell>
          <cell r="R1178" t="str">
            <v>CARDS- ENCODER</v>
          </cell>
          <cell r="S1178">
            <v>39814</v>
          </cell>
          <cell r="T1178">
            <v>25</v>
          </cell>
          <cell r="U1178">
            <v>4</v>
          </cell>
          <cell r="V1178">
            <v>0</v>
          </cell>
          <cell r="W1178">
            <v>1</v>
          </cell>
          <cell r="X1178">
            <v>31</v>
          </cell>
          <cell r="Y1178">
            <v>30</v>
          </cell>
          <cell r="Z1178">
            <v>27.75</v>
          </cell>
        </row>
        <row r="1179">
          <cell r="A1179" t="str">
            <v>TMP290</v>
          </cell>
          <cell r="B1179" t="str">
            <v>DATTATRAY M SHEDGE</v>
          </cell>
          <cell r="C1179" t="str">
            <v>23.5.05</v>
          </cell>
          <cell r="D1179">
            <v>31644</v>
          </cell>
          <cell r="E1179" t="str">
            <v>TEP</v>
          </cell>
          <cell r="F1179">
            <v>9</v>
          </cell>
          <cell r="G1179">
            <v>17.3</v>
          </cell>
          <cell r="H1179" t="str">
            <v>TEMP</v>
          </cell>
          <cell r="I1179" t="str">
            <v>NEAR NAJMA NAGAR,DARGA ROAD,</v>
          </cell>
          <cell r="J1179" t="str">
            <v>KHINDIPADA, MULUND (W).</v>
          </cell>
          <cell r="K1179" t="str">
            <v>MUMBAI 400082</v>
          </cell>
          <cell r="N1179">
            <v>0</v>
          </cell>
          <cell r="R1179" t="str">
            <v>CARDS- ENCODER</v>
          </cell>
          <cell r="S1179">
            <v>39691</v>
          </cell>
          <cell r="T1179">
            <v>24</v>
          </cell>
          <cell r="U1179">
            <v>4</v>
          </cell>
          <cell r="V1179">
            <v>0</v>
          </cell>
          <cell r="W1179">
            <v>3</v>
          </cell>
          <cell r="X1179">
            <v>31</v>
          </cell>
          <cell r="Y1179">
            <v>31</v>
          </cell>
          <cell r="Z1179">
            <v>138</v>
          </cell>
        </row>
        <row r="1180">
          <cell r="A1180" t="str">
            <v>TMP290</v>
          </cell>
          <cell r="B1180" t="str">
            <v>DATTATRAY M SHEDGE</v>
          </cell>
          <cell r="C1180" t="str">
            <v>23.5.05</v>
          </cell>
          <cell r="D1180">
            <v>31644</v>
          </cell>
          <cell r="E1180" t="str">
            <v>TEP</v>
          </cell>
          <cell r="F1180">
            <v>9</v>
          </cell>
          <cell r="G1180">
            <v>17.3</v>
          </cell>
          <cell r="H1180" t="str">
            <v>TEMP</v>
          </cell>
          <cell r="I1180" t="str">
            <v>NEAR NAJMA NAGAR,DARGA ROAD,</v>
          </cell>
          <cell r="J1180" t="str">
            <v>KHINDIPADA, MULUND (W).</v>
          </cell>
          <cell r="K1180" t="str">
            <v>MUMBAI 400082</v>
          </cell>
          <cell r="N1180">
            <v>0</v>
          </cell>
          <cell r="R1180" t="str">
            <v>CARDS- ENCODER</v>
          </cell>
          <cell r="S1180">
            <v>39722</v>
          </cell>
          <cell r="T1180">
            <v>23</v>
          </cell>
          <cell r="U1180">
            <v>4</v>
          </cell>
          <cell r="V1180">
            <v>0</v>
          </cell>
          <cell r="W1180">
            <v>4</v>
          </cell>
          <cell r="X1180">
            <v>31</v>
          </cell>
          <cell r="Y1180">
            <v>31</v>
          </cell>
          <cell r="Z1180">
            <v>88.5</v>
          </cell>
        </row>
        <row r="1181">
          <cell r="A1181" t="str">
            <v>TMP290</v>
          </cell>
          <cell r="B1181" t="str">
            <v>DATTATRAY M SHEDGE</v>
          </cell>
          <cell r="C1181" t="str">
            <v>23.5.05</v>
          </cell>
          <cell r="D1181">
            <v>31644</v>
          </cell>
          <cell r="E1181" t="str">
            <v>TEP</v>
          </cell>
          <cell r="F1181">
            <v>9</v>
          </cell>
          <cell r="G1181">
            <v>17.3</v>
          </cell>
          <cell r="H1181" t="str">
            <v>TEMP</v>
          </cell>
          <cell r="I1181" t="str">
            <v>NEAR NAJMA NAGAR,DARGA ROAD,</v>
          </cell>
          <cell r="J1181" t="str">
            <v>KHINDIPADA, MULUND (W).</v>
          </cell>
          <cell r="K1181" t="str">
            <v>MUMBAI 400082</v>
          </cell>
          <cell r="N1181">
            <v>0</v>
          </cell>
          <cell r="R1181" t="str">
            <v>CARDS- ENCODER</v>
          </cell>
          <cell r="S1181">
            <v>39599</v>
          </cell>
          <cell r="T1181">
            <v>25</v>
          </cell>
          <cell r="U1181">
            <v>4</v>
          </cell>
          <cell r="V1181">
            <v>0</v>
          </cell>
          <cell r="W1181">
            <v>1</v>
          </cell>
          <cell r="X1181">
            <v>31</v>
          </cell>
          <cell r="Y1181">
            <v>30</v>
          </cell>
          <cell r="Z1181">
            <v>58.5</v>
          </cell>
        </row>
        <row r="1182">
          <cell r="A1182" t="str">
            <v>TMP290</v>
          </cell>
          <cell r="B1182" t="str">
            <v>DATTATRAY M SHEDGE</v>
          </cell>
          <cell r="C1182" t="str">
            <v>23.5.05</v>
          </cell>
          <cell r="D1182">
            <v>31644</v>
          </cell>
          <cell r="E1182" t="str">
            <v>TEP</v>
          </cell>
          <cell r="F1182" t="str">
            <v>TIME_IN</v>
          </cell>
          <cell r="G1182">
            <v>17.3</v>
          </cell>
          <cell r="H1182" t="str">
            <v>TEMP</v>
          </cell>
          <cell r="I1182" t="str">
            <v>NEAR NAJMA NAGAR,DARGA ROAD,</v>
          </cell>
          <cell r="J1182" t="str">
            <v>KHINDIPADA, MULUND (W).</v>
          </cell>
          <cell r="K1182" t="str">
            <v>MUMBAI 400082</v>
          </cell>
          <cell r="N1182">
            <v>0</v>
          </cell>
          <cell r="R1182" t="str">
            <v>CARDS- ENCODER</v>
          </cell>
          <cell r="S1182">
            <v>39783</v>
          </cell>
          <cell r="T1182">
            <v>27</v>
          </cell>
          <cell r="U1182">
            <v>4</v>
          </cell>
          <cell r="V1182">
            <v>0</v>
          </cell>
          <cell r="W1182">
            <v>0</v>
          </cell>
          <cell r="X1182">
            <v>31</v>
          </cell>
          <cell r="Y1182">
            <v>31</v>
          </cell>
          <cell r="Z1182">
            <v>43.5</v>
          </cell>
        </row>
        <row r="1183">
          <cell r="A1183" t="str">
            <v>TMP290</v>
          </cell>
          <cell r="B1183" t="str">
            <v>DATTATRAY M SHEDGE</v>
          </cell>
          <cell r="C1183" t="str">
            <v>23.5.05</v>
          </cell>
          <cell r="D1183">
            <v>31644</v>
          </cell>
          <cell r="F1183">
            <v>9</v>
          </cell>
          <cell r="G1183">
            <v>17.3</v>
          </cell>
          <cell r="H1183" t="str">
            <v>TEMP</v>
          </cell>
          <cell r="I1183" t="str">
            <v>NEAR NAJMA NAGAR,DARGA ROAD,</v>
          </cell>
          <cell r="J1183" t="str">
            <v>KHINDIPADA, MULUND (W).</v>
          </cell>
          <cell r="K1183" t="str">
            <v>MUMBAI 400082</v>
          </cell>
          <cell r="N1183">
            <v>0</v>
          </cell>
          <cell r="R1183" t="str">
            <v>CARDS- ENCODER</v>
          </cell>
          <cell r="S1183">
            <v>39629</v>
          </cell>
          <cell r="T1183">
            <v>24</v>
          </cell>
          <cell r="U1183">
            <v>5</v>
          </cell>
          <cell r="V1183">
            <v>0</v>
          </cell>
          <cell r="W1183">
            <v>0</v>
          </cell>
          <cell r="X1183">
            <v>30</v>
          </cell>
          <cell r="Y1183">
            <v>29</v>
          </cell>
          <cell r="Z1183">
            <v>191.25</v>
          </cell>
        </row>
        <row r="1184">
          <cell r="A1184" t="str">
            <v>TMP290</v>
          </cell>
          <cell r="B1184" t="str">
            <v>DATTATRAY M SHEDGE</v>
          </cell>
          <cell r="C1184" t="str">
            <v>23.5.05</v>
          </cell>
          <cell r="D1184">
            <v>31644</v>
          </cell>
          <cell r="E1184" t="str">
            <v>TEP</v>
          </cell>
          <cell r="F1184" t="str">
            <v>TIME_IN</v>
          </cell>
          <cell r="G1184">
            <v>17.3</v>
          </cell>
          <cell r="H1184" t="str">
            <v>TEMP</v>
          </cell>
          <cell r="I1184" t="str">
            <v>NEAR NAJMA NAGAR,DARGA ROAD,</v>
          </cell>
          <cell r="J1184" t="str">
            <v>KHINDIPADA, MULUND (W).</v>
          </cell>
          <cell r="K1184" t="str">
            <v>MUMBAI 400082</v>
          </cell>
          <cell r="N1184">
            <v>0</v>
          </cell>
          <cell r="R1184" t="str">
            <v>CARDS- ENCODER</v>
          </cell>
          <cell r="S1184">
            <v>39845</v>
          </cell>
          <cell r="T1184">
            <v>21</v>
          </cell>
          <cell r="U1184">
            <v>4</v>
          </cell>
          <cell r="V1184">
            <v>0</v>
          </cell>
          <cell r="W1184">
            <v>0</v>
          </cell>
          <cell r="X1184">
            <v>28</v>
          </cell>
          <cell r="Y1184">
            <v>25</v>
          </cell>
          <cell r="Z1184">
            <v>64.5</v>
          </cell>
        </row>
        <row r="1185">
          <cell r="A1185" t="str">
            <v>TMP290</v>
          </cell>
          <cell r="B1185" t="str">
            <v>DATTATRAY M SHEDGE</v>
          </cell>
          <cell r="C1185" t="str">
            <v>23.5.05</v>
          </cell>
          <cell r="D1185">
            <v>31644</v>
          </cell>
          <cell r="E1185" t="str">
            <v>TEP</v>
          </cell>
          <cell r="F1185">
            <v>9</v>
          </cell>
          <cell r="G1185">
            <v>17.3</v>
          </cell>
          <cell r="H1185" t="str">
            <v>TEMP</v>
          </cell>
          <cell r="I1185" t="str">
            <v>NEAR NAJMA NAGAR,DARGA ROAD,</v>
          </cell>
          <cell r="J1185" t="str">
            <v>KHINDIPADA, MULUND (W).</v>
          </cell>
          <cell r="K1185" t="str">
            <v>MUMBAI 400082</v>
          </cell>
          <cell r="N1185">
            <v>0</v>
          </cell>
          <cell r="R1185" t="str">
            <v>CARDS- ENCODER</v>
          </cell>
          <cell r="S1185">
            <v>39692</v>
          </cell>
          <cell r="T1185">
            <v>19</v>
          </cell>
          <cell r="U1185">
            <v>4</v>
          </cell>
          <cell r="V1185">
            <v>0</v>
          </cell>
          <cell r="W1185">
            <v>1</v>
          </cell>
          <cell r="X1185">
            <v>30</v>
          </cell>
          <cell r="Y1185">
            <v>24</v>
          </cell>
          <cell r="Z1185">
            <v>129.75</v>
          </cell>
        </row>
        <row r="1186">
          <cell r="A1186" t="str">
            <v>TMP298</v>
          </cell>
          <cell r="B1186" t="str">
            <v>MEENA WADKAR</v>
          </cell>
          <cell r="C1186" t="str">
            <v>16.7.05</v>
          </cell>
          <cell r="D1186">
            <v>28958</v>
          </cell>
          <cell r="F1186">
            <v>7.3</v>
          </cell>
          <cell r="G1186">
            <v>16</v>
          </cell>
          <cell r="H1186" t="str">
            <v>TEMP</v>
          </cell>
          <cell r="I1186" t="str">
            <v>KRUPA SHIVNERI SOCIETY ,</v>
          </cell>
          <cell r="J1186" t="str">
            <v>GARIBACHA WADA,</v>
          </cell>
          <cell r="K1186" t="str">
            <v>DOMBIVALI9 W)</v>
          </cell>
          <cell r="N1186">
            <v>0</v>
          </cell>
          <cell r="R1186" t="str">
            <v>PRINTING HELPER</v>
          </cell>
          <cell r="S1186">
            <v>39629</v>
          </cell>
          <cell r="T1186">
            <v>25</v>
          </cell>
          <cell r="U1186">
            <v>5</v>
          </cell>
          <cell r="V1186">
            <v>0</v>
          </cell>
          <cell r="W1186">
            <v>0</v>
          </cell>
          <cell r="X1186">
            <v>30</v>
          </cell>
          <cell r="Y1186">
            <v>30</v>
          </cell>
          <cell r="Z1186">
            <v>0</v>
          </cell>
        </row>
        <row r="1187">
          <cell r="A1187" t="str">
            <v>TMP298</v>
          </cell>
          <cell r="B1187" t="str">
            <v>MEENA WADKAR</v>
          </cell>
          <cell r="C1187" t="str">
            <v>16.7.05</v>
          </cell>
          <cell r="D1187">
            <v>28958</v>
          </cell>
          <cell r="E1187" t="str">
            <v>TEP</v>
          </cell>
          <cell r="F1187" t="str">
            <v>TIME_IN</v>
          </cell>
          <cell r="G1187">
            <v>16</v>
          </cell>
          <cell r="H1187" t="str">
            <v>TEMP</v>
          </cell>
          <cell r="I1187" t="str">
            <v>KRUPA SHIVNERI SOCIETY ,</v>
          </cell>
          <cell r="J1187" t="str">
            <v>GARIBACHA WADA,</v>
          </cell>
          <cell r="K1187" t="str">
            <v>DOMBIVALI9 W)</v>
          </cell>
          <cell r="N1187">
            <v>0</v>
          </cell>
          <cell r="R1187" t="str">
            <v>PRINTING HELPER</v>
          </cell>
          <cell r="S1187">
            <v>39814</v>
          </cell>
          <cell r="T1187">
            <v>25</v>
          </cell>
          <cell r="U1187">
            <v>4</v>
          </cell>
          <cell r="V1187">
            <v>0</v>
          </cell>
          <cell r="W1187">
            <v>1</v>
          </cell>
          <cell r="X1187">
            <v>31</v>
          </cell>
          <cell r="Y1187">
            <v>30</v>
          </cell>
          <cell r="Z1187">
            <v>0</v>
          </cell>
        </row>
        <row r="1188">
          <cell r="A1188" t="str">
            <v>TMP298</v>
          </cell>
          <cell r="B1188" t="str">
            <v>MEENA WADKAR</v>
          </cell>
          <cell r="C1188" t="str">
            <v>16.7.05</v>
          </cell>
          <cell r="D1188">
            <v>28958</v>
          </cell>
          <cell r="E1188" t="str">
            <v>TEP</v>
          </cell>
          <cell r="F1188">
            <v>7.3</v>
          </cell>
          <cell r="G1188">
            <v>16</v>
          </cell>
          <cell r="H1188" t="str">
            <v>TEMP</v>
          </cell>
          <cell r="I1188" t="str">
            <v>KRUPA SHIVNERI SOCIETY ,</v>
          </cell>
          <cell r="J1188" t="str">
            <v>GARIBACHA WADA,</v>
          </cell>
          <cell r="K1188" t="str">
            <v>DOMBIVALI9 W)</v>
          </cell>
          <cell r="N1188">
            <v>0</v>
          </cell>
          <cell r="R1188" t="str">
            <v>PRINTING HELPER</v>
          </cell>
          <cell r="S1188">
            <v>39599</v>
          </cell>
          <cell r="T1188">
            <v>18</v>
          </cell>
          <cell r="U1188">
            <v>3</v>
          </cell>
          <cell r="V1188">
            <v>0</v>
          </cell>
          <cell r="W1188">
            <v>0</v>
          </cell>
          <cell r="X1188">
            <v>31</v>
          </cell>
          <cell r="Y1188">
            <v>21</v>
          </cell>
          <cell r="Z1188">
            <v>0</v>
          </cell>
        </row>
        <row r="1189">
          <cell r="A1189" t="str">
            <v>TMP298</v>
          </cell>
          <cell r="B1189" t="str">
            <v>MEENA WADKAR</v>
          </cell>
          <cell r="C1189" t="str">
            <v>16.7.05</v>
          </cell>
          <cell r="D1189">
            <v>28958</v>
          </cell>
          <cell r="E1189" t="str">
            <v>TEP</v>
          </cell>
          <cell r="F1189" t="str">
            <v>TIME_IN</v>
          </cell>
          <cell r="G1189">
            <v>16</v>
          </cell>
          <cell r="H1189" t="str">
            <v>TEMP</v>
          </cell>
          <cell r="I1189" t="str">
            <v>KRUPA SHIVNERI SOCIETY ,</v>
          </cell>
          <cell r="J1189" t="str">
            <v>GARIBACHA WADA,</v>
          </cell>
          <cell r="K1189" t="str">
            <v>DOMBIVALI9 W)</v>
          </cell>
          <cell r="N1189">
            <v>0</v>
          </cell>
          <cell r="R1189" t="str">
            <v>PRINTING HELPER</v>
          </cell>
          <cell r="S1189">
            <v>39881</v>
          </cell>
          <cell r="T1189">
            <v>24</v>
          </cell>
          <cell r="U1189">
            <v>5</v>
          </cell>
          <cell r="V1189">
            <v>0</v>
          </cell>
          <cell r="W1189">
            <v>2</v>
          </cell>
          <cell r="X1189">
            <v>31</v>
          </cell>
          <cell r="Y1189">
            <v>31</v>
          </cell>
          <cell r="Z1189">
            <v>8</v>
          </cell>
        </row>
        <row r="1190">
          <cell r="A1190" t="str">
            <v>TMP298</v>
          </cell>
          <cell r="B1190" t="str">
            <v>MEENA WADKAR</v>
          </cell>
          <cell r="C1190" t="str">
            <v>16.7.05</v>
          </cell>
          <cell r="D1190">
            <v>28958</v>
          </cell>
          <cell r="E1190" t="str">
            <v>TEP</v>
          </cell>
          <cell r="F1190" t="str">
            <v>TIME_IN</v>
          </cell>
          <cell r="G1190">
            <v>16</v>
          </cell>
          <cell r="H1190" t="str">
            <v>TEMP</v>
          </cell>
          <cell r="I1190" t="str">
            <v>KRUPA SHIVNERI SOCIETY ,</v>
          </cell>
          <cell r="J1190" t="str">
            <v>GARIBACHA WADA,</v>
          </cell>
          <cell r="K1190" t="str">
            <v>DOMBIVALI9 W)</v>
          </cell>
          <cell r="N1190">
            <v>0</v>
          </cell>
          <cell r="R1190" t="str">
            <v>PRINTING HELPER</v>
          </cell>
          <cell r="S1190">
            <v>39783</v>
          </cell>
          <cell r="T1190">
            <v>26</v>
          </cell>
          <cell r="U1190">
            <v>4</v>
          </cell>
          <cell r="V1190">
            <v>0</v>
          </cell>
          <cell r="W1190">
            <v>0</v>
          </cell>
          <cell r="X1190">
            <v>31</v>
          </cell>
          <cell r="Y1190">
            <v>30</v>
          </cell>
          <cell r="Z1190">
            <v>0</v>
          </cell>
        </row>
        <row r="1191">
          <cell r="A1191" t="str">
            <v>TMP298</v>
          </cell>
          <cell r="B1191" t="str">
            <v>MEENA WADKAR</v>
          </cell>
          <cell r="C1191" t="str">
            <v>16.7.05</v>
          </cell>
          <cell r="D1191">
            <v>28958</v>
          </cell>
          <cell r="E1191" t="str">
            <v>TEP</v>
          </cell>
          <cell r="F1191" t="str">
            <v>TIME_IN</v>
          </cell>
          <cell r="G1191">
            <v>16</v>
          </cell>
          <cell r="H1191" t="str">
            <v>TEMP</v>
          </cell>
          <cell r="I1191" t="str">
            <v>KRUPA SHIVNERI SOCIETY ,</v>
          </cell>
          <cell r="J1191" t="str">
            <v>GARIBACHA WADA,</v>
          </cell>
          <cell r="K1191" t="str">
            <v>DOMBIVALI9 W)</v>
          </cell>
          <cell r="N1191">
            <v>0</v>
          </cell>
          <cell r="R1191" t="str">
            <v>PRINTING HELPER</v>
          </cell>
          <cell r="S1191">
            <v>39845</v>
          </cell>
          <cell r="T1191">
            <v>20</v>
          </cell>
          <cell r="U1191">
            <v>4</v>
          </cell>
          <cell r="V1191">
            <v>0</v>
          </cell>
          <cell r="W1191">
            <v>0</v>
          </cell>
          <cell r="X1191">
            <v>28</v>
          </cell>
          <cell r="Y1191">
            <v>24</v>
          </cell>
          <cell r="Z1191">
            <v>0</v>
          </cell>
        </row>
        <row r="1192">
          <cell r="A1192" t="str">
            <v>TMP298</v>
          </cell>
          <cell r="B1192" t="str">
            <v>MEENA WADKAR</v>
          </cell>
          <cell r="C1192" t="str">
            <v>16.7.05</v>
          </cell>
          <cell r="D1192">
            <v>28958</v>
          </cell>
          <cell r="E1192" t="str">
            <v>TEP</v>
          </cell>
          <cell r="F1192">
            <v>7.3</v>
          </cell>
          <cell r="G1192">
            <v>16</v>
          </cell>
          <cell r="H1192" t="str">
            <v>TEMP</v>
          </cell>
          <cell r="I1192" t="str">
            <v>KRUPA SHIVNERI SOCIETY ,</v>
          </cell>
          <cell r="J1192" t="str">
            <v>GARIBACHA WADA,</v>
          </cell>
          <cell r="K1192" t="str">
            <v>DOMBIVALI9 W)</v>
          </cell>
          <cell r="N1192">
            <v>0</v>
          </cell>
          <cell r="R1192" t="str">
            <v>PRINTING HELPER</v>
          </cell>
          <cell r="S1192">
            <v>39753</v>
          </cell>
          <cell r="T1192">
            <v>25</v>
          </cell>
          <cell r="U1192">
            <v>5</v>
          </cell>
          <cell r="V1192">
            <v>0</v>
          </cell>
          <cell r="W1192">
            <v>0</v>
          </cell>
          <cell r="X1192">
            <v>30</v>
          </cell>
          <cell r="Y1192">
            <v>30</v>
          </cell>
          <cell r="Z1192">
            <v>2</v>
          </cell>
        </row>
        <row r="1193">
          <cell r="A1193" t="str">
            <v>TMP298</v>
          </cell>
          <cell r="B1193" t="str">
            <v>MEENA WADKAR</v>
          </cell>
          <cell r="C1193" t="str">
            <v>16.7.05</v>
          </cell>
          <cell r="D1193">
            <v>28958</v>
          </cell>
          <cell r="E1193" t="str">
            <v>TEP</v>
          </cell>
          <cell r="F1193">
            <v>7.3</v>
          </cell>
          <cell r="G1193">
            <v>16</v>
          </cell>
          <cell r="H1193" t="str">
            <v>TEMP</v>
          </cell>
          <cell r="I1193" t="str">
            <v>KRUPA SHIVNERI SOCIETY ,</v>
          </cell>
          <cell r="J1193" t="str">
            <v>GARIBACHA WADA,</v>
          </cell>
          <cell r="K1193" t="str">
            <v>DOMBIVALI9 W)</v>
          </cell>
          <cell r="N1193">
            <v>0</v>
          </cell>
          <cell r="R1193" t="str">
            <v>PRINTING HELPER</v>
          </cell>
          <cell r="S1193">
            <v>39539</v>
          </cell>
          <cell r="T1193">
            <v>21</v>
          </cell>
          <cell r="U1193">
            <v>3</v>
          </cell>
          <cell r="W1193">
            <v>0</v>
          </cell>
          <cell r="X1193">
            <v>30</v>
          </cell>
          <cell r="Y1193">
            <v>24</v>
          </cell>
          <cell r="Z1193">
            <v>0</v>
          </cell>
        </row>
        <row r="1194">
          <cell r="A1194" t="str">
            <v>TMP298</v>
          </cell>
          <cell r="B1194" t="str">
            <v>MEENA WADKAR</v>
          </cell>
          <cell r="C1194" t="str">
            <v>16.7.05</v>
          </cell>
          <cell r="D1194">
            <v>28958</v>
          </cell>
          <cell r="E1194" t="str">
            <v>TEP</v>
          </cell>
          <cell r="F1194">
            <v>7.3</v>
          </cell>
          <cell r="G1194">
            <v>16</v>
          </cell>
          <cell r="H1194" t="str">
            <v>TEMP</v>
          </cell>
          <cell r="I1194" t="str">
            <v>KRUPA SHIVNERI SOCIETY ,</v>
          </cell>
          <cell r="J1194" t="str">
            <v>GARIBACHA WADA,</v>
          </cell>
          <cell r="K1194" t="str">
            <v>DOMBIVALI9 W)</v>
          </cell>
          <cell r="N1194">
            <v>0</v>
          </cell>
          <cell r="R1194" t="str">
            <v>PRINTING HELPER</v>
          </cell>
          <cell r="S1194">
            <v>39660</v>
          </cell>
          <cell r="T1194">
            <v>23</v>
          </cell>
          <cell r="U1194">
            <v>4</v>
          </cell>
          <cell r="V1194">
            <v>0</v>
          </cell>
          <cell r="W1194">
            <v>0</v>
          </cell>
          <cell r="X1194">
            <v>31</v>
          </cell>
          <cell r="Y1194">
            <v>27</v>
          </cell>
          <cell r="Z1194">
            <v>16</v>
          </cell>
        </row>
        <row r="1195">
          <cell r="A1195" t="str">
            <v>TMP298</v>
          </cell>
          <cell r="B1195" t="str">
            <v>MEENA WADKAR</v>
          </cell>
          <cell r="C1195" t="str">
            <v>16.7.05</v>
          </cell>
          <cell r="D1195">
            <v>28958</v>
          </cell>
          <cell r="E1195" t="str">
            <v>TEP</v>
          </cell>
          <cell r="F1195">
            <v>7.3</v>
          </cell>
          <cell r="G1195">
            <v>16</v>
          </cell>
          <cell r="H1195" t="str">
            <v>TEMP</v>
          </cell>
          <cell r="I1195" t="str">
            <v>KRUPA SHIVNERI SOCIETY ,</v>
          </cell>
          <cell r="J1195" t="str">
            <v>GARIBACHA WADA,</v>
          </cell>
          <cell r="K1195" t="str">
            <v>DOMBIVALI9 W)</v>
          </cell>
          <cell r="N1195">
            <v>0</v>
          </cell>
          <cell r="R1195" t="str">
            <v>PRINTING HELPER</v>
          </cell>
          <cell r="S1195">
            <v>39691</v>
          </cell>
          <cell r="T1195">
            <v>23</v>
          </cell>
          <cell r="U1195">
            <v>4</v>
          </cell>
          <cell r="V1195">
            <v>0</v>
          </cell>
          <cell r="W1195">
            <v>3</v>
          </cell>
          <cell r="X1195">
            <v>31</v>
          </cell>
          <cell r="Y1195">
            <v>30</v>
          </cell>
          <cell r="Z1195">
            <v>0</v>
          </cell>
        </row>
        <row r="1196">
          <cell r="A1196" t="str">
            <v>TMP298</v>
          </cell>
          <cell r="B1196" t="str">
            <v>MEENA WADKAR</v>
          </cell>
          <cell r="C1196" t="str">
            <v>16.7.05</v>
          </cell>
          <cell r="D1196">
            <v>28958</v>
          </cell>
          <cell r="E1196" t="str">
            <v>TEP</v>
          </cell>
          <cell r="F1196">
            <v>7.3</v>
          </cell>
          <cell r="G1196">
            <v>16</v>
          </cell>
          <cell r="H1196" t="str">
            <v>TEMP</v>
          </cell>
          <cell r="I1196" t="str">
            <v>KRUPA SHIVNERI SOCIETY ,</v>
          </cell>
          <cell r="J1196" t="str">
            <v>GARIBACHA WADA,</v>
          </cell>
          <cell r="K1196" t="str">
            <v>DOMBIVALI9 W)</v>
          </cell>
          <cell r="N1196">
            <v>0</v>
          </cell>
          <cell r="R1196" t="str">
            <v>PRINTING HELPER</v>
          </cell>
          <cell r="S1196">
            <v>39692</v>
          </cell>
          <cell r="T1196">
            <v>21.5</v>
          </cell>
          <cell r="U1196">
            <v>4</v>
          </cell>
          <cell r="V1196">
            <v>0</v>
          </cell>
          <cell r="W1196">
            <v>1</v>
          </cell>
          <cell r="X1196">
            <v>30</v>
          </cell>
          <cell r="Y1196">
            <v>26.5</v>
          </cell>
          <cell r="Z1196">
            <v>10</v>
          </cell>
        </row>
        <row r="1197">
          <cell r="A1197" t="str">
            <v>TMP298</v>
          </cell>
          <cell r="B1197" t="str">
            <v>MEENA WADKAR</v>
          </cell>
          <cell r="C1197" t="str">
            <v>16.7.05</v>
          </cell>
          <cell r="D1197">
            <v>28958</v>
          </cell>
          <cell r="E1197" t="str">
            <v>TEP</v>
          </cell>
          <cell r="F1197">
            <v>7.3</v>
          </cell>
          <cell r="G1197">
            <v>16</v>
          </cell>
          <cell r="H1197" t="str">
            <v>TEMP</v>
          </cell>
          <cell r="I1197" t="str">
            <v>KRUPA SHIVNERI SOCIETY ,</v>
          </cell>
          <cell r="J1197" t="str">
            <v>GARIBACHA WADA,</v>
          </cell>
          <cell r="K1197" t="str">
            <v>DOMBIVALI9 W)</v>
          </cell>
          <cell r="N1197">
            <v>0</v>
          </cell>
          <cell r="R1197" t="str">
            <v>PRINTING HELPER</v>
          </cell>
          <cell r="S1197">
            <v>39722</v>
          </cell>
          <cell r="T1197">
            <v>22</v>
          </cell>
          <cell r="U1197">
            <v>4</v>
          </cell>
          <cell r="V1197">
            <v>0</v>
          </cell>
          <cell r="W1197">
            <v>4</v>
          </cell>
          <cell r="X1197">
            <v>31</v>
          </cell>
          <cell r="Y1197">
            <v>30</v>
          </cell>
          <cell r="Z1197">
            <v>6</v>
          </cell>
        </row>
        <row r="1198">
          <cell r="A1198" t="str">
            <v>TMP309</v>
          </cell>
          <cell r="B1198" t="str">
            <v>ASHOK SALVI</v>
          </cell>
          <cell r="C1198" t="str">
            <v>26.8.05</v>
          </cell>
          <cell r="E1198" t="str">
            <v>TEP</v>
          </cell>
          <cell r="F1198" t="str">
            <v>TIME_IN</v>
          </cell>
          <cell r="G1198">
            <v>17.3</v>
          </cell>
          <cell r="H1198" t="str">
            <v>TEMP</v>
          </cell>
          <cell r="N1198">
            <v>0</v>
          </cell>
          <cell r="R1198" t="str">
            <v>PRINTER</v>
          </cell>
          <cell r="S1198">
            <v>39814</v>
          </cell>
          <cell r="T1198">
            <v>22</v>
          </cell>
          <cell r="U1198">
            <v>5</v>
          </cell>
          <cell r="V1198">
            <v>0</v>
          </cell>
          <cell r="W1198">
            <v>1</v>
          </cell>
          <cell r="X1198">
            <v>31</v>
          </cell>
          <cell r="Y1198">
            <v>28</v>
          </cell>
          <cell r="Z1198">
            <v>0</v>
          </cell>
        </row>
        <row r="1199">
          <cell r="A1199" t="str">
            <v>TMP309</v>
          </cell>
          <cell r="B1199" t="str">
            <v>ASHOK SALVI</v>
          </cell>
          <cell r="C1199" t="str">
            <v>26.8.05</v>
          </cell>
          <cell r="E1199" t="str">
            <v>TEP</v>
          </cell>
          <cell r="F1199">
            <v>7.3</v>
          </cell>
          <cell r="G1199">
            <v>17.3</v>
          </cell>
          <cell r="H1199" t="str">
            <v>TEMP</v>
          </cell>
          <cell r="N1199">
            <v>0</v>
          </cell>
          <cell r="R1199" t="str">
            <v>PRINTER</v>
          </cell>
          <cell r="S1199">
            <v>39691</v>
          </cell>
          <cell r="T1199">
            <v>21</v>
          </cell>
          <cell r="U1199">
            <v>5</v>
          </cell>
          <cell r="V1199">
            <v>0</v>
          </cell>
          <cell r="W1199">
            <v>2</v>
          </cell>
          <cell r="X1199">
            <v>31</v>
          </cell>
          <cell r="Y1199">
            <v>28</v>
          </cell>
          <cell r="Z1199">
            <v>32</v>
          </cell>
        </row>
        <row r="1200">
          <cell r="A1200" t="str">
            <v>TMP309</v>
          </cell>
          <cell r="B1200" t="str">
            <v>ASHOK SALVI</v>
          </cell>
          <cell r="C1200" t="str">
            <v>26.8.05</v>
          </cell>
          <cell r="E1200" t="str">
            <v>TEP</v>
          </cell>
          <cell r="F1200">
            <v>7.3</v>
          </cell>
          <cell r="G1200">
            <v>17.3</v>
          </cell>
          <cell r="H1200" t="str">
            <v>TEMP</v>
          </cell>
          <cell r="N1200">
            <v>0</v>
          </cell>
          <cell r="R1200" t="str">
            <v>PRINTER</v>
          </cell>
          <cell r="S1200">
            <v>39660</v>
          </cell>
          <cell r="T1200">
            <v>25</v>
          </cell>
          <cell r="U1200">
            <v>4</v>
          </cell>
          <cell r="V1200">
            <v>0</v>
          </cell>
          <cell r="W1200">
            <v>0</v>
          </cell>
          <cell r="X1200">
            <v>31</v>
          </cell>
          <cell r="Y1200">
            <v>29</v>
          </cell>
          <cell r="Z1200">
            <v>64.8</v>
          </cell>
        </row>
        <row r="1201">
          <cell r="A1201" t="str">
            <v>TMP309</v>
          </cell>
          <cell r="B1201" t="str">
            <v>ASHOK SALVI</v>
          </cell>
          <cell r="C1201" t="str">
            <v>26.8.05</v>
          </cell>
          <cell r="E1201" t="str">
            <v>TEP</v>
          </cell>
          <cell r="F1201" t="str">
            <v>TIME_IN</v>
          </cell>
          <cell r="G1201">
            <v>17.3</v>
          </cell>
          <cell r="H1201" t="str">
            <v>TEMP</v>
          </cell>
          <cell r="N1201">
            <v>0</v>
          </cell>
          <cell r="R1201" t="str">
            <v>PRINTER</v>
          </cell>
          <cell r="S1201">
            <v>39783</v>
          </cell>
          <cell r="T1201">
            <v>24</v>
          </cell>
          <cell r="U1201">
            <v>4</v>
          </cell>
          <cell r="V1201">
            <v>0</v>
          </cell>
          <cell r="W1201">
            <v>0</v>
          </cell>
          <cell r="X1201">
            <v>31</v>
          </cell>
          <cell r="Y1201">
            <v>28</v>
          </cell>
          <cell r="Z1201">
            <v>0</v>
          </cell>
        </row>
        <row r="1202">
          <cell r="A1202" t="str">
            <v>TMP309</v>
          </cell>
          <cell r="B1202" t="str">
            <v>ASHOK SALVI</v>
          </cell>
          <cell r="C1202" t="str">
            <v>26.8.05</v>
          </cell>
          <cell r="E1202" t="str">
            <v>TEP</v>
          </cell>
          <cell r="F1202">
            <v>7.3</v>
          </cell>
          <cell r="G1202">
            <v>17.3</v>
          </cell>
          <cell r="H1202" t="str">
            <v>TEMP</v>
          </cell>
          <cell r="N1202">
            <v>0</v>
          </cell>
          <cell r="R1202" t="str">
            <v>PRINTER</v>
          </cell>
          <cell r="S1202">
            <v>39753</v>
          </cell>
          <cell r="T1202">
            <v>22</v>
          </cell>
          <cell r="U1202">
            <v>4</v>
          </cell>
          <cell r="V1202">
            <v>0</v>
          </cell>
          <cell r="W1202">
            <v>0</v>
          </cell>
          <cell r="X1202">
            <v>30</v>
          </cell>
          <cell r="Y1202">
            <v>26</v>
          </cell>
          <cell r="Z1202">
            <v>0</v>
          </cell>
        </row>
        <row r="1203">
          <cell r="A1203" t="str">
            <v>TMP309</v>
          </cell>
          <cell r="B1203" t="str">
            <v>ASHOK SALVI</v>
          </cell>
          <cell r="C1203" t="str">
            <v>26.8.05</v>
          </cell>
          <cell r="E1203" t="str">
            <v>TEP</v>
          </cell>
          <cell r="F1203">
            <v>7.3</v>
          </cell>
          <cell r="G1203">
            <v>17.3</v>
          </cell>
          <cell r="H1203" t="str">
            <v>TEMP</v>
          </cell>
          <cell r="N1203">
            <v>0</v>
          </cell>
          <cell r="R1203" t="str">
            <v>PRINTER</v>
          </cell>
          <cell r="S1203">
            <v>39722</v>
          </cell>
          <cell r="T1203">
            <v>22</v>
          </cell>
          <cell r="U1203">
            <v>5</v>
          </cell>
          <cell r="V1203">
            <v>0</v>
          </cell>
          <cell r="W1203">
            <v>4</v>
          </cell>
          <cell r="X1203">
            <v>31</v>
          </cell>
          <cell r="Y1203">
            <v>31</v>
          </cell>
          <cell r="Z1203">
            <v>8</v>
          </cell>
        </row>
        <row r="1204">
          <cell r="A1204" t="str">
            <v>TMP309</v>
          </cell>
          <cell r="B1204" t="str">
            <v>ASHOK SALVI</v>
          </cell>
          <cell r="C1204" t="str">
            <v>26.8.05</v>
          </cell>
          <cell r="E1204" t="str">
            <v>TEP</v>
          </cell>
          <cell r="F1204" t="str">
            <v>TIME_IN</v>
          </cell>
          <cell r="G1204">
            <v>17.3</v>
          </cell>
          <cell r="H1204" t="str">
            <v>TEMP</v>
          </cell>
          <cell r="N1204">
            <v>0</v>
          </cell>
          <cell r="R1204" t="str">
            <v>PRINTER</v>
          </cell>
          <cell r="S1204">
            <v>39881</v>
          </cell>
          <cell r="T1204">
            <v>18</v>
          </cell>
          <cell r="U1204">
            <v>8</v>
          </cell>
          <cell r="V1204">
            <v>0</v>
          </cell>
          <cell r="W1204">
            <v>2</v>
          </cell>
          <cell r="X1204">
            <v>31</v>
          </cell>
          <cell r="Y1204">
            <v>28</v>
          </cell>
          <cell r="Z1204">
            <v>2.5</v>
          </cell>
        </row>
        <row r="1205">
          <cell r="A1205" t="str">
            <v>TMP309</v>
          </cell>
          <cell r="B1205" t="str">
            <v>ASHOK SALVI</v>
          </cell>
          <cell r="C1205" t="str">
            <v>26.8.05</v>
          </cell>
          <cell r="F1205">
            <v>7.3</v>
          </cell>
          <cell r="G1205">
            <v>17.3</v>
          </cell>
          <cell r="H1205" t="str">
            <v>TEMP</v>
          </cell>
          <cell r="N1205">
            <v>0</v>
          </cell>
          <cell r="R1205" t="str">
            <v>PRINTER</v>
          </cell>
          <cell r="S1205">
            <v>39629</v>
          </cell>
          <cell r="T1205">
            <v>22</v>
          </cell>
          <cell r="U1205">
            <v>5</v>
          </cell>
          <cell r="V1205">
            <v>0</v>
          </cell>
          <cell r="W1205">
            <v>0</v>
          </cell>
          <cell r="X1205">
            <v>30</v>
          </cell>
          <cell r="Y1205">
            <v>27</v>
          </cell>
          <cell r="Z1205">
            <v>68.5</v>
          </cell>
        </row>
        <row r="1206">
          <cell r="A1206" t="str">
            <v>TMP309</v>
          </cell>
          <cell r="B1206" t="str">
            <v>ASHOK SALVI</v>
          </cell>
          <cell r="C1206" t="str">
            <v>26.8.05</v>
          </cell>
          <cell r="E1206" t="str">
            <v>TEP</v>
          </cell>
          <cell r="F1206" t="str">
            <v>TIME_IN</v>
          </cell>
          <cell r="G1206">
            <v>17.3</v>
          </cell>
          <cell r="H1206" t="str">
            <v>TEMP</v>
          </cell>
          <cell r="N1206">
            <v>0</v>
          </cell>
          <cell r="R1206" t="str">
            <v>PRINTER</v>
          </cell>
          <cell r="S1206">
            <v>39845</v>
          </cell>
          <cell r="T1206">
            <v>17</v>
          </cell>
          <cell r="U1206">
            <v>7</v>
          </cell>
          <cell r="V1206">
            <v>0</v>
          </cell>
          <cell r="W1206">
            <v>0</v>
          </cell>
          <cell r="X1206">
            <v>28</v>
          </cell>
          <cell r="Y1206">
            <v>24</v>
          </cell>
          <cell r="Z1206">
            <v>0</v>
          </cell>
        </row>
        <row r="1207">
          <cell r="A1207" t="str">
            <v>TMP309</v>
          </cell>
          <cell r="B1207" t="str">
            <v>ASHOK SALVI</v>
          </cell>
          <cell r="C1207" t="str">
            <v>26.8.05</v>
          </cell>
          <cell r="E1207" t="str">
            <v>TEP</v>
          </cell>
          <cell r="F1207">
            <v>7.3</v>
          </cell>
          <cell r="G1207">
            <v>17.3</v>
          </cell>
          <cell r="H1207" t="str">
            <v>TEMP</v>
          </cell>
          <cell r="N1207">
            <v>0</v>
          </cell>
          <cell r="R1207" t="str">
            <v>PRINTER</v>
          </cell>
          <cell r="S1207">
            <v>39539</v>
          </cell>
          <cell r="T1207">
            <v>21.5</v>
          </cell>
          <cell r="U1207">
            <v>4</v>
          </cell>
          <cell r="W1207">
            <v>0</v>
          </cell>
          <cell r="X1207">
            <v>30</v>
          </cell>
          <cell r="Y1207">
            <v>25.5</v>
          </cell>
          <cell r="Z1207">
            <v>24</v>
          </cell>
        </row>
        <row r="1208">
          <cell r="A1208" t="str">
            <v>TMP309</v>
          </cell>
          <cell r="B1208" t="str">
            <v>ASHOK SALVI</v>
          </cell>
          <cell r="C1208" t="str">
            <v>26.8.05</v>
          </cell>
          <cell r="E1208" t="str">
            <v>TEP</v>
          </cell>
          <cell r="F1208">
            <v>7.3</v>
          </cell>
          <cell r="G1208">
            <v>17.3</v>
          </cell>
          <cell r="H1208" t="str">
            <v>TEMP</v>
          </cell>
          <cell r="N1208">
            <v>0</v>
          </cell>
          <cell r="R1208" t="str">
            <v>PRINTER</v>
          </cell>
          <cell r="S1208">
            <v>39692</v>
          </cell>
          <cell r="T1208">
            <v>21</v>
          </cell>
          <cell r="U1208">
            <v>4</v>
          </cell>
          <cell r="V1208">
            <v>0</v>
          </cell>
          <cell r="W1208">
            <v>1</v>
          </cell>
          <cell r="X1208">
            <v>30</v>
          </cell>
          <cell r="Y1208">
            <v>26</v>
          </cell>
          <cell r="Z1208">
            <v>19</v>
          </cell>
        </row>
        <row r="1209">
          <cell r="A1209" t="str">
            <v>TMP309</v>
          </cell>
          <cell r="B1209" t="str">
            <v>ASHOK SALVI</v>
          </cell>
          <cell r="C1209" t="str">
            <v>26.8.05</v>
          </cell>
          <cell r="E1209" t="str">
            <v>TEP</v>
          </cell>
          <cell r="F1209">
            <v>7.3</v>
          </cell>
          <cell r="G1209">
            <v>17.3</v>
          </cell>
          <cell r="H1209" t="str">
            <v>TEMP</v>
          </cell>
          <cell r="N1209">
            <v>0</v>
          </cell>
          <cell r="R1209" t="str">
            <v>PRINTER</v>
          </cell>
          <cell r="S1209">
            <v>39599</v>
          </cell>
          <cell r="T1209">
            <v>23</v>
          </cell>
          <cell r="U1209">
            <v>4</v>
          </cell>
          <cell r="V1209">
            <v>0</v>
          </cell>
          <cell r="W1209">
            <v>1</v>
          </cell>
          <cell r="X1209">
            <v>31</v>
          </cell>
          <cell r="Y1209">
            <v>28</v>
          </cell>
          <cell r="Z1209">
            <v>62</v>
          </cell>
        </row>
        <row r="1210">
          <cell r="A1210" t="str">
            <v>TMP311</v>
          </cell>
          <cell r="B1210" t="str">
            <v>YOGITA PASHILKAR</v>
          </cell>
          <cell r="C1210" t="str">
            <v>11.11.05</v>
          </cell>
          <cell r="D1210">
            <v>31691</v>
          </cell>
          <cell r="E1210" t="str">
            <v>TEP</v>
          </cell>
          <cell r="F1210">
            <v>7.3</v>
          </cell>
          <cell r="G1210">
            <v>16</v>
          </cell>
          <cell r="H1210" t="str">
            <v>TEMP</v>
          </cell>
          <cell r="I1210" t="str">
            <v>MANISHA NAGAR, HANUMAN TEKDI</v>
          </cell>
          <cell r="J1210" t="str">
            <v>KALWA</v>
          </cell>
          <cell r="N1210">
            <v>0</v>
          </cell>
          <cell r="R1210" t="str">
            <v>PRINITNG HELPER</v>
          </cell>
          <cell r="S1210">
            <v>39691</v>
          </cell>
          <cell r="T1210">
            <v>24</v>
          </cell>
          <cell r="U1210">
            <v>4</v>
          </cell>
          <cell r="V1210">
            <v>0</v>
          </cell>
          <cell r="W1210">
            <v>3</v>
          </cell>
          <cell r="X1210">
            <v>31</v>
          </cell>
          <cell r="Y1210">
            <v>31</v>
          </cell>
          <cell r="Z1210">
            <v>0</v>
          </cell>
        </row>
        <row r="1211">
          <cell r="A1211" t="str">
            <v>TMP311</v>
          </cell>
          <cell r="B1211" t="str">
            <v>YOGITA PASHILKAR</v>
          </cell>
          <cell r="C1211" t="str">
            <v>11.11.05</v>
          </cell>
          <cell r="D1211">
            <v>31691</v>
          </cell>
          <cell r="E1211" t="str">
            <v>TEP</v>
          </cell>
          <cell r="F1211">
            <v>7.3</v>
          </cell>
          <cell r="G1211">
            <v>16</v>
          </cell>
          <cell r="H1211" t="str">
            <v>TEMP</v>
          </cell>
          <cell r="I1211" t="str">
            <v>MANISHA NAGAR, HANUMAN TEKDI</v>
          </cell>
          <cell r="J1211" t="str">
            <v>KALWA</v>
          </cell>
          <cell r="N1211">
            <v>0</v>
          </cell>
          <cell r="R1211" t="str">
            <v>PRINITNG HELPER</v>
          </cell>
          <cell r="S1211">
            <v>39539</v>
          </cell>
          <cell r="T1211">
            <v>26</v>
          </cell>
          <cell r="U1211">
            <v>4</v>
          </cell>
          <cell r="W1211">
            <v>0</v>
          </cell>
          <cell r="X1211">
            <v>30</v>
          </cell>
          <cell r="Y1211">
            <v>30</v>
          </cell>
          <cell r="Z1211">
            <v>0</v>
          </cell>
        </row>
        <row r="1212">
          <cell r="A1212" t="str">
            <v>TMP311</v>
          </cell>
          <cell r="B1212" t="str">
            <v>YOGITA PASHILKAR</v>
          </cell>
          <cell r="C1212" t="str">
            <v>11.11.05</v>
          </cell>
          <cell r="D1212">
            <v>31691</v>
          </cell>
          <cell r="F1212">
            <v>7.3</v>
          </cell>
          <cell r="G1212">
            <v>16</v>
          </cell>
          <cell r="H1212" t="str">
            <v>TEMP</v>
          </cell>
          <cell r="I1212" t="str">
            <v>MANISHA NAGAR, HANUMAN TEKDI</v>
          </cell>
          <cell r="J1212" t="str">
            <v>KALWA</v>
          </cell>
          <cell r="N1212">
            <v>0</v>
          </cell>
          <cell r="R1212" t="str">
            <v>PRINITNG HELPER</v>
          </cell>
          <cell r="S1212">
            <v>39629</v>
          </cell>
          <cell r="T1212">
            <v>24</v>
          </cell>
          <cell r="U1212">
            <v>5</v>
          </cell>
          <cell r="V1212">
            <v>0</v>
          </cell>
          <cell r="W1212">
            <v>0</v>
          </cell>
          <cell r="X1212">
            <v>30</v>
          </cell>
          <cell r="Y1212">
            <v>29</v>
          </cell>
          <cell r="Z1212">
            <v>8</v>
          </cell>
        </row>
        <row r="1213">
          <cell r="A1213" t="str">
            <v>TMP311</v>
          </cell>
          <cell r="B1213" t="str">
            <v>YOGITA PASHILKAR</v>
          </cell>
          <cell r="C1213" t="str">
            <v>11.11.05</v>
          </cell>
          <cell r="D1213">
            <v>31691</v>
          </cell>
          <cell r="E1213" t="str">
            <v>TEP</v>
          </cell>
          <cell r="F1213">
            <v>7.3</v>
          </cell>
          <cell r="G1213">
            <v>16</v>
          </cell>
          <cell r="H1213" t="str">
            <v>TEMP</v>
          </cell>
          <cell r="I1213" t="str">
            <v>MANISHA NAGAR, HANUMAN TEKDI</v>
          </cell>
          <cell r="J1213" t="str">
            <v>KALWA</v>
          </cell>
          <cell r="N1213">
            <v>0</v>
          </cell>
          <cell r="R1213" t="str">
            <v>PRINITNG HELPER</v>
          </cell>
          <cell r="S1213">
            <v>39753</v>
          </cell>
          <cell r="T1213">
            <v>23</v>
          </cell>
          <cell r="U1213">
            <v>5</v>
          </cell>
          <cell r="V1213">
            <v>0</v>
          </cell>
          <cell r="W1213">
            <v>0</v>
          </cell>
          <cell r="X1213">
            <v>30</v>
          </cell>
          <cell r="Y1213">
            <v>28</v>
          </cell>
          <cell r="Z1213">
            <v>0</v>
          </cell>
        </row>
        <row r="1214">
          <cell r="A1214" t="str">
            <v>TMP311</v>
          </cell>
          <cell r="B1214" t="str">
            <v>YOGITA PASHILKAR</v>
          </cell>
          <cell r="C1214" t="str">
            <v>11.11.05</v>
          </cell>
          <cell r="D1214">
            <v>31691</v>
          </cell>
          <cell r="E1214" t="str">
            <v>TEP</v>
          </cell>
          <cell r="F1214">
            <v>7.3</v>
          </cell>
          <cell r="G1214">
            <v>16</v>
          </cell>
          <cell r="H1214" t="str">
            <v>TEMP</v>
          </cell>
          <cell r="I1214" t="str">
            <v>MANISHA NAGAR, HANUMAN TEKDI</v>
          </cell>
          <cell r="J1214" t="str">
            <v>KALWA</v>
          </cell>
          <cell r="N1214">
            <v>0</v>
          </cell>
          <cell r="R1214" t="str">
            <v>PRINITNG HELPER</v>
          </cell>
          <cell r="S1214">
            <v>39660</v>
          </cell>
          <cell r="T1214">
            <v>26</v>
          </cell>
          <cell r="U1214">
            <v>4</v>
          </cell>
          <cell r="V1214">
            <v>0</v>
          </cell>
          <cell r="W1214">
            <v>0</v>
          </cell>
          <cell r="X1214">
            <v>31</v>
          </cell>
          <cell r="Y1214">
            <v>30</v>
          </cell>
          <cell r="Z1214">
            <v>22.75</v>
          </cell>
        </row>
        <row r="1215">
          <cell r="A1215" t="str">
            <v>TMP311</v>
          </cell>
          <cell r="B1215" t="str">
            <v>YOGITA PASHILKAR</v>
          </cell>
          <cell r="C1215" t="str">
            <v>11.11.05</v>
          </cell>
          <cell r="D1215">
            <v>31691</v>
          </cell>
          <cell r="E1215" t="str">
            <v>TEP</v>
          </cell>
          <cell r="F1215">
            <v>7.3</v>
          </cell>
          <cell r="G1215">
            <v>16</v>
          </cell>
          <cell r="H1215" t="str">
            <v>TEMP</v>
          </cell>
          <cell r="I1215" t="str">
            <v>MANISHA NAGAR, HANUMAN TEKDI</v>
          </cell>
          <cell r="J1215" t="str">
            <v>KALWA</v>
          </cell>
          <cell r="N1215">
            <v>0</v>
          </cell>
          <cell r="R1215" t="str">
            <v>PRINITNG HELPER</v>
          </cell>
          <cell r="S1215">
            <v>39722</v>
          </cell>
          <cell r="T1215">
            <v>23</v>
          </cell>
          <cell r="U1215">
            <v>4</v>
          </cell>
          <cell r="V1215">
            <v>0</v>
          </cell>
          <cell r="W1215">
            <v>4</v>
          </cell>
          <cell r="X1215">
            <v>31</v>
          </cell>
          <cell r="Y1215">
            <v>31</v>
          </cell>
          <cell r="Z1215">
            <v>2</v>
          </cell>
        </row>
        <row r="1216">
          <cell r="A1216" t="str">
            <v>TMP311</v>
          </cell>
          <cell r="B1216" t="str">
            <v>YOGITA PASHILKAR</v>
          </cell>
          <cell r="C1216" t="str">
            <v>11.11.05</v>
          </cell>
          <cell r="D1216">
            <v>31691</v>
          </cell>
          <cell r="E1216" t="str">
            <v>TEP</v>
          </cell>
          <cell r="F1216" t="str">
            <v>TIME_IN</v>
          </cell>
          <cell r="G1216">
            <v>16</v>
          </cell>
          <cell r="H1216" t="str">
            <v>TEMP</v>
          </cell>
          <cell r="I1216" t="str">
            <v>MANISHA NAGAR, HANUMAN TEKDI</v>
          </cell>
          <cell r="J1216" t="str">
            <v>KALWA</v>
          </cell>
          <cell r="N1216">
            <v>0</v>
          </cell>
          <cell r="R1216" t="str">
            <v>PRINITNG HELPER</v>
          </cell>
          <cell r="S1216">
            <v>39881</v>
          </cell>
          <cell r="T1216">
            <v>24</v>
          </cell>
          <cell r="U1216">
            <v>5</v>
          </cell>
          <cell r="V1216">
            <v>0</v>
          </cell>
          <cell r="W1216">
            <v>2</v>
          </cell>
          <cell r="X1216">
            <v>31</v>
          </cell>
          <cell r="Y1216">
            <v>31</v>
          </cell>
          <cell r="Z1216">
            <v>6</v>
          </cell>
        </row>
        <row r="1217">
          <cell r="A1217" t="str">
            <v>TMP311</v>
          </cell>
          <cell r="B1217" t="str">
            <v>YOGITA PASHILKAR</v>
          </cell>
          <cell r="C1217" t="str">
            <v>11.11.05</v>
          </cell>
          <cell r="D1217">
            <v>31691</v>
          </cell>
          <cell r="E1217" t="str">
            <v>TEP</v>
          </cell>
          <cell r="F1217">
            <v>7.3</v>
          </cell>
          <cell r="G1217">
            <v>16</v>
          </cell>
          <cell r="H1217" t="str">
            <v>TEMP</v>
          </cell>
          <cell r="I1217" t="str">
            <v>MANISHA NAGAR, HANUMAN TEKDI</v>
          </cell>
          <cell r="J1217" t="str">
            <v>KALWA</v>
          </cell>
          <cell r="N1217">
            <v>0</v>
          </cell>
          <cell r="R1217" t="str">
            <v>PRINITNG HELPER</v>
          </cell>
          <cell r="S1217">
            <v>39599</v>
          </cell>
          <cell r="T1217">
            <v>25</v>
          </cell>
          <cell r="U1217">
            <v>4</v>
          </cell>
          <cell r="V1217">
            <v>0</v>
          </cell>
          <cell r="W1217">
            <v>1</v>
          </cell>
          <cell r="X1217">
            <v>31</v>
          </cell>
          <cell r="Y1217">
            <v>30</v>
          </cell>
          <cell r="Z1217">
            <v>0</v>
          </cell>
        </row>
        <row r="1218">
          <cell r="A1218" t="str">
            <v>TMP311</v>
          </cell>
          <cell r="B1218" t="str">
            <v>YOGITA PASHILKAR</v>
          </cell>
          <cell r="C1218" t="str">
            <v>11.11.05</v>
          </cell>
          <cell r="D1218">
            <v>31691</v>
          </cell>
          <cell r="E1218" t="str">
            <v>TEP</v>
          </cell>
          <cell r="F1218" t="str">
            <v>TIME_IN</v>
          </cell>
          <cell r="G1218">
            <v>16</v>
          </cell>
          <cell r="H1218" t="str">
            <v>TEMP</v>
          </cell>
          <cell r="I1218" t="str">
            <v>MANISHA NAGAR, HANUMAN TEKDI</v>
          </cell>
          <cell r="J1218" t="str">
            <v>KALWA</v>
          </cell>
          <cell r="N1218">
            <v>0</v>
          </cell>
          <cell r="R1218" t="str">
            <v>PRINITNG HELPER</v>
          </cell>
          <cell r="S1218">
            <v>39845</v>
          </cell>
          <cell r="T1218">
            <v>24</v>
          </cell>
          <cell r="U1218">
            <v>4</v>
          </cell>
          <cell r="V1218">
            <v>0</v>
          </cell>
          <cell r="W1218">
            <v>0</v>
          </cell>
          <cell r="X1218">
            <v>28</v>
          </cell>
          <cell r="Y1218">
            <v>28</v>
          </cell>
          <cell r="Z1218">
            <v>0</v>
          </cell>
        </row>
        <row r="1219">
          <cell r="A1219" t="str">
            <v>TMP311</v>
          </cell>
          <cell r="B1219" t="str">
            <v>YOGITA PASHILKAR</v>
          </cell>
          <cell r="C1219" t="str">
            <v>11.11.05</v>
          </cell>
          <cell r="D1219">
            <v>31691</v>
          </cell>
          <cell r="E1219" t="str">
            <v>TEP</v>
          </cell>
          <cell r="F1219">
            <v>7.3</v>
          </cell>
          <cell r="G1219">
            <v>16</v>
          </cell>
          <cell r="H1219" t="str">
            <v>TEMP</v>
          </cell>
          <cell r="I1219" t="str">
            <v>MANISHA NAGAR, HANUMAN TEKDI</v>
          </cell>
          <cell r="J1219" t="str">
            <v>KALWA</v>
          </cell>
          <cell r="N1219">
            <v>0</v>
          </cell>
          <cell r="R1219" t="str">
            <v>PRINITNG HELPER</v>
          </cell>
          <cell r="S1219">
            <v>39692</v>
          </cell>
          <cell r="T1219">
            <v>14.5</v>
          </cell>
          <cell r="U1219">
            <v>3</v>
          </cell>
          <cell r="V1219">
            <v>0</v>
          </cell>
          <cell r="W1219">
            <v>1</v>
          </cell>
          <cell r="X1219">
            <v>30</v>
          </cell>
          <cell r="Y1219">
            <v>18.5</v>
          </cell>
          <cell r="Z1219">
            <v>0</v>
          </cell>
        </row>
        <row r="1220">
          <cell r="A1220" t="str">
            <v>TMP311</v>
          </cell>
          <cell r="B1220" t="str">
            <v>YOGITA PASHILKAR</v>
          </cell>
          <cell r="C1220" t="str">
            <v>11.11.05</v>
          </cell>
          <cell r="D1220">
            <v>31691</v>
          </cell>
          <cell r="E1220" t="str">
            <v>TEP</v>
          </cell>
          <cell r="F1220" t="str">
            <v>TIME_IN</v>
          </cell>
          <cell r="G1220">
            <v>16</v>
          </cell>
          <cell r="H1220" t="str">
            <v>TEMP</v>
          </cell>
          <cell r="I1220" t="str">
            <v>MANISHA NAGAR, HANUMAN TEKDI</v>
          </cell>
          <cell r="J1220" t="str">
            <v>KALWA</v>
          </cell>
          <cell r="N1220">
            <v>0</v>
          </cell>
          <cell r="R1220" t="str">
            <v>PRINITNG HELPER</v>
          </cell>
          <cell r="S1220">
            <v>39814</v>
          </cell>
          <cell r="T1220">
            <v>22</v>
          </cell>
          <cell r="U1220">
            <v>4</v>
          </cell>
          <cell r="V1220">
            <v>0</v>
          </cell>
          <cell r="W1220">
            <v>1</v>
          </cell>
          <cell r="X1220">
            <v>31</v>
          </cell>
          <cell r="Y1220">
            <v>27</v>
          </cell>
          <cell r="Z1220">
            <v>0</v>
          </cell>
        </row>
        <row r="1221">
          <cell r="A1221" t="str">
            <v>TMP311</v>
          </cell>
          <cell r="B1221" t="str">
            <v>YOGITA PASHILKAR</v>
          </cell>
          <cell r="C1221" t="str">
            <v>11.11.05</v>
          </cell>
          <cell r="D1221">
            <v>31691</v>
          </cell>
          <cell r="E1221" t="str">
            <v>TEP</v>
          </cell>
          <cell r="F1221" t="str">
            <v>TIME_IN</v>
          </cell>
          <cell r="G1221">
            <v>16</v>
          </cell>
          <cell r="H1221" t="str">
            <v>TEMP</v>
          </cell>
          <cell r="I1221" t="str">
            <v>MANISHA NAGAR, HANUMAN TEKDI</v>
          </cell>
          <cell r="J1221" t="str">
            <v>KALWA</v>
          </cell>
          <cell r="N1221">
            <v>0</v>
          </cell>
          <cell r="R1221" t="str">
            <v>PRINITNG HELPER</v>
          </cell>
          <cell r="S1221">
            <v>39783</v>
          </cell>
          <cell r="T1221">
            <v>27</v>
          </cell>
          <cell r="U1221">
            <v>4</v>
          </cell>
          <cell r="V1221">
            <v>0</v>
          </cell>
          <cell r="W1221">
            <v>0</v>
          </cell>
          <cell r="X1221">
            <v>31</v>
          </cell>
          <cell r="Y1221">
            <v>31</v>
          </cell>
          <cell r="Z1221">
            <v>0</v>
          </cell>
        </row>
        <row r="1222">
          <cell r="A1222" t="str">
            <v>TMP312</v>
          </cell>
          <cell r="B1222" t="str">
            <v>GAURI PATIL</v>
          </cell>
          <cell r="C1222" t="str">
            <v>14.11.05</v>
          </cell>
          <cell r="D1222">
            <v>28793</v>
          </cell>
          <cell r="E1222" t="str">
            <v>TEP</v>
          </cell>
          <cell r="F1222">
            <v>9</v>
          </cell>
          <cell r="G1222">
            <v>17.3</v>
          </cell>
          <cell r="H1222" t="str">
            <v>TEMP</v>
          </cell>
          <cell r="I1222" t="str">
            <v>301, NAMDEO COOP HSG SOCIETY</v>
          </cell>
          <cell r="J1222" t="str">
            <v>KHAREGAON, KALWA</v>
          </cell>
          <cell r="N1222">
            <v>0</v>
          </cell>
          <cell r="R1222" t="str">
            <v>ASSEMBLY HELPER</v>
          </cell>
          <cell r="S1222">
            <v>39539</v>
          </cell>
          <cell r="T1222">
            <v>0</v>
          </cell>
          <cell r="U1222">
            <v>0</v>
          </cell>
          <cell r="W1222">
            <v>0</v>
          </cell>
          <cell r="X1222">
            <v>30</v>
          </cell>
          <cell r="Y1222">
            <v>0</v>
          </cell>
          <cell r="Z1222">
            <v>0</v>
          </cell>
        </row>
        <row r="1223">
          <cell r="A1223" t="str">
            <v>TMP312</v>
          </cell>
          <cell r="B1223" t="str">
            <v>GAURI PATIL</v>
          </cell>
          <cell r="C1223" t="str">
            <v>14.11.05</v>
          </cell>
          <cell r="D1223">
            <v>28793</v>
          </cell>
          <cell r="E1223" t="str">
            <v>TEP</v>
          </cell>
          <cell r="F1223">
            <v>9</v>
          </cell>
          <cell r="G1223">
            <v>17.3</v>
          </cell>
          <cell r="H1223" t="str">
            <v>TEMP</v>
          </cell>
          <cell r="I1223" t="str">
            <v>301, NAMDEO COOP HSG SOCIETY</v>
          </cell>
          <cell r="J1223" t="str">
            <v>KHAREGAON, KALWA</v>
          </cell>
          <cell r="N1223">
            <v>0</v>
          </cell>
          <cell r="R1223" t="str">
            <v>ASSEMBLY HELPER</v>
          </cell>
          <cell r="S1223">
            <v>39599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31</v>
          </cell>
          <cell r="Y1223">
            <v>0</v>
          </cell>
          <cell r="Z1223">
            <v>0</v>
          </cell>
        </row>
        <row r="1224">
          <cell r="A1224" t="str">
            <v>TMP316</v>
          </cell>
          <cell r="B1224" t="str">
            <v>USHA KADAM</v>
          </cell>
          <cell r="C1224" t="str">
            <v>28.11.05</v>
          </cell>
          <cell r="D1224">
            <v>27023</v>
          </cell>
          <cell r="F1224">
            <v>9</v>
          </cell>
          <cell r="G1224">
            <v>17.3</v>
          </cell>
          <cell r="H1224" t="str">
            <v>TEMP</v>
          </cell>
          <cell r="I1224" t="str">
            <v>301 , OM TEJAS APPT.</v>
          </cell>
          <cell r="J1224" t="str">
            <v>KHAREGAON , KALWA</v>
          </cell>
          <cell r="N1224">
            <v>0</v>
          </cell>
          <cell r="R1224" t="str">
            <v>ASSEMBLY HELPER</v>
          </cell>
          <cell r="S1224">
            <v>39629</v>
          </cell>
          <cell r="T1224">
            <v>24</v>
          </cell>
          <cell r="U1224">
            <v>5</v>
          </cell>
          <cell r="V1224">
            <v>0</v>
          </cell>
          <cell r="W1224">
            <v>0</v>
          </cell>
          <cell r="X1224">
            <v>30</v>
          </cell>
          <cell r="Y1224">
            <v>29</v>
          </cell>
          <cell r="Z1224">
            <v>0</v>
          </cell>
        </row>
        <row r="1225">
          <cell r="A1225" t="str">
            <v>TMP316</v>
          </cell>
          <cell r="B1225" t="str">
            <v>USHA KADAM</v>
          </cell>
          <cell r="C1225" t="str">
            <v>28.11.05</v>
          </cell>
          <cell r="D1225">
            <v>27023</v>
          </cell>
          <cell r="E1225" t="str">
            <v>TEP</v>
          </cell>
          <cell r="F1225">
            <v>9</v>
          </cell>
          <cell r="G1225">
            <v>17.3</v>
          </cell>
          <cell r="H1225" t="str">
            <v>TEMP</v>
          </cell>
          <cell r="I1225" t="str">
            <v>301 , OM TEJAS APPT.</v>
          </cell>
          <cell r="J1225" t="str">
            <v>KHAREGAON , KALWA</v>
          </cell>
          <cell r="N1225">
            <v>0</v>
          </cell>
          <cell r="R1225" t="str">
            <v>ASSEMBLY HELPER</v>
          </cell>
          <cell r="S1225">
            <v>39660</v>
          </cell>
          <cell r="T1225">
            <v>19</v>
          </cell>
          <cell r="U1225">
            <v>3</v>
          </cell>
          <cell r="V1225">
            <v>0</v>
          </cell>
          <cell r="W1225">
            <v>0</v>
          </cell>
          <cell r="X1225">
            <v>31</v>
          </cell>
          <cell r="Y1225">
            <v>22</v>
          </cell>
          <cell r="Z1225">
            <v>9</v>
          </cell>
        </row>
        <row r="1226">
          <cell r="A1226" t="str">
            <v>TMP316</v>
          </cell>
          <cell r="B1226" t="str">
            <v>USHA KADAM</v>
          </cell>
          <cell r="C1226" t="str">
            <v>28.11.05</v>
          </cell>
          <cell r="D1226">
            <v>27023</v>
          </cell>
          <cell r="E1226" t="str">
            <v>TEP</v>
          </cell>
          <cell r="F1226">
            <v>9</v>
          </cell>
          <cell r="G1226">
            <v>17.3</v>
          </cell>
          <cell r="H1226" t="str">
            <v>TEMP</v>
          </cell>
          <cell r="I1226" t="str">
            <v>301 , OM TEJAS APPT.</v>
          </cell>
          <cell r="J1226" t="str">
            <v>KHAREGAON , KALWA</v>
          </cell>
          <cell r="N1226">
            <v>0</v>
          </cell>
          <cell r="R1226" t="str">
            <v>ASSEMBLY HELPER</v>
          </cell>
          <cell r="S1226">
            <v>39599</v>
          </cell>
          <cell r="T1226">
            <v>26</v>
          </cell>
          <cell r="U1226">
            <v>4</v>
          </cell>
          <cell r="V1226">
            <v>0</v>
          </cell>
          <cell r="W1226">
            <v>1</v>
          </cell>
          <cell r="X1226">
            <v>31</v>
          </cell>
          <cell r="Y1226">
            <v>31</v>
          </cell>
          <cell r="Z1226">
            <v>0</v>
          </cell>
        </row>
        <row r="1227">
          <cell r="A1227" t="str">
            <v>TMP316</v>
          </cell>
          <cell r="B1227" t="str">
            <v>USHA KADAM</v>
          </cell>
          <cell r="C1227" t="str">
            <v>28.11.05</v>
          </cell>
          <cell r="D1227">
            <v>27023</v>
          </cell>
          <cell r="E1227" t="str">
            <v>TEP</v>
          </cell>
          <cell r="F1227">
            <v>9</v>
          </cell>
          <cell r="G1227">
            <v>17.3</v>
          </cell>
          <cell r="H1227" t="str">
            <v>TEMP</v>
          </cell>
          <cell r="I1227" t="str">
            <v>301 , OM TEJAS APPT.</v>
          </cell>
          <cell r="J1227" t="str">
            <v>KHAREGAON , KALWA</v>
          </cell>
          <cell r="N1227">
            <v>0</v>
          </cell>
          <cell r="R1227" t="str">
            <v>ASSEMBLY HELPER</v>
          </cell>
          <cell r="S1227">
            <v>39539</v>
          </cell>
          <cell r="T1227">
            <v>25</v>
          </cell>
          <cell r="U1227">
            <v>4</v>
          </cell>
          <cell r="W1227">
            <v>0</v>
          </cell>
          <cell r="X1227">
            <v>30</v>
          </cell>
          <cell r="Y1227">
            <v>29</v>
          </cell>
          <cell r="Z1227">
            <v>0</v>
          </cell>
        </row>
        <row r="1228">
          <cell r="A1228" t="str">
            <v>TMP316</v>
          </cell>
          <cell r="B1228" t="str">
            <v>USHA KADAM</v>
          </cell>
          <cell r="C1228" t="str">
            <v>28.11.05</v>
          </cell>
          <cell r="D1228">
            <v>27023</v>
          </cell>
          <cell r="E1228" t="str">
            <v>TEP</v>
          </cell>
          <cell r="F1228">
            <v>9</v>
          </cell>
          <cell r="G1228">
            <v>17.3</v>
          </cell>
          <cell r="H1228" t="str">
            <v>TEMP</v>
          </cell>
          <cell r="I1228" t="str">
            <v>301 , OM TEJAS APPT.</v>
          </cell>
          <cell r="J1228" t="str">
            <v>KHAREGAON , KALWA</v>
          </cell>
          <cell r="N1228">
            <v>0</v>
          </cell>
          <cell r="R1228" t="str">
            <v>ASSEMBLY HELPER</v>
          </cell>
          <cell r="S1228">
            <v>39692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30</v>
          </cell>
          <cell r="Y1228">
            <v>0</v>
          </cell>
          <cell r="Z1228">
            <v>0</v>
          </cell>
        </row>
        <row r="1229">
          <cell r="A1229" t="str">
            <v>TMP316</v>
          </cell>
          <cell r="B1229" t="str">
            <v>USHA KADAM</v>
          </cell>
          <cell r="C1229" t="str">
            <v>28.11.05</v>
          </cell>
          <cell r="D1229">
            <v>27023</v>
          </cell>
          <cell r="E1229" t="str">
            <v>TEP</v>
          </cell>
          <cell r="F1229">
            <v>9</v>
          </cell>
          <cell r="G1229">
            <v>17.3</v>
          </cell>
          <cell r="H1229" t="str">
            <v>TEMP</v>
          </cell>
          <cell r="I1229" t="str">
            <v>301 , OM TEJAS APPT.</v>
          </cell>
          <cell r="J1229" t="str">
            <v>KHAREGAON , KALWA</v>
          </cell>
          <cell r="N1229">
            <v>0</v>
          </cell>
          <cell r="R1229" t="str">
            <v>ASSEMBLY HELPER</v>
          </cell>
          <cell r="S1229">
            <v>39691</v>
          </cell>
          <cell r="T1229">
            <v>7</v>
          </cell>
          <cell r="U1229">
            <v>2</v>
          </cell>
          <cell r="V1229">
            <v>0</v>
          </cell>
          <cell r="W1229">
            <v>0</v>
          </cell>
          <cell r="X1229">
            <v>31</v>
          </cell>
          <cell r="Y1229">
            <v>9</v>
          </cell>
          <cell r="Z1229">
            <v>3</v>
          </cell>
        </row>
        <row r="1230">
          <cell r="A1230" t="str">
            <v>TMP318</v>
          </cell>
          <cell r="B1230" t="str">
            <v>NILESH PADWAL</v>
          </cell>
          <cell r="C1230" t="str">
            <v>1.12.05</v>
          </cell>
          <cell r="D1230">
            <v>31882</v>
          </cell>
          <cell r="E1230" t="str">
            <v>TEP</v>
          </cell>
          <cell r="F1230">
            <v>9</v>
          </cell>
          <cell r="G1230">
            <v>17.3</v>
          </cell>
          <cell r="H1230" t="str">
            <v>TEMP</v>
          </cell>
          <cell r="I1230" t="str">
            <v>THANE</v>
          </cell>
          <cell r="N1230">
            <v>0</v>
          </cell>
          <cell r="R1230" t="str">
            <v>MECHANICAL</v>
          </cell>
          <cell r="S1230">
            <v>39539</v>
          </cell>
          <cell r="T1230">
            <v>24.5</v>
          </cell>
          <cell r="U1230">
            <v>4</v>
          </cell>
          <cell r="W1230">
            <v>0</v>
          </cell>
          <cell r="X1230">
            <v>30</v>
          </cell>
          <cell r="Y1230">
            <v>28.5</v>
          </cell>
          <cell r="Z1230">
            <v>17.75</v>
          </cell>
        </row>
        <row r="1231">
          <cell r="A1231" t="str">
            <v>TMP318</v>
          </cell>
          <cell r="B1231" t="str">
            <v>NILESH PADWAL</v>
          </cell>
          <cell r="C1231" t="str">
            <v>1.12.05</v>
          </cell>
          <cell r="D1231">
            <v>31882</v>
          </cell>
          <cell r="E1231" t="str">
            <v>TEP</v>
          </cell>
          <cell r="F1231" t="str">
            <v>TIME_IN</v>
          </cell>
          <cell r="G1231">
            <v>17.3</v>
          </cell>
          <cell r="H1231" t="str">
            <v>TEMP</v>
          </cell>
          <cell r="I1231" t="str">
            <v>THANE</v>
          </cell>
          <cell r="N1231">
            <v>0</v>
          </cell>
          <cell r="R1231" t="str">
            <v>MECHANICAL</v>
          </cell>
          <cell r="S1231">
            <v>39845</v>
          </cell>
          <cell r="T1231">
            <v>23</v>
          </cell>
          <cell r="U1231">
            <v>4</v>
          </cell>
          <cell r="V1231">
            <v>0</v>
          </cell>
          <cell r="W1231">
            <v>0</v>
          </cell>
          <cell r="X1231">
            <v>28</v>
          </cell>
          <cell r="Y1231">
            <v>27</v>
          </cell>
          <cell r="Z1231">
            <v>0</v>
          </cell>
        </row>
        <row r="1232">
          <cell r="A1232" t="str">
            <v>TMP318</v>
          </cell>
          <cell r="B1232" t="str">
            <v>NILESH PADWAL</v>
          </cell>
          <cell r="C1232" t="str">
            <v>1.12.05</v>
          </cell>
          <cell r="D1232">
            <v>31882</v>
          </cell>
          <cell r="E1232" t="str">
            <v>TEP</v>
          </cell>
          <cell r="F1232">
            <v>9</v>
          </cell>
          <cell r="G1232">
            <v>17.3</v>
          </cell>
          <cell r="H1232" t="str">
            <v>TEMP</v>
          </cell>
          <cell r="I1232" t="str">
            <v>THANE</v>
          </cell>
          <cell r="N1232">
            <v>0</v>
          </cell>
          <cell r="R1232" t="str">
            <v>MECHANICAL</v>
          </cell>
          <cell r="S1232">
            <v>39691</v>
          </cell>
          <cell r="T1232">
            <v>24</v>
          </cell>
          <cell r="U1232">
            <v>4</v>
          </cell>
          <cell r="V1232">
            <v>0</v>
          </cell>
          <cell r="W1232">
            <v>3</v>
          </cell>
          <cell r="X1232">
            <v>31</v>
          </cell>
          <cell r="Y1232">
            <v>31</v>
          </cell>
          <cell r="Z1232">
            <v>38</v>
          </cell>
        </row>
        <row r="1233">
          <cell r="A1233" t="str">
            <v>TMP318</v>
          </cell>
          <cell r="B1233" t="str">
            <v>NILESH PADWAL</v>
          </cell>
          <cell r="C1233" t="str">
            <v>1.12.05</v>
          </cell>
          <cell r="D1233">
            <v>31882</v>
          </cell>
          <cell r="F1233">
            <v>9</v>
          </cell>
          <cell r="G1233">
            <v>17.3</v>
          </cell>
          <cell r="H1233" t="str">
            <v>TEMP</v>
          </cell>
          <cell r="I1233" t="str">
            <v>THANE</v>
          </cell>
          <cell r="N1233">
            <v>0</v>
          </cell>
          <cell r="R1233" t="str">
            <v>MECHANICAL</v>
          </cell>
          <cell r="S1233">
            <v>39629</v>
          </cell>
          <cell r="T1233">
            <v>25</v>
          </cell>
          <cell r="U1233">
            <v>5</v>
          </cell>
          <cell r="V1233">
            <v>0</v>
          </cell>
          <cell r="W1233">
            <v>0</v>
          </cell>
          <cell r="X1233">
            <v>30</v>
          </cell>
          <cell r="Y1233">
            <v>30</v>
          </cell>
          <cell r="Z1233">
            <v>17.5</v>
          </cell>
        </row>
        <row r="1234">
          <cell r="A1234" t="str">
            <v>TMP318</v>
          </cell>
          <cell r="B1234" t="str">
            <v>NILESH PADWAL</v>
          </cell>
          <cell r="C1234" t="str">
            <v>1.12.05</v>
          </cell>
          <cell r="D1234">
            <v>31882</v>
          </cell>
          <cell r="E1234" t="str">
            <v>TEP</v>
          </cell>
          <cell r="F1234" t="str">
            <v>TIME_IN</v>
          </cell>
          <cell r="G1234">
            <v>17.3</v>
          </cell>
          <cell r="H1234" t="str">
            <v>TEMP</v>
          </cell>
          <cell r="I1234" t="str">
            <v>THANE</v>
          </cell>
          <cell r="N1234">
            <v>0</v>
          </cell>
          <cell r="R1234" t="str">
            <v>MECHANICAL</v>
          </cell>
          <cell r="S1234">
            <v>39881</v>
          </cell>
          <cell r="T1234">
            <v>23</v>
          </cell>
          <cell r="U1234">
            <v>5</v>
          </cell>
          <cell r="V1234">
            <v>0</v>
          </cell>
          <cell r="W1234">
            <v>2</v>
          </cell>
          <cell r="X1234">
            <v>31</v>
          </cell>
          <cell r="Y1234">
            <v>30</v>
          </cell>
          <cell r="Z1234">
            <v>16.5</v>
          </cell>
        </row>
        <row r="1235">
          <cell r="A1235" t="str">
            <v>TMP318</v>
          </cell>
          <cell r="B1235" t="str">
            <v>NILESH PADWAL</v>
          </cell>
          <cell r="C1235" t="str">
            <v>1.12.05</v>
          </cell>
          <cell r="D1235">
            <v>31882</v>
          </cell>
          <cell r="E1235" t="str">
            <v>TEP</v>
          </cell>
          <cell r="F1235">
            <v>9</v>
          </cell>
          <cell r="G1235">
            <v>17.3</v>
          </cell>
          <cell r="H1235" t="str">
            <v>TEMP</v>
          </cell>
          <cell r="I1235" t="str">
            <v>THANE</v>
          </cell>
          <cell r="N1235">
            <v>0</v>
          </cell>
          <cell r="R1235" t="str">
            <v>MECHANICAL</v>
          </cell>
          <cell r="S1235">
            <v>39753</v>
          </cell>
          <cell r="T1235">
            <v>25</v>
          </cell>
          <cell r="U1235">
            <v>5</v>
          </cell>
          <cell r="V1235">
            <v>0</v>
          </cell>
          <cell r="W1235">
            <v>0</v>
          </cell>
          <cell r="X1235">
            <v>30</v>
          </cell>
          <cell r="Y1235">
            <v>30</v>
          </cell>
          <cell r="Z1235">
            <v>0</v>
          </cell>
        </row>
        <row r="1236">
          <cell r="A1236" t="str">
            <v>TMP318</v>
          </cell>
          <cell r="B1236" t="str">
            <v>NILESH PADWAL</v>
          </cell>
          <cell r="C1236" t="str">
            <v>1.12.05</v>
          </cell>
          <cell r="D1236">
            <v>31882</v>
          </cell>
          <cell r="E1236" t="str">
            <v>TEP</v>
          </cell>
          <cell r="F1236" t="str">
            <v>TIME_IN</v>
          </cell>
          <cell r="G1236">
            <v>17.3</v>
          </cell>
          <cell r="H1236" t="str">
            <v>TEMP</v>
          </cell>
          <cell r="I1236" t="str">
            <v>THANE</v>
          </cell>
          <cell r="N1236">
            <v>0</v>
          </cell>
          <cell r="R1236" t="str">
            <v>MECHANICAL</v>
          </cell>
          <cell r="S1236">
            <v>39814</v>
          </cell>
          <cell r="T1236">
            <v>22</v>
          </cell>
          <cell r="U1236">
            <v>4</v>
          </cell>
          <cell r="V1236">
            <v>0</v>
          </cell>
          <cell r="W1236">
            <v>1</v>
          </cell>
          <cell r="X1236">
            <v>31</v>
          </cell>
          <cell r="Y1236">
            <v>27</v>
          </cell>
          <cell r="Z1236">
            <v>5</v>
          </cell>
        </row>
        <row r="1237">
          <cell r="A1237" t="str">
            <v>TMP318</v>
          </cell>
          <cell r="B1237" t="str">
            <v>NILESH PADWAL</v>
          </cell>
          <cell r="C1237" t="str">
            <v>1.12.05</v>
          </cell>
          <cell r="D1237">
            <v>31882</v>
          </cell>
          <cell r="E1237" t="str">
            <v>TEP</v>
          </cell>
          <cell r="F1237">
            <v>9</v>
          </cell>
          <cell r="G1237">
            <v>17.3</v>
          </cell>
          <cell r="H1237" t="str">
            <v>TEMP</v>
          </cell>
          <cell r="I1237" t="str">
            <v>THANE</v>
          </cell>
          <cell r="N1237">
            <v>0</v>
          </cell>
          <cell r="R1237" t="str">
            <v>MECHANICAL</v>
          </cell>
          <cell r="S1237">
            <v>39692</v>
          </cell>
          <cell r="T1237">
            <v>22</v>
          </cell>
          <cell r="U1237">
            <v>4</v>
          </cell>
          <cell r="V1237">
            <v>0</v>
          </cell>
          <cell r="W1237">
            <v>1</v>
          </cell>
          <cell r="X1237">
            <v>30</v>
          </cell>
          <cell r="Y1237">
            <v>27</v>
          </cell>
          <cell r="Z1237">
            <v>18.25</v>
          </cell>
        </row>
        <row r="1238">
          <cell r="A1238" t="str">
            <v>TMP318</v>
          </cell>
          <cell r="B1238" t="str">
            <v>NILESH PADWAL</v>
          </cell>
          <cell r="C1238" t="str">
            <v>1.12.05</v>
          </cell>
          <cell r="D1238">
            <v>31882</v>
          </cell>
          <cell r="E1238" t="str">
            <v>TEP</v>
          </cell>
          <cell r="F1238">
            <v>9</v>
          </cell>
          <cell r="G1238">
            <v>17.3</v>
          </cell>
          <cell r="H1238" t="str">
            <v>TEMP</v>
          </cell>
          <cell r="I1238" t="str">
            <v>THANE</v>
          </cell>
          <cell r="N1238">
            <v>0</v>
          </cell>
          <cell r="R1238" t="str">
            <v>MECHANICAL</v>
          </cell>
          <cell r="S1238">
            <v>39599</v>
          </cell>
          <cell r="T1238">
            <v>24</v>
          </cell>
          <cell r="U1238">
            <v>4</v>
          </cell>
          <cell r="V1238">
            <v>0</v>
          </cell>
          <cell r="W1238">
            <v>1</v>
          </cell>
          <cell r="X1238">
            <v>31</v>
          </cell>
          <cell r="Y1238">
            <v>29</v>
          </cell>
          <cell r="Z1238">
            <v>17.25</v>
          </cell>
        </row>
        <row r="1239">
          <cell r="A1239" t="str">
            <v>TMP318</v>
          </cell>
          <cell r="B1239" t="str">
            <v>NILESH PADWAL</v>
          </cell>
          <cell r="C1239" t="str">
            <v>1.12.05</v>
          </cell>
          <cell r="D1239">
            <v>31882</v>
          </cell>
          <cell r="E1239" t="str">
            <v>TEP</v>
          </cell>
          <cell r="F1239" t="str">
            <v>TIME_IN</v>
          </cell>
          <cell r="G1239">
            <v>17.3</v>
          </cell>
          <cell r="H1239" t="str">
            <v>TEMP</v>
          </cell>
          <cell r="I1239" t="str">
            <v>THANE</v>
          </cell>
          <cell r="N1239">
            <v>0</v>
          </cell>
          <cell r="R1239" t="str">
            <v>MECHANICAL</v>
          </cell>
          <cell r="S1239">
            <v>39783</v>
          </cell>
          <cell r="T1239">
            <v>27</v>
          </cell>
          <cell r="U1239">
            <v>4</v>
          </cell>
          <cell r="V1239">
            <v>0</v>
          </cell>
          <cell r="W1239">
            <v>0</v>
          </cell>
          <cell r="X1239">
            <v>31</v>
          </cell>
          <cell r="Y1239">
            <v>31</v>
          </cell>
          <cell r="Z1239">
            <v>2</v>
          </cell>
        </row>
        <row r="1240">
          <cell r="A1240" t="str">
            <v>TMP318</v>
          </cell>
          <cell r="B1240" t="str">
            <v>NILESH PADWAL</v>
          </cell>
          <cell r="C1240" t="str">
            <v>1.12.05</v>
          </cell>
          <cell r="D1240">
            <v>31882</v>
          </cell>
          <cell r="E1240" t="str">
            <v>TEP</v>
          </cell>
          <cell r="F1240">
            <v>9</v>
          </cell>
          <cell r="G1240">
            <v>17.3</v>
          </cell>
          <cell r="H1240" t="str">
            <v>TEMP</v>
          </cell>
          <cell r="I1240" t="str">
            <v>THANE</v>
          </cell>
          <cell r="N1240">
            <v>0</v>
          </cell>
          <cell r="R1240" t="str">
            <v>MECHANICAL</v>
          </cell>
          <cell r="S1240">
            <v>39660</v>
          </cell>
          <cell r="T1240">
            <v>27</v>
          </cell>
          <cell r="U1240">
            <v>4</v>
          </cell>
          <cell r="V1240">
            <v>0</v>
          </cell>
          <cell r="W1240">
            <v>0</v>
          </cell>
          <cell r="X1240">
            <v>31</v>
          </cell>
          <cell r="Y1240">
            <v>31</v>
          </cell>
          <cell r="Z1240">
            <v>30.5</v>
          </cell>
        </row>
        <row r="1241">
          <cell r="A1241" t="str">
            <v>TMP318</v>
          </cell>
          <cell r="B1241" t="str">
            <v>NILESH PADWAL</v>
          </cell>
          <cell r="C1241" t="str">
            <v>1.12.05</v>
          </cell>
          <cell r="D1241">
            <v>31882</v>
          </cell>
          <cell r="E1241" t="str">
            <v>TEP</v>
          </cell>
          <cell r="F1241">
            <v>9</v>
          </cell>
          <cell r="G1241">
            <v>17.3</v>
          </cell>
          <cell r="H1241" t="str">
            <v>TEMP</v>
          </cell>
          <cell r="I1241" t="str">
            <v>THANE</v>
          </cell>
          <cell r="N1241">
            <v>0</v>
          </cell>
          <cell r="R1241" t="str">
            <v>MECHANICAL</v>
          </cell>
          <cell r="S1241">
            <v>39722</v>
          </cell>
          <cell r="T1241">
            <v>22.5</v>
          </cell>
          <cell r="U1241">
            <v>4</v>
          </cell>
          <cell r="V1241">
            <v>0</v>
          </cell>
          <cell r="W1241">
            <v>4</v>
          </cell>
          <cell r="X1241">
            <v>31</v>
          </cell>
          <cell r="Y1241">
            <v>30.5</v>
          </cell>
          <cell r="Z1241">
            <v>7</v>
          </cell>
        </row>
        <row r="1242">
          <cell r="A1242" t="str">
            <v>TMP319</v>
          </cell>
          <cell r="B1242" t="str">
            <v>SADHANA GOTE</v>
          </cell>
          <cell r="C1242" t="str">
            <v>5.12.05</v>
          </cell>
          <cell r="D1242">
            <v>28291</v>
          </cell>
          <cell r="E1242" t="str">
            <v>TEP</v>
          </cell>
          <cell r="F1242">
            <v>9</v>
          </cell>
          <cell r="G1242">
            <v>17.3</v>
          </cell>
          <cell r="H1242" t="str">
            <v>TEMP</v>
          </cell>
          <cell r="I1242" t="str">
            <v>DOMBIVALI</v>
          </cell>
          <cell r="N1242">
            <v>0</v>
          </cell>
          <cell r="R1242" t="str">
            <v>SOLDERING</v>
          </cell>
          <cell r="S1242">
            <v>39722</v>
          </cell>
          <cell r="T1242">
            <v>21</v>
          </cell>
          <cell r="U1242">
            <v>4</v>
          </cell>
          <cell r="V1242">
            <v>0</v>
          </cell>
          <cell r="W1242">
            <v>4</v>
          </cell>
          <cell r="X1242">
            <v>31</v>
          </cell>
          <cell r="Y1242">
            <v>29</v>
          </cell>
          <cell r="Z1242">
            <v>11</v>
          </cell>
        </row>
        <row r="1243">
          <cell r="A1243" t="str">
            <v>TMP319</v>
          </cell>
          <cell r="B1243" t="str">
            <v>SADHANA GOTE</v>
          </cell>
          <cell r="C1243" t="str">
            <v>5.12.05</v>
          </cell>
          <cell r="D1243">
            <v>28291</v>
          </cell>
          <cell r="E1243" t="str">
            <v>TEP</v>
          </cell>
          <cell r="F1243">
            <v>9</v>
          </cell>
          <cell r="G1243">
            <v>17.3</v>
          </cell>
          <cell r="H1243" t="str">
            <v>TEMP</v>
          </cell>
          <cell r="I1243" t="str">
            <v>DOMBIVALI</v>
          </cell>
          <cell r="N1243">
            <v>0</v>
          </cell>
          <cell r="R1243" t="str">
            <v>SOLDERING</v>
          </cell>
          <cell r="S1243">
            <v>39539</v>
          </cell>
          <cell r="T1243">
            <v>24</v>
          </cell>
          <cell r="U1243">
            <v>4</v>
          </cell>
          <cell r="W1243">
            <v>0</v>
          </cell>
          <cell r="X1243">
            <v>30</v>
          </cell>
          <cell r="Y1243">
            <v>28</v>
          </cell>
          <cell r="Z1243">
            <v>9.25</v>
          </cell>
        </row>
        <row r="1244">
          <cell r="A1244" t="str">
            <v>TMP319</v>
          </cell>
          <cell r="B1244" t="str">
            <v>SADHANA GOTE</v>
          </cell>
          <cell r="C1244" t="str">
            <v>5.12.05</v>
          </cell>
          <cell r="D1244">
            <v>28291</v>
          </cell>
          <cell r="E1244" t="str">
            <v>TEP</v>
          </cell>
          <cell r="F1244">
            <v>9</v>
          </cell>
          <cell r="G1244">
            <v>17.3</v>
          </cell>
          <cell r="H1244" t="str">
            <v>TEMP</v>
          </cell>
          <cell r="I1244" t="str">
            <v>DOMBIVALI</v>
          </cell>
          <cell r="N1244">
            <v>0</v>
          </cell>
          <cell r="R1244" t="str">
            <v>SOLDERING</v>
          </cell>
          <cell r="S1244">
            <v>39753</v>
          </cell>
          <cell r="T1244">
            <v>18</v>
          </cell>
          <cell r="U1244">
            <v>4</v>
          </cell>
          <cell r="V1244">
            <v>0</v>
          </cell>
          <cell r="W1244">
            <v>0</v>
          </cell>
          <cell r="X1244">
            <v>30</v>
          </cell>
          <cell r="Y1244">
            <v>22</v>
          </cell>
          <cell r="Z1244">
            <v>0</v>
          </cell>
        </row>
        <row r="1245">
          <cell r="A1245" t="str">
            <v>TMP319</v>
          </cell>
          <cell r="B1245" t="str">
            <v>SADHANA GOTE</v>
          </cell>
          <cell r="C1245" t="str">
            <v>5.12.05</v>
          </cell>
          <cell r="D1245">
            <v>28291</v>
          </cell>
          <cell r="E1245" t="str">
            <v>TEP</v>
          </cell>
          <cell r="F1245">
            <v>9</v>
          </cell>
          <cell r="G1245">
            <v>17.3</v>
          </cell>
          <cell r="H1245" t="str">
            <v>TEMP</v>
          </cell>
          <cell r="I1245" t="str">
            <v>DOMBIVALI</v>
          </cell>
          <cell r="N1245">
            <v>0</v>
          </cell>
          <cell r="R1245" t="str">
            <v>SOLDERING</v>
          </cell>
          <cell r="S1245">
            <v>39691</v>
          </cell>
          <cell r="T1245">
            <v>24</v>
          </cell>
          <cell r="U1245">
            <v>4</v>
          </cell>
          <cell r="V1245">
            <v>0</v>
          </cell>
          <cell r="W1245">
            <v>3</v>
          </cell>
          <cell r="X1245">
            <v>31</v>
          </cell>
          <cell r="Y1245">
            <v>31</v>
          </cell>
          <cell r="Z1245">
            <v>0</v>
          </cell>
        </row>
        <row r="1246">
          <cell r="A1246" t="str">
            <v>TMP319</v>
          </cell>
          <cell r="B1246" t="str">
            <v>SADHANA GOTE</v>
          </cell>
          <cell r="C1246" t="str">
            <v>5.12.05</v>
          </cell>
          <cell r="D1246">
            <v>28291</v>
          </cell>
          <cell r="E1246" t="str">
            <v>TEP</v>
          </cell>
          <cell r="F1246" t="str">
            <v>TIME_IN</v>
          </cell>
          <cell r="G1246">
            <v>17.3</v>
          </cell>
          <cell r="H1246" t="str">
            <v>TEMP</v>
          </cell>
          <cell r="I1246" t="str">
            <v>DOMBIVALI</v>
          </cell>
          <cell r="N1246">
            <v>0</v>
          </cell>
          <cell r="R1246" t="str">
            <v>SOLDERING</v>
          </cell>
          <cell r="S1246">
            <v>39845</v>
          </cell>
          <cell r="T1246">
            <v>23</v>
          </cell>
          <cell r="U1246">
            <v>4</v>
          </cell>
          <cell r="V1246">
            <v>0</v>
          </cell>
          <cell r="W1246">
            <v>0</v>
          </cell>
          <cell r="X1246">
            <v>28</v>
          </cell>
          <cell r="Y1246">
            <v>27</v>
          </cell>
          <cell r="Z1246">
            <v>0</v>
          </cell>
        </row>
        <row r="1247">
          <cell r="A1247" t="str">
            <v>TMP319</v>
          </cell>
          <cell r="B1247" t="str">
            <v>SADHANA GOTE</v>
          </cell>
          <cell r="C1247" t="str">
            <v>5.12.05</v>
          </cell>
          <cell r="D1247">
            <v>28291</v>
          </cell>
          <cell r="E1247" t="str">
            <v>TEP</v>
          </cell>
          <cell r="F1247" t="str">
            <v>TIME_IN</v>
          </cell>
          <cell r="G1247">
            <v>17.3</v>
          </cell>
          <cell r="H1247" t="str">
            <v>TEMP</v>
          </cell>
          <cell r="I1247" t="str">
            <v>DOMBIVALI</v>
          </cell>
          <cell r="N1247">
            <v>0</v>
          </cell>
          <cell r="R1247" t="str">
            <v>SOLDERING</v>
          </cell>
          <cell r="S1247">
            <v>39814</v>
          </cell>
          <cell r="T1247">
            <v>25</v>
          </cell>
          <cell r="U1247">
            <v>4</v>
          </cell>
          <cell r="V1247">
            <v>0</v>
          </cell>
          <cell r="W1247">
            <v>1</v>
          </cell>
          <cell r="X1247">
            <v>31</v>
          </cell>
          <cell r="Y1247">
            <v>30</v>
          </cell>
          <cell r="Z1247">
            <v>2.5</v>
          </cell>
        </row>
        <row r="1248">
          <cell r="A1248" t="str">
            <v>TMP319</v>
          </cell>
          <cell r="B1248" t="str">
            <v>SADHANA GOTE</v>
          </cell>
          <cell r="C1248" t="str">
            <v>5.12.05</v>
          </cell>
          <cell r="D1248">
            <v>28291</v>
          </cell>
          <cell r="F1248">
            <v>9</v>
          </cell>
          <cell r="G1248">
            <v>17.3</v>
          </cell>
          <cell r="H1248" t="str">
            <v>TEMP</v>
          </cell>
          <cell r="I1248" t="str">
            <v>DOMBIVALI</v>
          </cell>
          <cell r="N1248">
            <v>0</v>
          </cell>
          <cell r="R1248" t="str">
            <v>SOLDERING</v>
          </cell>
          <cell r="S1248">
            <v>39629</v>
          </cell>
          <cell r="T1248">
            <v>23.5</v>
          </cell>
          <cell r="U1248">
            <v>5</v>
          </cell>
          <cell r="V1248">
            <v>0</v>
          </cell>
          <cell r="W1248">
            <v>0</v>
          </cell>
          <cell r="X1248">
            <v>30</v>
          </cell>
          <cell r="Y1248">
            <v>28.5</v>
          </cell>
          <cell r="Z1248">
            <v>0</v>
          </cell>
        </row>
        <row r="1249">
          <cell r="A1249" t="str">
            <v>TMP319</v>
          </cell>
          <cell r="B1249" t="str">
            <v>SADHANA GOTE</v>
          </cell>
          <cell r="C1249" t="str">
            <v>5.12.05</v>
          </cell>
          <cell r="D1249">
            <v>28291</v>
          </cell>
          <cell r="E1249" t="str">
            <v>TEP</v>
          </cell>
          <cell r="F1249">
            <v>9</v>
          </cell>
          <cell r="G1249">
            <v>17.3</v>
          </cell>
          <cell r="H1249" t="str">
            <v>TEMP</v>
          </cell>
          <cell r="I1249" t="str">
            <v>DOMBIVALI</v>
          </cell>
          <cell r="N1249">
            <v>0</v>
          </cell>
          <cell r="R1249" t="str">
            <v>SOLDERING</v>
          </cell>
          <cell r="S1249">
            <v>39692</v>
          </cell>
          <cell r="T1249">
            <v>22.5</v>
          </cell>
          <cell r="U1249">
            <v>4</v>
          </cell>
          <cell r="V1249">
            <v>0</v>
          </cell>
          <cell r="W1249">
            <v>1</v>
          </cell>
          <cell r="X1249">
            <v>30</v>
          </cell>
          <cell r="Y1249">
            <v>27.5</v>
          </cell>
          <cell r="Z1249">
            <v>5.75</v>
          </cell>
        </row>
        <row r="1250">
          <cell r="A1250" t="str">
            <v>TMP319</v>
          </cell>
          <cell r="B1250" t="str">
            <v>SADHANA GOTE</v>
          </cell>
          <cell r="C1250" t="str">
            <v>5.12.05</v>
          </cell>
          <cell r="D1250">
            <v>28291</v>
          </cell>
          <cell r="E1250" t="str">
            <v>TEP</v>
          </cell>
          <cell r="F1250">
            <v>9</v>
          </cell>
          <cell r="G1250">
            <v>17.3</v>
          </cell>
          <cell r="H1250" t="str">
            <v>TEMP</v>
          </cell>
          <cell r="I1250" t="str">
            <v>DOMBIVALI</v>
          </cell>
          <cell r="N1250">
            <v>0</v>
          </cell>
          <cell r="R1250" t="str">
            <v>SOLDERING</v>
          </cell>
          <cell r="S1250">
            <v>39660</v>
          </cell>
          <cell r="T1250">
            <v>21</v>
          </cell>
          <cell r="U1250">
            <v>4</v>
          </cell>
          <cell r="V1250">
            <v>0</v>
          </cell>
          <cell r="W1250">
            <v>0</v>
          </cell>
          <cell r="X1250">
            <v>31</v>
          </cell>
          <cell r="Y1250">
            <v>25</v>
          </cell>
          <cell r="Z1250">
            <v>3.75</v>
          </cell>
        </row>
        <row r="1251">
          <cell r="A1251" t="str">
            <v>TMP319</v>
          </cell>
          <cell r="B1251" t="str">
            <v>SADHANA GOTE</v>
          </cell>
          <cell r="C1251" t="str">
            <v>5.12.05</v>
          </cell>
          <cell r="D1251">
            <v>28291</v>
          </cell>
          <cell r="E1251" t="str">
            <v>TEP</v>
          </cell>
          <cell r="F1251" t="str">
            <v>TIME_IN</v>
          </cell>
          <cell r="G1251">
            <v>17.3</v>
          </cell>
          <cell r="H1251" t="str">
            <v>TEMP</v>
          </cell>
          <cell r="I1251" t="str">
            <v>DOMBIVALI</v>
          </cell>
          <cell r="N1251">
            <v>0</v>
          </cell>
          <cell r="R1251" t="str">
            <v>SOLDERING</v>
          </cell>
          <cell r="S1251">
            <v>39783</v>
          </cell>
          <cell r="T1251">
            <v>26.5</v>
          </cell>
          <cell r="U1251">
            <v>4</v>
          </cell>
          <cell r="V1251">
            <v>0</v>
          </cell>
          <cell r="W1251">
            <v>0</v>
          </cell>
          <cell r="X1251">
            <v>31</v>
          </cell>
          <cell r="Y1251">
            <v>30.5</v>
          </cell>
          <cell r="Z1251">
            <v>0</v>
          </cell>
        </row>
        <row r="1252">
          <cell r="A1252" t="str">
            <v>TMP319</v>
          </cell>
          <cell r="B1252" t="str">
            <v>SADHANA GOTE</v>
          </cell>
          <cell r="C1252" t="str">
            <v>5.12.05</v>
          </cell>
          <cell r="D1252">
            <v>28291</v>
          </cell>
          <cell r="E1252" t="str">
            <v>TEP</v>
          </cell>
          <cell r="F1252" t="str">
            <v>TIME_IN</v>
          </cell>
          <cell r="G1252">
            <v>17.3</v>
          </cell>
          <cell r="H1252" t="str">
            <v>TEMP</v>
          </cell>
          <cell r="I1252" t="str">
            <v>DOMBIVALI</v>
          </cell>
          <cell r="N1252">
            <v>0</v>
          </cell>
          <cell r="R1252" t="str">
            <v>SOLDERING</v>
          </cell>
          <cell r="S1252">
            <v>39881</v>
          </cell>
          <cell r="T1252">
            <v>24</v>
          </cell>
          <cell r="U1252">
            <v>5</v>
          </cell>
          <cell r="V1252">
            <v>0</v>
          </cell>
          <cell r="W1252">
            <v>2</v>
          </cell>
          <cell r="X1252">
            <v>31</v>
          </cell>
          <cell r="Y1252">
            <v>31</v>
          </cell>
          <cell r="Z1252">
            <v>16</v>
          </cell>
        </row>
        <row r="1253">
          <cell r="A1253" t="str">
            <v>TMP319</v>
          </cell>
          <cell r="B1253" t="str">
            <v>SADHANA GOTE</v>
          </cell>
          <cell r="C1253" t="str">
            <v>5.12.05</v>
          </cell>
          <cell r="D1253">
            <v>28291</v>
          </cell>
          <cell r="E1253" t="str">
            <v>TEP</v>
          </cell>
          <cell r="F1253">
            <v>9</v>
          </cell>
          <cell r="G1253">
            <v>17.3</v>
          </cell>
          <cell r="H1253" t="str">
            <v>TEMP</v>
          </cell>
          <cell r="I1253" t="str">
            <v>DOMBIVALI</v>
          </cell>
          <cell r="N1253">
            <v>0</v>
          </cell>
          <cell r="R1253" t="str">
            <v>SOLDERING</v>
          </cell>
          <cell r="S1253">
            <v>39599</v>
          </cell>
          <cell r="T1253">
            <v>26</v>
          </cell>
          <cell r="U1253">
            <v>4</v>
          </cell>
          <cell r="V1253">
            <v>0</v>
          </cell>
          <cell r="W1253">
            <v>1</v>
          </cell>
          <cell r="X1253">
            <v>31</v>
          </cell>
          <cell r="Y1253">
            <v>31</v>
          </cell>
          <cell r="Z1253">
            <v>1.25</v>
          </cell>
        </row>
        <row r="1254">
          <cell r="A1254" t="str">
            <v>TMP325</v>
          </cell>
          <cell r="B1254" t="str">
            <v>PRADNYA HARI GOLE</v>
          </cell>
          <cell r="C1254" t="str">
            <v>27.01.06</v>
          </cell>
          <cell r="D1254">
            <v>21667</v>
          </cell>
          <cell r="F1254">
            <v>0</v>
          </cell>
          <cell r="G1254">
            <v>0</v>
          </cell>
          <cell r="H1254" t="str">
            <v>TEMP</v>
          </cell>
          <cell r="I1254" t="str">
            <v>KALPVRASHA TOWERS,2ND FLOOR,</v>
          </cell>
          <cell r="J1254" t="str">
            <v>CHARAI,</v>
          </cell>
          <cell r="M1254" t="str">
            <v>THANE</v>
          </cell>
          <cell r="N1254">
            <v>0</v>
          </cell>
          <cell r="O1254" t="str">
            <v>25402390</v>
          </cell>
          <cell r="R1254" t="str">
            <v>HELPER</v>
          </cell>
          <cell r="S1254">
            <v>39691</v>
          </cell>
          <cell r="T1254">
            <v>21</v>
          </cell>
          <cell r="U1254">
            <v>4</v>
          </cell>
          <cell r="V1254">
            <v>0</v>
          </cell>
          <cell r="W1254">
            <v>3</v>
          </cell>
          <cell r="X1254">
            <v>31</v>
          </cell>
          <cell r="Y1254">
            <v>28</v>
          </cell>
          <cell r="Z1254">
            <v>0.75</v>
          </cell>
        </row>
        <row r="1255">
          <cell r="A1255" t="str">
            <v>TMP325</v>
          </cell>
          <cell r="B1255" t="str">
            <v>PRADNYA HARI GOLE</v>
          </cell>
          <cell r="C1255" t="str">
            <v>27.01.06</v>
          </cell>
          <cell r="D1255">
            <v>21667</v>
          </cell>
          <cell r="F1255" t="str">
            <v>TIME_IN</v>
          </cell>
          <cell r="G1255">
            <v>0</v>
          </cell>
          <cell r="H1255" t="str">
            <v>TEMP</v>
          </cell>
          <cell r="I1255" t="str">
            <v>KALPVRASHA TOWERS,2ND FLOOR,</v>
          </cell>
          <cell r="J1255" t="str">
            <v>CHARAI,</v>
          </cell>
          <cell r="M1255" t="str">
            <v>THANE</v>
          </cell>
          <cell r="N1255">
            <v>0</v>
          </cell>
          <cell r="O1255" t="str">
            <v>25402390</v>
          </cell>
          <cell r="R1255" t="str">
            <v>HELPER</v>
          </cell>
          <cell r="S1255">
            <v>39881</v>
          </cell>
          <cell r="T1255">
            <v>21.5</v>
          </cell>
          <cell r="U1255">
            <v>5</v>
          </cell>
          <cell r="V1255">
            <v>0</v>
          </cell>
          <cell r="W1255">
            <v>2</v>
          </cell>
          <cell r="X1255">
            <v>31</v>
          </cell>
          <cell r="Y1255">
            <v>28.5</v>
          </cell>
          <cell r="Z1255">
            <v>12.25</v>
          </cell>
        </row>
        <row r="1256">
          <cell r="A1256" t="str">
            <v>TMP325</v>
          </cell>
          <cell r="B1256" t="str">
            <v>PRADNYA HARI GOLE</v>
          </cell>
          <cell r="C1256" t="str">
            <v>27.01.06</v>
          </cell>
          <cell r="D1256">
            <v>21667</v>
          </cell>
          <cell r="F1256">
            <v>0</v>
          </cell>
          <cell r="G1256">
            <v>0</v>
          </cell>
          <cell r="H1256" t="str">
            <v>TEMP</v>
          </cell>
          <cell r="I1256" t="str">
            <v>KALPVRASHA TOWERS,2ND FLOOR,</v>
          </cell>
          <cell r="J1256" t="str">
            <v>CHARAI,</v>
          </cell>
          <cell r="M1256" t="str">
            <v>THANE</v>
          </cell>
          <cell r="N1256">
            <v>0</v>
          </cell>
          <cell r="O1256" t="str">
            <v>25402390</v>
          </cell>
          <cell r="R1256" t="str">
            <v>HELPER</v>
          </cell>
          <cell r="S1256">
            <v>39629</v>
          </cell>
          <cell r="T1256">
            <v>25</v>
          </cell>
          <cell r="U1256">
            <v>5</v>
          </cell>
          <cell r="V1256">
            <v>0</v>
          </cell>
          <cell r="W1256">
            <v>0</v>
          </cell>
          <cell r="X1256">
            <v>30</v>
          </cell>
          <cell r="Y1256">
            <v>30</v>
          </cell>
          <cell r="Z1256">
            <v>9.5</v>
          </cell>
        </row>
        <row r="1257">
          <cell r="A1257" t="str">
            <v>TMP325</v>
          </cell>
          <cell r="B1257" t="str">
            <v>PRADNYA HARI GOLE</v>
          </cell>
          <cell r="C1257" t="str">
            <v>27.01.06</v>
          </cell>
          <cell r="D1257">
            <v>21667</v>
          </cell>
          <cell r="F1257">
            <v>0</v>
          </cell>
          <cell r="G1257">
            <v>0</v>
          </cell>
          <cell r="H1257" t="str">
            <v>TEMP</v>
          </cell>
          <cell r="I1257" t="str">
            <v>KALPVRASHA TOWERS,2ND FLOOR,</v>
          </cell>
          <cell r="J1257" t="str">
            <v>CHARAI,</v>
          </cell>
          <cell r="M1257" t="str">
            <v>THANE</v>
          </cell>
          <cell r="N1257">
            <v>0</v>
          </cell>
          <cell r="O1257" t="str">
            <v>25402390</v>
          </cell>
          <cell r="R1257" t="str">
            <v>HELPER</v>
          </cell>
          <cell r="S1257">
            <v>39660</v>
          </cell>
          <cell r="T1257">
            <v>27</v>
          </cell>
          <cell r="U1257">
            <v>4</v>
          </cell>
          <cell r="V1257">
            <v>0</v>
          </cell>
          <cell r="W1257">
            <v>0</v>
          </cell>
          <cell r="X1257">
            <v>31</v>
          </cell>
          <cell r="Y1257">
            <v>31</v>
          </cell>
          <cell r="Z1257">
            <v>9.5</v>
          </cell>
        </row>
        <row r="1258">
          <cell r="A1258" t="str">
            <v>TMP325</v>
          </cell>
          <cell r="B1258" t="str">
            <v>PRADNYA HARI GOLE</v>
          </cell>
          <cell r="C1258" t="str">
            <v>27.01.06</v>
          </cell>
          <cell r="D1258">
            <v>21667</v>
          </cell>
          <cell r="F1258" t="str">
            <v>TIME_IN</v>
          </cell>
          <cell r="G1258">
            <v>0</v>
          </cell>
          <cell r="H1258" t="str">
            <v>TEMP</v>
          </cell>
          <cell r="I1258" t="str">
            <v>KALPVRASHA TOWERS,2ND FLOOR,</v>
          </cell>
          <cell r="J1258" t="str">
            <v>CHARAI,</v>
          </cell>
          <cell r="M1258" t="str">
            <v>THANE</v>
          </cell>
          <cell r="N1258">
            <v>0</v>
          </cell>
          <cell r="O1258" t="str">
            <v>25402390</v>
          </cell>
          <cell r="R1258" t="str">
            <v>HELPER</v>
          </cell>
          <cell r="S1258">
            <v>39845</v>
          </cell>
          <cell r="T1258">
            <v>24</v>
          </cell>
          <cell r="U1258">
            <v>4</v>
          </cell>
          <cell r="V1258">
            <v>0</v>
          </cell>
          <cell r="W1258">
            <v>0</v>
          </cell>
          <cell r="X1258">
            <v>28</v>
          </cell>
          <cell r="Y1258">
            <v>28</v>
          </cell>
          <cell r="Z1258">
            <v>0</v>
          </cell>
        </row>
        <row r="1259">
          <cell r="A1259" t="str">
            <v>TMP325</v>
          </cell>
          <cell r="B1259" t="str">
            <v>PRADNYA HARI GOLE</v>
          </cell>
          <cell r="C1259" t="str">
            <v>27.01.06</v>
          </cell>
          <cell r="D1259">
            <v>21667</v>
          </cell>
          <cell r="F1259" t="str">
            <v>TIME_IN</v>
          </cell>
          <cell r="G1259">
            <v>0</v>
          </cell>
          <cell r="H1259" t="str">
            <v>TEMP</v>
          </cell>
          <cell r="I1259" t="str">
            <v>KALPVRASHA TOWERS,2ND FLOOR,</v>
          </cell>
          <cell r="J1259" t="str">
            <v>CHARAI,</v>
          </cell>
          <cell r="M1259" t="str">
            <v>THANE</v>
          </cell>
          <cell r="N1259">
            <v>0</v>
          </cell>
          <cell r="O1259" t="str">
            <v>25402390</v>
          </cell>
          <cell r="R1259" t="str">
            <v>HELPER</v>
          </cell>
          <cell r="S1259">
            <v>39783</v>
          </cell>
          <cell r="T1259">
            <v>14</v>
          </cell>
          <cell r="U1259">
            <v>2</v>
          </cell>
          <cell r="V1259">
            <v>0</v>
          </cell>
          <cell r="W1259">
            <v>0</v>
          </cell>
          <cell r="X1259">
            <v>31</v>
          </cell>
          <cell r="Y1259">
            <v>16</v>
          </cell>
          <cell r="Z1259">
            <v>0</v>
          </cell>
        </row>
        <row r="1260">
          <cell r="A1260" t="str">
            <v>TMP325</v>
          </cell>
          <cell r="B1260" t="str">
            <v>PRADNYA HARI GOLE</v>
          </cell>
          <cell r="C1260" t="str">
            <v>27.01.06</v>
          </cell>
          <cell r="D1260">
            <v>21667</v>
          </cell>
          <cell r="F1260">
            <v>0</v>
          </cell>
          <cell r="G1260">
            <v>0</v>
          </cell>
          <cell r="H1260" t="str">
            <v>TEMP</v>
          </cell>
          <cell r="I1260" t="str">
            <v>KALPVRASHA TOWERS,2ND FLOOR,</v>
          </cell>
          <cell r="J1260" t="str">
            <v>CHARAI,</v>
          </cell>
          <cell r="M1260" t="str">
            <v>THANE</v>
          </cell>
          <cell r="N1260">
            <v>0</v>
          </cell>
          <cell r="O1260" t="str">
            <v>25402390</v>
          </cell>
          <cell r="R1260" t="str">
            <v>HELPER</v>
          </cell>
          <cell r="S1260">
            <v>39722</v>
          </cell>
          <cell r="T1260">
            <v>22</v>
          </cell>
          <cell r="U1260">
            <v>4</v>
          </cell>
          <cell r="V1260">
            <v>0</v>
          </cell>
          <cell r="W1260">
            <v>4</v>
          </cell>
          <cell r="X1260">
            <v>31</v>
          </cell>
          <cell r="Y1260">
            <v>30</v>
          </cell>
          <cell r="Z1260">
            <v>0</v>
          </cell>
        </row>
        <row r="1261">
          <cell r="A1261" t="str">
            <v>TMP325</v>
          </cell>
          <cell r="B1261" t="str">
            <v>PRADNYA HARI GOLE</v>
          </cell>
          <cell r="C1261" t="str">
            <v>27.01.06</v>
          </cell>
          <cell r="D1261">
            <v>21667</v>
          </cell>
          <cell r="F1261" t="str">
            <v>TIME_IN</v>
          </cell>
          <cell r="G1261">
            <v>0</v>
          </cell>
          <cell r="H1261" t="str">
            <v>TEMP</v>
          </cell>
          <cell r="I1261" t="str">
            <v>KALPVRASHA TOWERS,2ND FLOOR,</v>
          </cell>
          <cell r="J1261" t="str">
            <v>CHARAI,</v>
          </cell>
          <cell r="M1261" t="str">
            <v>THANE</v>
          </cell>
          <cell r="N1261">
            <v>0</v>
          </cell>
          <cell r="O1261" t="str">
            <v>25402390</v>
          </cell>
          <cell r="R1261" t="str">
            <v>HELPER</v>
          </cell>
          <cell r="S1261">
            <v>39814</v>
          </cell>
          <cell r="T1261">
            <v>25</v>
          </cell>
          <cell r="U1261">
            <v>4</v>
          </cell>
          <cell r="V1261">
            <v>0</v>
          </cell>
          <cell r="W1261">
            <v>1</v>
          </cell>
          <cell r="X1261">
            <v>31</v>
          </cell>
          <cell r="Y1261">
            <v>30</v>
          </cell>
          <cell r="Z1261">
            <v>0</v>
          </cell>
        </row>
        <row r="1262">
          <cell r="A1262" t="str">
            <v>TMP325</v>
          </cell>
          <cell r="B1262" t="str">
            <v>PRADNYA HARI GOLE</v>
          </cell>
          <cell r="C1262" t="str">
            <v>27.01.06</v>
          </cell>
          <cell r="D1262">
            <v>21667</v>
          </cell>
          <cell r="F1262">
            <v>0</v>
          </cell>
          <cell r="G1262">
            <v>0</v>
          </cell>
          <cell r="H1262" t="str">
            <v>TEMP</v>
          </cell>
          <cell r="I1262" t="str">
            <v>KALPVRASHA TOWERS,2ND FLOOR,</v>
          </cell>
          <cell r="J1262" t="str">
            <v>CHARAI,</v>
          </cell>
          <cell r="M1262" t="str">
            <v>THANE</v>
          </cell>
          <cell r="N1262">
            <v>0</v>
          </cell>
          <cell r="O1262" t="str">
            <v>25402390</v>
          </cell>
          <cell r="R1262" t="str">
            <v>HELPER</v>
          </cell>
          <cell r="S1262">
            <v>39599</v>
          </cell>
          <cell r="T1262">
            <v>18.5</v>
          </cell>
          <cell r="U1262">
            <v>3</v>
          </cell>
          <cell r="V1262">
            <v>0</v>
          </cell>
          <cell r="W1262">
            <v>1</v>
          </cell>
          <cell r="X1262">
            <v>31</v>
          </cell>
          <cell r="Y1262">
            <v>22.5</v>
          </cell>
          <cell r="Z1262">
            <v>0</v>
          </cell>
        </row>
        <row r="1263">
          <cell r="A1263" t="str">
            <v>TMP325</v>
          </cell>
          <cell r="B1263" t="str">
            <v>PRADNYA HARI GOLE</v>
          </cell>
          <cell r="C1263" t="str">
            <v>27.01.06</v>
          </cell>
          <cell r="D1263">
            <v>21667</v>
          </cell>
          <cell r="F1263">
            <v>0</v>
          </cell>
          <cell r="G1263">
            <v>0</v>
          </cell>
          <cell r="H1263" t="str">
            <v>TEMP</v>
          </cell>
          <cell r="I1263" t="str">
            <v>KALPVRASHA TOWERS,2ND FLOOR,</v>
          </cell>
          <cell r="J1263" t="str">
            <v>CHARAI,</v>
          </cell>
          <cell r="M1263" t="str">
            <v>THANE</v>
          </cell>
          <cell r="N1263">
            <v>0</v>
          </cell>
          <cell r="O1263" t="str">
            <v>25402390</v>
          </cell>
          <cell r="R1263" t="str">
            <v>HELPER</v>
          </cell>
          <cell r="S1263">
            <v>39692</v>
          </cell>
          <cell r="T1263">
            <v>22</v>
          </cell>
          <cell r="U1263">
            <v>4</v>
          </cell>
          <cell r="V1263">
            <v>0</v>
          </cell>
          <cell r="W1263">
            <v>0</v>
          </cell>
          <cell r="X1263">
            <v>30</v>
          </cell>
          <cell r="Y1263">
            <v>26</v>
          </cell>
          <cell r="Z1263">
            <v>8</v>
          </cell>
        </row>
        <row r="1264">
          <cell r="A1264" t="str">
            <v>TMP325</v>
          </cell>
          <cell r="B1264" t="str">
            <v>PRADNYA HARI GOLE</v>
          </cell>
          <cell r="C1264" t="str">
            <v>27.01.06</v>
          </cell>
          <cell r="D1264">
            <v>21667</v>
          </cell>
          <cell r="F1264">
            <v>0</v>
          </cell>
          <cell r="G1264">
            <v>0</v>
          </cell>
          <cell r="H1264" t="str">
            <v>TEMP</v>
          </cell>
          <cell r="I1264" t="str">
            <v>KALPVRASHA TOWERS,2ND FLOOR,</v>
          </cell>
          <cell r="J1264" t="str">
            <v>CHARAI,</v>
          </cell>
          <cell r="M1264" t="str">
            <v>THANE</v>
          </cell>
          <cell r="N1264">
            <v>0</v>
          </cell>
          <cell r="O1264" t="str">
            <v>25402390</v>
          </cell>
          <cell r="R1264" t="str">
            <v>HELPER</v>
          </cell>
          <cell r="S1264">
            <v>39753</v>
          </cell>
          <cell r="T1264">
            <v>22</v>
          </cell>
          <cell r="U1264">
            <v>5</v>
          </cell>
          <cell r="V1264">
            <v>0</v>
          </cell>
          <cell r="W1264">
            <v>0</v>
          </cell>
          <cell r="X1264">
            <v>30</v>
          </cell>
          <cell r="Y1264">
            <v>27</v>
          </cell>
          <cell r="Z1264">
            <v>0</v>
          </cell>
        </row>
        <row r="1265">
          <cell r="A1265" t="str">
            <v>TMP325</v>
          </cell>
          <cell r="B1265" t="str">
            <v>PRADNYA HARI GOLE</v>
          </cell>
          <cell r="C1265" t="str">
            <v>27.01.06</v>
          </cell>
          <cell r="D1265">
            <v>21667</v>
          </cell>
          <cell r="F1265">
            <v>0</v>
          </cell>
          <cell r="G1265">
            <v>0</v>
          </cell>
          <cell r="H1265" t="str">
            <v>TEMP</v>
          </cell>
          <cell r="I1265" t="str">
            <v>KALPVRASHA TOWERS,2ND FLOOR,</v>
          </cell>
          <cell r="J1265" t="str">
            <v>CHARAI,</v>
          </cell>
          <cell r="M1265" t="str">
            <v>THANE</v>
          </cell>
          <cell r="N1265">
            <v>0</v>
          </cell>
          <cell r="O1265" t="str">
            <v>25402390</v>
          </cell>
          <cell r="R1265" t="str">
            <v>HELPER</v>
          </cell>
          <cell r="S1265">
            <v>39539</v>
          </cell>
          <cell r="T1265">
            <v>24</v>
          </cell>
          <cell r="U1265">
            <v>4</v>
          </cell>
          <cell r="W1265">
            <v>0</v>
          </cell>
          <cell r="X1265">
            <v>30</v>
          </cell>
          <cell r="Y1265">
            <v>28</v>
          </cell>
          <cell r="Z1265">
            <v>0</v>
          </cell>
        </row>
        <row r="1266">
          <cell r="A1266" t="str">
            <v>TMP327</v>
          </cell>
          <cell r="B1266" t="str">
            <v>CHHAYA GHANE</v>
          </cell>
          <cell r="C1266" t="str">
            <v>18.2.06</v>
          </cell>
          <cell r="E1266" t="str">
            <v>TEP</v>
          </cell>
          <cell r="F1266">
            <v>7.3</v>
          </cell>
          <cell r="G1266">
            <v>17.3</v>
          </cell>
          <cell r="H1266" t="str">
            <v>TEMP</v>
          </cell>
          <cell r="I1266" t="str">
            <v>HANUMAN NAGAR,</v>
          </cell>
          <cell r="J1266" t="str">
            <v>MAHAPE, GHANSOLI</v>
          </cell>
          <cell r="N1266">
            <v>0</v>
          </cell>
          <cell r="R1266" t="str">
            <v>SWEEPER</v>
          </cell>
          <cell r="S1266">
            <v>39539</v>
          </cell>
          <cell r="T1266">
            <v>26</v>
          </cell>
          <cell r="U1266">
            <v>4</v>
          </cell>
          <cell r="W1266">
            <v>0</v>
          </cell>
          <cell r="X1266">
            <v>30</v>
          </cell>
          <cell r="Y1266">
            <v>30</v>
          </cell>
          <cell r="Z1266">
            <v>40.5</v>
          </cell>
        </row>
        <row r="1267">
          <cell r="A1267" t="str">
            <v>TMP327</v>
          </cell>
          <cell r="B1267" t="str">
            <v>CHHAYA GHANE</v>
          </cell>
          <cell r="C1267" t="str">
            <v>18.2.06</v>
          </cell>
          <cell r="E1267" t="str">
            <v>TEP</v>
          </cell>
          <cell r="F1267">
            <v>7.3</v>
          </cell>
          <cell r="G1267">
            <v>17.3</v>
          </cell>
          <cell r="H1267" t="str">
            <v>TEMP</v>
          </cell>
          <cell r="I1267" t="str">
            <v>HANUMAN NAGAR,</v>
          </cell>
          <cell r="J1267" t="str">
            <v>MAHAPE, GHANSOLI</v>
          </cell>
          <cell r="N1267">
            <v>0</v>
          </cell>
          <cell r="R1267" t="str">
            <v>SWEEPER</v>
          </cell>
          <cell r="S1267">
            <v>39692</v>
          </cell>
          <cell r="T1267">
            <v>13</v>
          </cell>
          <cell r="U1267">
            <v>3</v>
          </cell>
          <cell r="V1267">
            <v>0</v>
          </cell>
          <cell r="W1267">
            <v>1</v>
          </cell>
          <cell r="X1267">
            <v>30</v>
          </cell>
          <cell r="Y1267">
            <v>17</v>
          </cell>
          <cell r="Z1267">
            <v>24</v>
          </cell>
        </row>
        <row r="1268">
          <cell r="A1268" t="str">
            <v>TMP327</v>
          </cell>
          <cell r="B1268" t="str">
            <v>CHHAYA GHANE</v>
          </cell>
          <cell r="C1268" t="str">
            <v>18.2.06</v>
          </cell>
          <cell r="F1268">
            <v>7.3</v>
          </cell>
          <cell r="G1268">
            <v>17.3</v>
          </cell>
          <cell r="H1268" t="str">
            <v>TEMP</v>
          </cell>
          <cell r="I1268" t="str">
            <v>HANUMAN NAGAR,</v>
          </cell>
          <cell r="J1268" t="str">
            <v>MAHAPE, GHANSOLI</v>
          </cell>
          <cell r="N1268">
            <v>0</v>
          </cell>
          <cell r="R1268" t="str">
            <v>SWEEPER</v>
          </cell>
          <cell r="S1268">
            <v>39629</v>
          </cell>
          <cell r="T1268">
            <v>25</v>
          </cell>
          <cell r="U1268">
            <v>5</v>
          </cell>
          <cell r="V1268">
            <v>0</v>
          </cell>
          <cell r="W1268">
            <v>0</v>
          </cell>
          <cell r="X1268">
            <v>30</v>
          </cell>
          <cell r="Y1268">
            <v>30</v>
          </cell>
          <cell r="Z1268">
            <v>59.5</v>
          </cell>
        </row>
        <row r="1269">
          <cell r="A1269" t="str">
            <v>TMP327</v>
          </cell>
          <cell r="B1269" t="str">
            <v>CHHAYA GHANE</v>
          </cell>
          <cell r="C1269" t="str">
            <v>18.2.06</v>
          </cell>
          <cell r="E1269" t="str">
            <v>TEP</v>
          </cell>
          <cell r="F1269">
            <v>7.3</v>
          </cell>
          <cell r="G1269">
            <v>17.3</v>
          </cell>
          <cell r="H1269" t="str">
            <v>TEMP</v>
          </cell>
          <cell r="I1269" t="str">
            <v>HANUMAN NAGAR,</v>
          </cell>
          <cell r="J1269" t="str">
            <v>MAHAPE, GHANSOLI</v>
          </cell>
          <cell r="N1269">
            <v>0</v>
          </cell>
          <cell r="R1269" t="str">
            <v>SWEEPER</v>
          </cell>
          <cell r="S1269">
            <v>39691</v>
          </cell>
          <cell r="T1269">
            <v>20</v>
          </cell>
          <cell r="U1269">
            <v>4</v>
          </cell>
          <cell r="V1269">
            <v>0</v>
          </cell>
          <cell r="W1269">
            <v>3</v>
          </cell>
          <cell r="X1269">
            <v>31</v>
          </cell>
          <cell r="Y1269">
            <v>27</v>
          </cell>
          <cell r="Z1269">
            <v>32</v>
          </cell>
        </row>
        <row r="1270">
          <cell r="A1270" t="str">
            <v>TMP327</v>
          </cell>
          <cell r="B1270" t="str">
            <v>CHHAYA GHANE</v>
          </cell>
          <cell r="C1270" t="str">
            <v>18.2.06</v>
          </cell>
          <cell r="E1270" t="str">
            <v>TEP</v>
          </cell>
          <cell r="F1270" t="str">
            <v>TIME_IN</v>
          </cell>
          <cell r="G1270">
            <v>17.3</v>
          </cell>
          <cell r="H1270" t="str">
            <v>TEMP</v>
          </cell>
          <cell r="I1270" t="str">
            <v>HANUMAN NAGAR,</v>
          </cell>
          <cell r="J1270" t="str">
            <v>MAHAPE, GHANSOLI</v>
          </cell>
          <cell r="N1270">
            <v>0</v>
          </cell>
          <cell r="R1270" t="str">
            <v>SWEEPER</v>
          </cell>
          <cell r="S1270">
            <v>39783</v>
          </cell>
          <cell r="T1270">
            <v>27</v>
          </cell>
          <cell r="U1270">
            <v>4</v>
          </cell>
          <cell r="V1270">
            <v>0</v>
          </cell>
          <cell r="W1270">
            <v>0</v>
          </cell>
          <cell r="X1270">
            <v>31</v>
          </cell>
          <cell r="Y1270">
            <v>31</v>
          </cell>
          <cell r="Z1270">
            <v>27</v>
          </cell>
        </row>
        <row r="1271">
          <cell r="A1271" t="str">
            <v>TMP327</v>
          </cell>
          <cell r="B1271" t="str">
            <v>CHHAYA GHANE</v>
          </cell>
          <cell r="C1271" t="str">
            <v>18.2.06</v>
          </cell>
          <cell r="E1271" t="str">
            <v>TEP</v>
          </cell>
          <cell r="F1271" t="str">
            <v>TIME_IN</v>
          </cell>
          <cell r="G1271">
            <v>17.3</v>
          </cell>
          <cell r="H1271" t="str">
            <v>TEMP</v>
          </cell>
          <cell r="I1271" t="str">
            <v>HANUMAN NAGAR,</v>
          </cell>
          <cell r="J1271" t="str">
            <v>MAHAPE, GHANSOLI</v>
          </cell>
          <cell r="N1271">
            <v>0</v>
          </cell>
          <cell r="R1271" t="str">
            <v>SWEEPER</v>
          </cell>
          <cell r="S1271">
            <v>39881</v>
          </cell>
          <cell r="T1271">
            <v>24</v>
          </cell>
          <cell r="U1271">
            <v>5</v>
          </cell>
          <cell r="V1271">
            <v>0</v>
          </cell>
          <cell r="W1271">
            <v>2</v>
          </cell>
          <cell r="X1271">
            <v>31</v>
          </cell>
          <cell r="Y1271">
            <v>31</v>
          </cell>
          <cell r="Z1271">
            <v>32.25</v>
          </cell>
        </row>
        <row r="1272">
          <cell r="A1272" t="str">
            <v>TMP327</v>
          </cell>
          <cell r="B1272" t="str">
            <v>CHHAYA GHANE</v>
          </cell>
          <cell r="C1272" t="str">
            <v>18.2.06</v>
          </cell>
          <cell r="E1272" t="str">
            <v>TEP</v>
          </cell>
          <cell r="F1272" t="str">
            <v>TIME_IN</v>
          </cell>
          <cell r="G1272">
            <v>17.3</v>
          </cell>
          <cell r="H1272" t="str">
            <v>TEMP</v>
          </cell>
          <cell r="I1272" t="str">
            <v>HANUMAN NAGAR,</v>
          </cell>
          <cell r="J1272" t="str">
            <v>MAHAPE, GHANSOLI</v>
          </cell>
          <cell r="N1272">
            <v>0</v>
          </cell>
          <cell r="R1272" t="str">
            <v>SWEEPER</v>
          </cell>
          <cell r="S1272">
            <v>39814</v>
          </cell>
          <cell r="T1272">
            <v>25</v>
          </cell>
          <cell r="U1272">
            <v>4</v>
          </cell>
          <cell r="V1272">
            <v>0</v>
          </cell>
          <cell r="W1272">
            <v>1</v>
          </cell>
          <cell r="X1272">
            <v>31</v>
          </cell>
          <cell r="Y1272">
            <v>30</v>
          </cell>
          <cell r="Z1272">
            <v>33</v>
          </cell>
        </row>
        <row r="1273">
          <cell r="A1273" t="str">
            <v>TMP327</v>
          </cell>
          <cell r="B1273" t="str">
            <v>CHHAYA GHANE</v>
          </cell>
          <cell r="C1273" t="str">
            <v>18.2.06</v>
          </cell>
          <cell r="E1273" t="str">
            <v>TEP</v>
          </cell>
          <cell r="F1273">
            <v>7.3</v>
          </cell>
          <cell r="G1273">
            <v>17.3</v>
          </cell>
          <cell r="H1273" t="str">
            <v>TEMP</v>
          </cell>
          <cell r="I1273" t="str">
            <v>HANUMAN NAGAR,</v>
          </cell>
          <cell r="J1273" t="str">
            <v>MAHAPE, GHANSOLI</v>
          </cell>
          <cell r="N1273">
            <v>0</v>
          </cell>
          <cell r="R1273" t="str">
            <v>SWEEPER</v>
          </cell>
          <cell r="S1273">
            <v>39753</v>
          </cell>
          <cell r="T1273">
            <v>25</v>
          </cell>
          <cell r="U1273">
            <v>5</v>
          </cell>
          <cell r="V1273">
            <v>0</v>
          </cell>
          <cell r="W1273">
            <v>0</v>
          </cell>
          <cell r="X1273">
            <v>30</v>
          </cell>
          <cell r="Y1273">
            <v>30</v>
          </cell>
          <cell r="Z1273">
            <v>34</v>
          </cell>
        </row>
        <row r="1274">
          <cell r="A1274" t="str">
            <v>TMP327</v>
          </cell>
          <cell r="B1274" t="str">
            <v>CHHAYA GHANE</v>
          </cell>
          <cell r="C1274" t="str">
            <v>18.2.06</v>
          </cell>
          <cell r="E1274" t="str">
            <v>TEP</v>
          </cell>
          <cell r="F1274">
            <v>7.3</v>
          </cell>
          <cell r="G1274">
            <v>17.3</v>
          </cell>
          <cell r="H1274" t="str">
            <v>TEMP</v>
          </cell>
          <cell r="I1274" t="str">
            <v>HANUMAN NAGAR,</v>
          </cell>
          <cell r="J1274" t="str">
            <v>MAHAPE, GHANSOLI</v>
          </cell>
          <cell r="N1274">
            <v>0</v>
          </cell>
          <cell r="R1274" t="str">
            <v>SWEEPER</v>
          </cell>
          <cell r="S1274">
            <v>39660</v>
          </cell>
          <cell r="T1274">
            <v>27</v>
          </cell>
          <cell r="U1274">
            <v>4</v>
          </cell>
          <cell r="V1274">
            <v>0</v>
          </cell>
          <cell r="W1274">
            <v>0</v>
          </cell>
          <cell r="X1274">
            <v>31</v>
          </cell>
          <cell r="Y1274">
            <v>31</v>
          </cell>
          <cell r="Z1274">
            <v>66.5</v>
          </cell>
        </row>
        <row r="1275">
          <cell r="A1275" t="str">
            <v>TMP327</v>
          </cell>
          <cell r="B1275" t="str">
            <v>CHHAYA GHANE</v>
          </cell>
          <cell r="C1275" t="str">
            <v>18.2.06</v>
          </cell>
          <cell r="E1275" t="str">
            <v>TEP</v>
          </cell>
          <cell r="F1275">
            <v>7.3</v>
          </cell>
          <cell r="G1275">
            <v>17.3</v>
          </cell>
          <cell r="H1275" t="str">
            <v>TEMP</v>
          </cell>
          <cell r="I1275" t="str">
            <v>HANUMAN NAGAR,</v>
          </cell>
          <cell r="J1275" t="str">
            <v>MAHAPE, GHANSOLI</v>
          </cell>
          <cell r="N1275">
            <v>0</v>
          </cell>
          <cell r="R1275" t="str">
            <v>SWEEPER</v>
          </cell>
          <cell r="S1275">
            <v>39599</v>
          </cell>
          <cell r="T1275">
            <v>24.5</v>
          </cell>
          <cell r="U1275">
            <v>4</v>
          </cell>
          <cell r="V1275">
            <v>0</v>
          </cell>
          <cell r="W1275">
            <v>1</v>
          </cell>
          <cell r="X1275">
            <v>31</v>
          </cell>
          <cell r="Y1275">
            <v>29.5</v>
          </cell>
          <cell r="Z1275">
            <v>56.5</v>
          </cell>
        </row>
        <row r="1276">
          <cell r="A1276" t="str">
            <v>TMP327</v>
          </cell>
          <cell r="B1276" t="str">
            <v>CHHAYA GHANE</v>
          </cell>
          <cell r="C1276" t="str">
            <v>18.2.06</v>
          </cell>
          <cell r="E1276" t="str">
            <v>TEP</v>
          </cell>
          <cell r="F1276">
            <v>7.3</v>
          </cell>
          <cell r="G1276">
            <v>17.3</v>
          </cell>
          <cell r="H1276" t="str">
            <v>TEMP</v>
          </cell>
          <cell r="I1276" t="str">
            <v>HANUMAN NAGAR,</v>
          </cell>
          <cell r="J1276" t="str">
            <v>MAHAPE, GHANSOLI</v>
          </cell>
          <cell r="N1276">
            <v>0</v>
          </cell>
          <cell r="R1276" t="str">
            <v>SWEEPER</v>
          </cell>
          <cell r="S1276">
            <v>39722</v>
          </cell>
          <cell r="T1276">
            <v>23</v>
          </cell>
          <cell r="U1276">
            <v>4</v>
          </cell>
          <cell r="V1276">
            <v>0</v>
          </cell>
          <cell r="W1276">
            <v>4</v>
          </cell>
          <cell r="X1276">
            <v>31</v>
          </cell>
          <cell r="Y1276">
            <v>31</v>
          </cell>
          <cell r="Z1276">
            <v>47.5</v>
          </cell>
        </row>
        <row r="1277">
          <cell r="A1277" t="str">
            <v>TMP327</v>
          </cell>
          <cell r="B1277" t="str">
            <v>CHHAYA GHANE</v>
          </cell>
          <cell r="C1277" t="str">
            <v>18.2.06</v>
          </cell>
          <cell r="E1277" t="str">
            <v>TEP</v>
          </cell>
          <cell r="F1277" t="str">
            <v>TIME_IN</v>
          </cell>
          <cell r="G1277">
            <v>17.3</v>
          </cell>
          <cell r="H1277" t="str">
            <v>TEMP</v>
          </cell>
          <cell r="I1277" t="str">
            <v>HANUMAN NAGAR,</v>
          </cell>
          <cell r="J1277" t="str">
            <v>MAHAPE, GHANSOLI</v>
          </cell>
          <cell r="N1277">
            <v>0</v>
          </cell>
          <cell r="R1277" t="str">
            <v>SWEEPER</v>
          </cell>
          <cell r="S1277">
            <v>39845</v>
          </cell>
          <cell r="T1277">
            <v>16</v>
          </cell>
          <cell r="U1277">
            <v>4</v>
          </cell>
          <cell r="V1277">
            <v>0</v>
          </cell>
          <cell r="W1277">
            <v>0</v>
          </cell>
          <cell r="X1277">
            <v>28</v>
          </cell>
          <cell r="Y1277">
            <v>20</v>
          </cell>
          <cell r="Z1277">
            <v>27.5</v>
          </cell>
        </row>
        <row r="1278">
          <cell r="A1278" t="str">
            <v>TMP333</v>
          </cell>
          <cell r="B1278" t="str">
            <v>JAYSHREE BARNE</v>
          </cell>
          <cell r="C1278" t="str">
            <v>1.3.06</v>
          </cell>
          <cell r="E1278" t="str">
            <v>TEP</v>
          </cell>
          <cell r="F1278" t="str">
            <v>TIME_IN</v>
          </cell>
          <cell r="G1278">
            <v>17.3</v>
          </cell>
          <cell r="H1278" t="str">
            <v>TEMP</v>
          </cell>
          <cell r="N1278">
            <v>0</v>
          </cell>
          <cell r="R1278" t="str">
            <v>ASSEMBLY HELPER</v>
          </cell>
          <cell r="S1278">
            <v>39845</v>
          </cell>
          <cell r="T1278">
            <v>23</v>
          </cell>
          <cell r="U1278">
            <v>4</v>
          </cell>
          <cell r="V1278">
            <v>0</v>
          </cell>
          <cell r="W1278">
            <v>0</v>
          </cell>
          <cell r="X1278">
            <v>28</v>
          </cell>
          <cell r="Y1278">
            <v>27</v>
          </cell>
          <cell r="Z1278">
            <v>0</v>
          </cell>
        </row>
        <row r="1279">
          <cell r="A1279" t="str">
            <v>TMP333</v>
          </cell>
          <cell r="B1279" t="str">
            <v>JAYSHREE BARNE</v>
          </cell>
          <cell r="C1279" t="str">
            <v>1.3.06</v>
          </cell>
          <cell r="E1279" t="str">
            <v>TEP</v>
          </cell>
          <cell r="F1279">
            <v>9</v>
          </cell>
          <cell r="G1279">
            <v>17.3</v>
          </cell>
          <cell r="H1279" t="str">
            <v>TEMP</v>
          </cell>
          <cell r="N1279">
            <v>0</v>
          </cell>
          <cell r="R1279" t="str">
            <v>ASSEMBLY HELPER</v>
          </cell>
          <cell r="S1279">
            <v>39692</v>
          </cell>
          <cell r="T1279">
            <v>19</v>
          </cell>
          <cell r="U1279">
            <v>3</v>
          </cell>
          <cell r="V1279">
            <v>0</v>
          </cell>
          <cell r="W1279">
            <v>0</v>
          </cell>
          <cell r="X1279">
            <v>30</v>
          </cell>
          <cell r="Y1279">
            <v>22</v>
          </cell>
          <cell r="Z1279">
            <v>9.5</v>
          </cell>
        </row>
        <row r="1280">
          <cell r="A1280" t="str">
            <v>TMP333</v>
          </cell>
          <cell r="B1280" t="str">
            <v>JAYSHREE BARNE</v>
          </cell>
          <cell r="C1280" t="str">
            <v>1.3.06</v>
          </cell>
          <cell r="E1280" t="str">
            <v>TEP</v>
          </cell>
          <cell r="F1280">
            <v>9</v>
          </cell>
          <cell r="G1280">
            <v>17.3</v>
          </cell>
          <cell r="H1280" t="str">
            <v>TEMP</v>
          </cell>
          <cell r="N1280">
            <v>0</v>
          </cell>
          <cell r="R1280" t="str">
            <v>ASSEMBLY HELPER</v>
          </cell>
          <cell r="S1280">
            <v>39691</v>
          </cell>
          <cell r="T1280">
            <v>24</v>
          </cell>
          <cell r="U1280">
            <v>4</v>
          </cell>
          <cell r="V1280">
            <v>0</v>
          </cell>
          <cell r="W1280">
            <v>3</v>
          </cell>
          <cell r="X1280">
            <v>31</v>
          </cell>
          <cell r="Y1280">
            <v>31</v>
          </cell>
          <cell r="Z1280">
            <v>9.5</v>
          </cell>
        </row>
        <row r="1281">
          <cell r="A1281" t="str">
            <v>TMP333</v>
          </cell>
          <cell r="B1281" t="str">
            <v>JAYSHREE BARNE</v>
          </cell>
          <cell r="C1281" t="str">
            <v>1.3.06</v>
          </cell>
          <cell r="E1281" t="str">
            <v>TEP</v>
          </cell>
          <cell r="F1281" t="str">
            <v>TIME_IN</v>
          </cell>
          <cell r="G1281">
            <v>17.3</v>
          </cell>
          <cell r="H1281" t="str">
            <v>TEMP</v>
          </cell>
          <cell r="N1281">
            <v>0</v>
          </cell>
          <cell r="R1281" t="str">
            <v>ASSEMBLY HELPER</v>
          </cell>
          <cell r="S1281">
            <v>39814</v>
          </cell>
          <cell r="T1281">
            <v>25</v>
          </cell>
          <cell r="U1281">
            <v>4</v>
          </cell>
          <cell r="V1281">
            <v>0</v>
          </cell>
          <cell r="W1281">
            <v>1</v>
          </cell>
          <cell r="X1281">
            <v>31</v>
          </cell>
          <cell r="Y1281">
            <v>30</v>
          </cell>
          <cell r="Z1281">
            <v>0</v>
          </cell>
        </row>
        <row r="1282">
          <cell r="A1282" t="str">
            <v>TMP333</v>
          </cell>
          <cell r="B1282" t="str">
            <v>JAYSHREE BARNE</v>
          </cell>
          <cell r="C1282" t="str">
            <v>1.3.06</v>
          </cell>
          <cell r="E1282" t="str">
            <v>TEP</v>
          </cell>
          <cell r="F1282" t="str">
            <v>TIME_IN</v>
          </cell>
          <cell r="G1282">
            <v>17.3</v>
          </cell>
          <cell r="H1282" t="str">
            <v>TEMP</v>
          </cell>
          <cell r="N1282">
            <v>0</v>
          </cell>
          <cell r="R1282" t="str">
            <v>ASSEMBLY HELPER</v>
          </cell>
          <cell r="S1282">
            <v>39783</v>
          </cell>
          <cell r="T1282">
            <v>27</v>
          </cell>
          <cell r="U1282">
            <v>4</v>
          </cell>
          <cell r="V1282">
            <v>0</v>
          </cell>
          <cell r="W1282">
            <v>0</v>
          </cell>
          <cell r="X1282">
            <v>31</v>
          </cell>
          <cell r="Y1282">
            <v>31</v>
          </cell>
          <cell r="Z1282">
            <v>1.75</v>
          </cell>
        </row>
        <row r="1283">
          <cell r="A1283" t="str">
            <v>TMP333</v>
          </cell>
          <cell r="B1283" t="str">
            <v>JAYSHREE BARNE</v>
          </cell>
          <cell r="C1283" t="str">
            <v>1.3.06</v>
          </cell>
          <cell r="E1283" t="str">
            <v>TEP</v>
          </cell>
          <cell r="F1283" t="str">
            <v>TIME_IN</v>
          </cell>
          <cell r="G1283">
            <v>17.3</v>
          </cell>
          <cell r="H1283" t="str">
            <v>TEMP</v>
          </cell>
          <cell r="N1283">
            <v>0</v>
          </cell>
          <cell r="R1283" t="str">
            <v>ASSEMBLY HELPER</v>
          </cell>
          <cell r="S1283">
            <v>39881</v>
          </cell>
          <cell r="T1283">
            <v>24</v>
          </cell>
          <cell r="U1283">
            <v>5</v>
          </cell>
          <cell r="V1283">
            <v>0</v>
          </cell>
          <cell r="W1283">
            <v>2</v>
          </cell>
          <cell r="X1283">
            <v>31</v>
          </cell>
          <cell r="Y1283">
            <v>31</v>
          </cell>
          <cell r="Z1283">
            <v>5</v>
          </cell>
        </row>
        <row r="1284">
          <cell r="A1284" t="str">
            <v>TMP333</v>
          </cell>
          <cell r="B1284" t="str">
            <v>JAYSHREE BAME</v>
          </cell>
          <cell r="C1284" t="str">
            <v>1.3.06</v>
          </cell>
          <cell r="E1284" t="str">
            <v>TEP</v>
          </cell>
          <cell r="F1284">
            <v>9</v>
          </cell>
          <cell r="G1284">
            <v>17.3</v>
          </cell>
          <cell r="H1284" t="str">
            <v>TEMP</v>
          </cell>
          <cell r="N1284">
            <v>0</v>
          </cell>
          <cell r="R1284" t="str">
            <v>ASSEMBLY HELPER</v>
          </cell>
          <cell r="S1284">
            <v>39660</v>
          </cell>
          <cell r="T1284">
            <v>27</v>
          </cell>
          <cell r="U1284">
            <v>4</v>
          </cell>
          <cell r="V1284">
            <v>0</v>
          </cell>
          <cell r="W1284">
            <v>0</v>
          </cell>
          <cell r="X1284">
            <v>31</v>
          </cell>
          <cell r="Y1284">
            <v>31</v>
          </cell>
          <cell r="Z1284">
            <v>11</v>
          </cell>
        </row>
        <row r="1285">
          <cell r="A1285" t="str">
            <v>TMP333</v>
          </cell>
          <cell r="B1285" t="str">
            <v>JAYSHREE BARNE</v>
          </cell>
          <cell r="C1285" t="str">
            <v>1.3.06</v>
          </cell>
          <cell r="E1285" t="str">
            <v>TEP</v>
          </cell>
          <cell r="F1285">
            <v>9</v>
          </cell>
          <cell r="G1285">
            <v>17.3</v>
          </cell>
          <cell r="H1285" t="str">
            <v>TEMP</v>
          </cell>
          <cell r="N1285">
            <v>0</v>
          </cell>
          <cell r="R1285" t="str">
            <v>ASSEMBLY HELPER</v>
          </cell>
          <cell r="S1285">
            <v>39722</v>
          </cell>
          <cell r="T1285">
            <v>20</v>
          </cell>
          <cell r="U1285">
            <v>4</v>
          </cell>
          <cell r="V1285">
            <v>0</v>
          </cell>
          <cell r="W1285">
            <v>3</v>
          </cell>
          <cell r="X1285">
            <v>31</v>
          </cell>
          <cell r="Y1285">
            <v>27</v>
          </cell>
          <cell r="Z1285">
            <v>2.5</v>
          </cell>
        </row>
        <row r="1286">
          <cell r="A1286" t="str">
            <v>TMP333</v>
          </cell>
          <cell r="B1286" t="str">
            <v>JAYSHREE BAME</v>
          </cell>
          <cell r="C1286" t="str">
            <v>1.3.06</v>
          </cell>
          <cell r="E1286" t="str">
            <v>TEP</v>
          </cell>
          <cell r="F1286">
            <v>9</v>
          </cell>
          <cell r="G1286">
            <v>17.3</v>
          </cell>
          <cell r="H1286" t="str">
            <v>TEMP</v>
          </cell>
          <cell r="N1286">
            <v>0</v>
          </cell>
          <cell r="R1286" t="str">
            <v>ASSEMBLY HELPER</v>
          </cell>
          <cell r="S1286">
            <v>39599</v>
          </cell>
          <cell r="T1286">
            <v>26</v>
          </cell>
          <cell r="U1286">
            <v>4</v>
          </cell>
          <cell r="V1286">
            <v>0</v>
          </cell>
          <cell r="W1286">
            <v>1</v>
          </cell>
          <cell r="X1286">
            <v>31</v>
          </cell>
          <cell r="Y1286">
            <v>31</v>
          </cell>
          <cell r="Z1286">
            <v>2.5</v>
          </cell>
        </row>
        <row r="1287">
          <cell r="A1287" t="str">
            <v>TMP333</v>
          </cell>
          <cell r="B1287" t="str">
            <v>JAYSHREE BAME</v>
          </cell>
          <cell r="C1287" t="str">
            <v>1.3.06</v>
          </cell>
          <cell r="F1287">
            <v>9</v>
          </cell>
          <cell r="G1287">
            <v>17.3</v>
          </cell>
          <cell r="H1287" t="str">
            <v>TEMP</v>
          </cell>
          <cell r="N1287">
            <v>0</v>
          </cell>
          <cell r="R1287" t="str">
            <v>ASSEMBLY HELPER</v>
          </cell>
          <cell r="S1287">
            <v>39629</v>
          </cell>
          <cell r="T1287">
            <v>25</v>
          </cell>
          <cell r="U1287">
            <v>5</v>
          </cell>
          <cell r="V1287">
            <v>0</v>
          </cell>
          <cell r="W1287">
            <v>0</v>
          </cell>
          <cell r="X1287">
            <v>30</v>
          </cell>
          <cell r="Y1287">
            <v>30</v>
          </cell>
          <cell r="Z1287">
            <v>0</v>
          </cell>
        </row>
        <row r="1288">
          <cell r="A1288" t="str">
            <v>TMP333</v>
          </cell>
          <cell r="B1288" t="str">
            <v>JAYSHREE BAME</v>
          </cell>
          <cell r="C1288" t="str">
            <v>1.3.06</v>
          </cell>
          <cell r="E1288" t="str">
            <v>TEP</v>
          </cell>
          <cell r="F1288">
            <v>9</v>
          </cell>
          <cell r="G1288">
            <v>17.3</v>
          </cell>
          <cell r="H1288" t="str">
            <v>TEMP</v>
          </cell>
          <cell r="N1288">
            <v>0</v>
          </cell>
          <cell r="R1288" t="str">
            <v>ASSEMBLY HELPER</v>
          </cell>
          <cell r="S1288">
            <v>39539</v>
          </cell>
          <cell r="T1288">
            <v>14.5</v>
          </cell>
          <cell r="U1288">
            <v>2</v>
          </cell>
          <cell r="W1288">
            <v>0</v>
          </cell>
          <cell r="X1288">
            <v>30</v>
          </cell>
          <cell r="Y1288">
            <v>16.5</v>
          </cell>
          <cell r="Z1288">
            <v>1.25</v>
          </cell>
        </row>
        <row r="1289">
          <cell r="A1289" t="str">
            <v>TMP333</v>
          </cell>
          <cell r="B1289" t="str">
            <v>JAYSHREE BARNE</v>
          </cell>
          <cell r="C1289" t="str">
            <v>1.3.06</v>
          </cell>
          <cell r="E1289" t="str">
            <v>TEP</v>
          </cell>
          <cell r="F1289">
            <v>9</v>
          </cell>
          <cell r="G1289">
            <v>17.3</v>
          </cell>
          <cell r="H1289" t="str">
            <v>TEMP</v>
          </cell>
          <cell r="N1289">
            <v>0</v>
          </cell>
          <cell r="R1289" t="str">
            <v>ASSEMBLY HELPER</v>
          </cell>
          <cell r="S1289">
            <v>39753</v>
          </cell>
          <cell r="T1289">
            <v>24</v>
          </cell>
          <cell r="U1289">
            <v>5</v>
          </cell>
          <cell r="V1289">
            <v>0</v>
          </cell>
          <cell r="W1289">
            <v>0</v>
          </cell>
          <cell r="X1289">
            <v>30</v>
          </cell>
          <cell r="Y1289">
            <v>29</v>
          </cell>
          <cell r="Z1289">
            <v>1</v>
          </cell>
        </row>
        <row r="1290">
          <cell r="A1290" t="str">
            <v>TMP336</v>
          </cell>
          <cell r="B1290" t="str">
            <v>AJIT PATIL</v>
          </cell>
          <cell r="C1290" t="str">
            <v>1.3.06</v>
          </cell>
          <cell r="E1290" t="str">
            <v>TEP</v>
          </cell>
          <cell r="F1290">
            <v>0</v>
          </cell>
          <cell r="G1290">
            <v>0</v>
          </cell>
          <cell r="H1290" t="str">
            <v>TEMP</v>
          </cell>
          <cell r="N1290">
            <v>0</v>
          </cell>
          <cell r="R1290" t="str">
            <v>CARDS HELPER</v>
          </cell>
          <cell r="S1290">
            <v>39660</v>
          </cell>
          <cell r="T1290">
            <v>15</v>
          </cell>
          <cell r="U1290">
            <v>2</v>
          </cell>
          <cell r="V1290">
            <v>0</v>
          </cell>
          <cell r="W1290">
            <v>0</v>
          </cell>
          <cell r="X1290">
            <v>31</v>
          </cell>
          <cell r="Y1290">
            <v>17</v>
          </cell>
          <cell r="Z1290">
            <v>6</v>
          </cell>
        </row>
        <row r="1291">
          <cell r="A1291" t="str">
            <v>TMP336</v>
          </cell>
          <cell r="B1291" t="str">
            <v>AJIT PATIL</v>
          </cell>
          <cell r="C1291" t="str">
            <v>1.3.06</v>
          </cell>
          <cell r="E1291" t="str">
            <v>TEP</v>
          </cell>
          <cell r="F1291">
            <v>0</v>
          </cell>
          <cell r="G1291">
            <v>0</v>
          </cell>
          <cell r="H1291" t="str">
            <v>TEMP</v>
          </cell>
          <cell r="N1291">
            <v>0</v>
          </cell>
          <cell r="R1291" t="str">
            <v>CARDS HELPER</v>
          </cell>
          <cell r="S1291">
            <v>39691</v>
          </cell>
          <cell r="T1291">
            <v>16</v>
          </cell>
          <cell r="U1291">
            <v>4</v>
          </cell>
          <cell r="V1291">
            <v>0</v>
          </cell>
          <cell r="W1291">
            <v>2</v>
          </cell>
          <cell r="X1291">
            <v>31</v>
          </cell>
          <cell r="Y1291">
            <v>22</v>
          </cell>
          <cell r="Z1291">
            <v>7.75</v>
          </cell>
        </row>
        <row r="1292">
          <cell r="A1292" t="str">
            <v>TMP336</v>
          </cell>
          <cell r="B1292" t="str">
            <v>AJIT PATIL</v>
          </cell>
          <cell r="C1292" t="str">
            <v>1.3.06</v>
          </cell>
          <cell r="E1292" t="str">
            <v>TEP</v>
          </cell>
          <cell r="F1292">
            <v>0</v>
          </cell>
          <cell r="G1292">
            <v>0</v>
          </cell>
          <cell r="H1292" t="str">
            <v>TEMP</v>
          </cell>
          <cell r="N1292">
            <v>0</v>
          </cell>
          <cell r="R1292" t="str">
            <v>CARDS HELPER</v>
          </cell>
          <cell r="S1292">
            <v>39599</v>
          </cell>
          <cell r="T1292">
            <v>14</v>
          </cell>
          <cell r="U1292">
            <v>3</v>
          </cell>
          <cell r="V1292">
            <v>0</v>
          </cell>
          <cell r="W1292">
            <v>1</v>
          </cell>
          <cell r="X1292">
            <v>31</v>
          </cell>
          <cell r="Y1292">
            <v>18</v>
          </cell>
          <cell r="Z1292">
            <v>26.5</v>
          </cell>
        </row>
        <row r="1293">
          <cell r="A1293" t="str">
            <v>TMP336</v>
          </cell>
          <cell r="B1293" t="str">
            <v>AJIT PATIL</v>
          </cell>
          <cell r="C1293" t="str">
            <v>1.3.06</v>
          </cell>
          <cell r="E1293" t="str">
            <v>TEP</v>
          </cell>
          <cell r="F1293">
            <v>0</v>
          </cell>
          <cell r="G1293">
            <v>0</v>
          </cell>
          <cell r="H1293" t="str">
            <v>TEMP</v>
          </cell>
          <cell r="N1293">
            <v>0</v>
          </cell>
          <cell r="R1293" t="str">
            <v>CARDS HELPER</v>
          </cell>
          <cell r="S1293">
            <v>39539</v>
          </cell>
          <cell r="T1293">
            <v>23</v>
          </cell>
          <cell r="U1293">
            <v>4</v>
          </cell>
          <cell r="W1293">
            <v>0</v>
          </cell>
          <cell r="X1293">
            <v>30</v>
          </cell>
          <cell r="Y1293">
            <v>27</v>
          </cell>
          <cell r="Z1293">
            <v>62.75</v>
          </cell>
        </row>
        <row r="1294">
          <cell r="A1294" t="str">
            <v>TMP336</v>
          </cell>
          <cell r="B1294" t="str">
            <v>AJIT PATIL</v>
          </cell>
          <cell r="C1294" t="str">
            <v>1.3.06</v>
          </cell>
          <cell r="E1294" t="str">
            <v>TEP</v>
          </cell>
          <cell r="F1294">
            <v>0</v>
          </cell>
          <cell r="G1294">
            <v>0</v>
          </cell>
          <cell r="H1294" t="str">
            <v>TEMP</v>
          </cell>
          <cell r="N1294">
            <v>0</v>
          </cell>
          <cell r="R1294" t="str">
            <v>CARDS HELPER</v>
          </cell>
          <cell r="S1294">
            <v>39692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30</v>
          </cell>
          <cell r="Y1294">
            <v>0</v>
          </cell>
          <cell r="Z1294">
            <v>0</v>
          </cell>
        </row>
        <row r="1295">
          <cell r="A1295" t="str">
            <v>TMP336</v>
          </cell>
          <cell r="B1295" t="str">
            <v>AJIT PATIL</v>
          </cell>
          <cell r="C1295" t="str">
            <v>1.3.06</v>
          </cell>
          <cell r="F1295">
            <v>0</v>
          </cell>
          <cell r="G1295">
            <v>0</v>
          </cell>
          <cell r="H1295" t="str">
            <v>TEMP</v>
          </cell>
          <cell r="N1295">
            <v>0</v>
          </cell>
          <cell r="R1295" t="str">
            <v>CARDS HELPER</v>
          </cell>
          <cell r="S1295">
            <v>39629</v>
          </cell>
          <cell r="T1295">
            <v>18</v>
          </cell>
          <cell r="U1295">
            <v>5</v>
          </cell>
          <cell r="V1295">
            <v>0</v>
          </cell>
          <cell r="W1295">
            <v>0</v>
          </cell>
          <cell r="X1295">
            <v>30</v>
          </cell>
          <cell r="Y1295">
            <v>23</v>
          </cell>
          <cell r="Z1295">
            <v>122</v>
          </cell>
        </row>
        <row r="1296">
          <cell r="A1296" t="str">
            <v>TMP337</v>
          </cell>
          <cell r="B1296" t="str">
            <v>GURUDAS MHATRE</v>
          </cell>
          <cell r="C1296" t="str">
            <v>1.3.06</v>
          </cell>
          <cell r="E1296" t="str">
            <v>TEP</v>
          </cell>
          <cell r="F1296">
            <v>9</v>
          </cell>
          <cell r="G1296">
            <v>17.3</v>
          </cell>
          <cell r="H1296" t="str">
            <v>TEMP</v>
          </cell>
          <cell r="N1296">
            <v>0</v>
          </cell>
          <cell r="R1296" t="str">
            <v>CARDS HELPER</v>
          </cell>
          <cell r="S1296">
            <v>39599</v>
          </cell>
          <cell r="T1296">
            <v>12</v>
          </cell>
          <cell r="U1296">
            <v>2</v>
          </cell>
          <cell r="V1296">
            <v>0</v>
          </cell>
          <cell r="W1296">
            <v>1</v>
          </cell>
          <cell r="X1296">
            <v>31</v>
          </cell>
          <cell r="Y1296">
            <v>15</v>
          </cell>
          <cell r="Z1296">
            <v>70.5</v>
          </cell>
        </row>
        <row r="1297">
          <cell r="A1297" t="str">
            <v>TMP337</v>
          </cell>
          <cell r="B1297" t="str">
            <v>GURUDAS MHATRE</v>
          </cell>
          <cell r="C1297" t="str">
            <v>1.3.06</v>
          </cell>
          <cell r="E1297" t="str">
            <v>TEP</v>
          </cell>
          <cell r="F1297">
            <v>9</v>
          </cell>
          <cell r="G1297">
            <v>17.3</v>
          </cell>
          <cell r="H1297" t="str">
            <v>TEMP</v>
          </cell>
          <cell r="N1297">
            <v>0</v>
          </cell>
          <cell r="R1297" t="str">
            <v>CARDS HELPER</v>
          </cell>
          <cell r="S1297">
            <v>39691</v>
          </cell>
          <cell r="T1297">
            <v>15</v>
          </cell>
          <cell r="U1297">
            <v>4</v>
          </cell>
          <cell r="V1297">
            <v>0</v>
          </cell>
          <cell r="W1297">
            <v>3</v>
          </cell>
          <cell r="X1297">
            <v>31</v>
          </cell>
          <cell r="Y1297">
            <v>22</v>
          </cell>
          <cell r="Z1297">
            <v>4</v>
          </cell>
        </row>
        <row r="1298">
          <cell r="A1298" t="str">
            <v>TMP337</v>
          </cell>
          <cell r="B1298" t="str">
            <v>GURUDAS MHATRE</v>
          </cell>
          <cell r="C1298" t="str">
            <v>1.3.06</v>
          </cell>
          <cell r="F1298">
            <v>9</v>
          </cell>
          <cell r="G1298">
            <v>17.3</v>
          </cell>
          <cell r="H1298" t="str">
            <v>TEMP</v>
          </cell>
          <cell r="N1298">
            <v>0</v>
          </cell>
          <cell r="R1298" t="str">
            <v>CARDS HELPER</v>
          </cell>
          <cell r="S1298">
            <v>39629</v>
          </cell>
          <cell r="T1298">
            <v>15</v>
          </cell>
          <cell r="U1298">
            <v>4</v>
          </cell>
          <cell r="V1298">
            <v>0</v>
          </cell>
          <cell r="W1298">
            <v>0</v>
          </cell>
          <cell r="X1298">
            <v>30</v>
          </cell>
          <cell r="Y1298">
            <v>19</v>
          </cell>
          <cell r="Z1298">
            <v>67.5</v>
          </cell>
        </row>
        <row r="1299">
          <cell r="A1299" t="str">
            <v>TMP337</v>
          </cell>
          <cell r="B1299" t="str">
            <v>GURUDAS MHATRE</v>
          </cell>
          <cell r="C1299" t="str">
            <v>1.3.06</v>
          </cell>
          <cell r="E1299" t="str">
            <v>TEP</v>
          </cell>
          <cell r="F1299">
            <v>9</v>
          </cell>
          <cell r="G1299">
            <v>17.3</v>
          </cell>
          <cell r="H1299" t="str">
            <v>TEMP</v>
          </cell>
          <cell r="N1299">
            <v>0</v>
          </cell>
          <cell r="R1299" t="str">
            <v>CARDS HELPER</v>
          </cell>
          <cell r="S1299">
            <v>39692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30</v>
          </cell>
          <cell r="Y1299">
            <v>0</v>
          </cell>
          <cell r="Z1299">
            <v>0</v>
          </cell>
        </row>
        <row r="1300">
          <cell r="A1300" t="str">
            <v>TMP337</v>
          </cell>
          <cell r="B1300" t="str">
            <v>GURUDAS MHATRE</v>
          </cell>
          <cell r="C1300" t="str">
            <v>1.3.06</v>
          </cell>
          <cell r="E1300" t="str">
            <v>TEP</v>
          </cell>
          <cell r="F1300">
            <v>9</v>
          </cell>
          <cell r="G1300">
            <v>17.3</v>
          </cell>
          <cell r="H1300" t="str">
            <v>TEMP</v>
          </cell>
          <cell r="N1300">
            <v>0</v>
          </cell>
          <cell r="R1300" t="str">
            <v>CARDS HELPER</v>
          </cell>
          <cell r="S1300">
            <v>39660</v>
          </cell>
          <cell r="T1300">
            <v>24.5</v>
          </cell>
          <cell r="U1300">
            <v>4</v>
          </cell>
          <cell r="V1300">
            <v>0</v>
          </cell>
          <cell r="W1300">
            <v>0</v>
          </cell>
          <cell r="X1300">
            <v>31</v>
          </cell>
          <cell r="Y1300">
            <v>28.5</v>
          </cell>
          <cell r="Z1300">
            <v>47</v>
          </cell>
        </row>
        <row r="1301">
          <cell r="A1301" t="str">
            <v>TMP337</v>
          </cell>
          <cell r="B1301" t="str">
            <v>GURUDAS MHATRE</v>
          </cell>
          <cell r="C1301" t="str">
            <v>1.3.06</v>
          </cell>
          <cell r="E1301" t="str">
            <v>TEP</v>
          </cell>
          <cell r="F1301">
            <v>9</v>
          </cell>
          <cell r="G1301">
            <v>17.3</v>
          </cell>
          <cell r="H1301" t="str">
            <v>TEMP</v>
          </cell>
          <cell r="N1301">
            <v>0</v>
          </cell>
          <cell r="R1301" t="str">
            <v>CARDS HELPER</v>
          </cell>
          <cell r="S1301">
            <v>39539</v>
          </cell>
          <cell r="T1301">
            <v>24</v>
          </cell>
          <cell r="U1301">
            <v>4</v>
          </cell>
          <cell r="W1301">
            <v>0</v>
          </cell>
          <cell r="X1301">
            <v>30</v>
          </cell>
          <cell r="Y1301">
            <v>28</v>
          </cell>
          <cell r="Z1301">
            <v>44.5</v>
          </cell>
        </row>
        <row r="1302">
          <cell r="A1302" t="str">
            <v>TMP338</v>
          </cell>
          <cell r="B1302" t="str">
            <v>GANESH THAKUR</v>
          </cell>
          <cell r="C1302" t="str">
            <v>1.3.06</v>
          </cell>
          <cell r="E1302" t="str">
            <v>TEP</v>
          </cell>
          <cell r="F1302" t="str">
            <v>TIME_IN</v>
          </cell>
          <cell r="G1302">
            <v>17.3</v>
          </cell>
          <cell r="H1302" t="str">
            <v>TEMP</v>
          </cell>
          <cell r="N1302">
            <v>0</v>
          </cell>
          <cell r="R1302" t="str">
            <v>M/C OPERATOR</v>
          </cell>
          <cell r="S1302">
            <v>39881</v>
          </cell>
          <cell r="T1302">
            <v>23</v>
          </cell>
          <cell r="U1302">
            <v>5</v>
          </cell>
          <cell r="V1302">
            <v>0</v>
          </cell>
          <cell r="W1302">
            <v>2</v>
          </cell>
          <cell r="X1302">
            <v>31</v>
          </cell>
          <cell r="Y1302">
            <v>30</v>
          </cell>
          <cell r="Z1302">
            <v>19.5</v>
          </cell>
        </row>
        <row r="1303">
          <cell r="A1303" t="str">
            <v>TMP338</v>
          </cell>
          <cell r="B1303" t="str">
            <v>GANESH THAKUR</v>
          </cell>
          <cell r="C1303" t="str">
            <v>1.3.06</v>
          </cell>
          <cell r="E1303" t="str">
            <v>TEP</v>
          </cell>
          <cell r="F1303">
            <v>9</v>
          </cell>
          <cell r="G1303">
            <v>17.3</v>
          </cell>
          <cell r="H1303" t="str">
            <v>TEMP</v>
          </cell>
          <cell r="N1303">
            <v>0</v>
          </cell>
          <cell r="R1303" t="str">
            <v>M/C OPERATOR</v>
          </cell>
          <cell r="S1303">
            <v>39722</v>
          </cell>
          <cell r="T1303">
            <v>22</v>
          </cell>
          <cell r="U1303">
            <v>4</v>
          </cell>
          <cell r="V1303">
            <v>0</v>
          </cell>
          <cell r="W1303">
            <v>4</v>
          </cell>
          <cell r="X1303">
            <v>31</v>
          </cell>
          <cell r="Y1303">
            <v>30</v>
          </cell>
          <cell r="Z1303">
            <v>16</v>
          </cell>
        </row>
        <row r="1304">
          <cell r="A1304" t="str">
            <v>TMP338</v>
          </cell>
          <cell r="B1304" t="str">
            <v>GANESH THAKUR</v>
          </cell>
          <cell r="C1304" t="str">
            <v>1.3.06</v>
          </cell>
          <cell r="E1304" t="str">
            <v>TEP</v>
          </cell>
          <cell r="F1304">
            <v>9</v>
          </cell>
          <cell r="G1304">
            <v>17.3</v>
          </cell>
          <cell r="H1304" t="str">
            <v>TEMP</v>
          </cell>
          <cell r="N1304">
            <v>0</v>
          </cell>
          <cell r="R1304" t="str">
            <v>M/C OPERATOR</v>
          </cell>
          <cell r="S1304">
            <v>39753</v>
          </cell>
          <cell r="T1304">
            <v>20.5</v>
          </cell>
          <cell r="U1304">
            <v>5</v>
          </cell>
          <cell r="V1304">
            <v>0</v>
          </cell>
          <cell r="W1304">
            <v>0</v>
          </cell>
          <cell r="X1304">
            <v>30</v>
          </cell>
          <cell r="Y1304">
            <v>25.5</v>
          </cell>
          <cell r="Z1304">
            <v>4</v>
          </cell>
        </row>
        <row r="1305">
          <cell r="A1305" t="str">
            <v>TMP338</v>
          </cell>
          <cell r="B1305" t="str">
            <v>GANESH THAKUR</v>
          </cell>
          <cell r="C1305" t="str">
            <v>1.3.06</v>
          </cell>
          <cell r="E1305" t="str">
            <v>TEP</v>
          </cell>
          <cell r="F1305" t="str">
            <v>TIME_IN</v>
          </cell>
          <cell r="G1305">
            <v>17.3</v>
          </cell>
          <cell r="H1305" t="str">
            <v>TEMP</v>
          </cell>
          <cell r="N1305">
            <v>0</v>
          </cell>
          <cell r="R1305" t="str">
            <v>M/C OPERATOR</v>
          </cell>
          <cell r="S1305">
            <v>39783</v>
          </cell>
          <cell r="T1305">
            <v>24</v>
          </cell>
          <cell r="U1305">
            <v>4</v>
          </cell>
          <cell r="V1305">
            <v>0</v>
          </cell>
          <cell r="W1305">
            <v>0</v>
          </cell>
          <cell r="X1305">
            <v>31</v>
          </cell>
          <cell r="Y1305">
            <v>28</v>
          </cell>
          <cell r="Z1305">
            <v>0</v>
          </cell>
        </row>
        <row r="1306">
          <cell r="A1306" t="str">
            <v>TMP338</v>
          </cell>
          <cell r="B1306" t="str">
            <v>GANESH THAKUR</v>
          </cell>
          <cell r="C1306" t="str">
            <v>1.3.06</v>
          </cell>
          <cell r="F1306">
            <v>9</v>
          </cell>
          <cell r="G1306">
            <v>17.3</v>
          </cell>
          <cell r="H1306" t="str">
            <v>TEMP</v>
          </cell>
          <cell r="N1306">
            <v>0</v>
          </cell>
          <cell r="R1306" t="str">
            <v>M/C OPERATOR</v>
          </cell>
          <cell r="S1306">
            <v>39629</v>
          </cell>
          <cell r="T1306">
            <v>22</v>
          </cell>
          <cell r="U1306">
            <v>5</v>
          </cell>
          <cell r="V1306">
            <v>0</v>
          </cell>
          <cell r="W1306">
            <v>0</v>
          </cell>
          <cell r="X1306">
            <v>30</v>
          </cell>
          <cell r="Y1306">
            <v>27</v>
          </cell>
          <cell r="Z1306">
            <v>12.25</v>
          </cell>
        </row>
        <row r="1307">
          <cell r="A1307" t="str">
            <v>TMP338</v>
          </cell>
          <cell r="B1307" t="str">
            <v>GANESH THAKUR</v>
          </cell>
          <cell r="C1307" t="str">
            <v>1.3.06</v>
          </cell>
          <cell r="E1307" t="str">
            <v>TEP</v>
          </cell>
          <cell r="F1307">
            <v>9</v>
          </cell>
          <cell r="G1307">
            <v>17.3</v>
          </cell>
          <cell r="H1307" t="str">
            <v>TEMP</v>
          </cell>
          <cell r="N1307">
            <v>0</v>
          </cell>
          <cell r="R1307" t="str">
            <v>M/C OPERATOR</v>
          </cell>
          <cell r="S1307">
            <v>39692</v>
          </cell>
          <cell r="T1307">
            <v>20</v>
          </cell>
          <cell r="U1307">
            <v>4</v>
          </cell>
          <cell r="V1307">
            <v>0</v>
          </cell>
          <cell r="W1307">
            <v>0</v>
          </cell>
          <cell r="X1307">
            <v>30</v>
          </cell>
          <cell r="Y1307">
            <v>24</v>
          </cell>
          <cell r="Z1307">
            <v>25.5</v>
          </cell>
        </row>
        <row r="1308">
          <cell r="A1308" t="str">
            <v>TMP338</v>
          </cell>
          <cell r="B1308" t="str">
            <v>GANESH THAKUR</v>
          </cell>
          <cell r="C1308" t="str">
            <v>1.3.06</v>
          </cell>
          <cell r="E1308" t="str">
            <v>TEP</v>
          </cell>
          <cell r="F1308">
            <v>9</v>
          </cell>
          <cell r="G1308">
            <v>17.3</v>
          </cell>
          <cell r="H1308" t="str">
            <v>TEMP</v>
          </cell>
          <cell r="N1308">
            <v>0</v>
          </cell>
          <cell r="R1308" t="str">
            <v>M/C OPERATOR</v>
          </cell>
          <cell r="S1308">
            <v>39660</v>
          </cell>
          <cell r="T1308">
            <v>24</v>
          </cell>
          <cell r="U1308">
            <v>4</v>
          </cell>
          <cell r="V1308">
            <v>0</v>
          </cell>
          <cell r="W1308">
            <v>0</v>
          </cell>
          <cell r="X1308">
            <v>31</v>
          </cell>
          <cell r="Y1308">
            <v>28</v>
          </cell>
          <cell r="Z1308">
            <v>20.5</v>
          </cell>
        </row>
        <row r="1309">
          <cell r="A1309" t="str">
            <v>TMP338</v>
          </cell>
          <cell r="B1309" t="str">
            <v>GANESH THAKUR</v>
          </cell>
          <cell r="C1309" t="str">
            <v>1.3.06</v>
          </cell>
          <cell r="E1309" t="str">
            <v>TEP</v>
          </cell>
          <cell r="F1309">
            <v>9</v>
          </cell>
          <cell r="G1309">
            <v>17.3</v>
          </cell>
          <cell r="H1309" t="str">
            <v>TEMP</v>
          </cell>
          <cell r="N1309">
            <v>0</v>
          </cell>
          <cell r="R1309" t="str">
            <v>M/C OPERATOR</v>
          </cell>
          <cell r="S1309">
            <v>39599</v>
          </cell>
          <cell r="T1309">
            <v>22.5</v>
          </cell>
          <cell r="U1309">
            <v>4</v>
          </cell>
          <cell r="V1309">
            <v>0</v>
          </cell>
          <cell r="W1309">
            <v>1</v>
          </cell>
          <cell r="X1309">
            <v>31</v>
          </cell>
          <cell r="Y1309">
            <v>27.5</v>
          </cell>
          <cell r="Z1309">
            <v>2.5</v>
          </cell>
        </row>
        <row r="1310">
          <cell r="A1310" t="str">
            <v>TMP338</v>
          </cell>
          <cell r="B1310" t="str">
            <v>GANESH THAKUR</v>
          </cell>
          <cell r="C1310" t="str">
            <v>1.3.06</v>
          </cell>
          <cell r="E1310" t="str">
            <v>TEP</v>
          </cell>
          <cell r="F1310">
            <v>9</v>
          </cell>
          <cell r="G1310">
            <v>17.3</v>
          </cell>
          <cell r="H1310" t="str">
            <v>TEMP</v>
          </cell>
          <cell r="N1310">
            <v>0</v>
          </cell>
          <cell r="R1310" t="str">
            <v>M/C OPERATOR</v>
          </cell>
          <cell r="S1310">
            <v>39691</v>
          </cell>
          <cell r="T1310">
            <v>22</v>
          </cell>
          <cell r="U1310">
            <v>4</v>
          </cell>
          <cell r="V1310">
            <v>0</v>
          </cell>
          <cell r="W1310">
            <v>3</v>
          </cell>
          <cell r="X1310">
            <v>31</v>
          </cell>
          <cell r="Y1310">
            <v>29</v>
          </cell>
          <cell r="Z1310">
            <v>12.5</v>
          </cell>
        </row>
        <row r="1311">
          <cell r="A1311" t="str">
            <v>TMP338</v>
          </cell>
          <cell r="B1311" t="str">
            <v>GANESH THAKUR</v>
          </cell>
          <cell r="C1311" t="str">
            <v>1.3.06</v>
          </cell>
          <cell r="E1311" t="str">
            <v>TEP</v>
          </cell>
          <cell r="F1311">
            <v>9</v>
          </cell>
          <cell r="G1311">
            <v>17.3</v>
          </cell>
          <cell r="H1311" t="str">
            <v>TEMP</v>
          </cell>
          <cell r="N1311">
            <v>0</v>
          </cell>
          <cell r="R1311" t="str">
            <v>M/C OPERATOR</v>
          </cell>
          <cell r="S1311">
            <v>39539</v>
          </cell>
          <cell r="T1311">
            <v>20.5</v>
          </cell>
          <cell r="U1311">
            <v>4</v>
          </cell>
          <cell r="W1311">
            <v>0</v>
          </cell>
          <cell r="X1311">
            <v>30</v>
          </cell>
          <cell r="Y1311">
            <v>24.5</v>
          </cell>
          <cell r="Z1311">
            <v>11</v>
          </cell>
        </row>
        <row r="1312">
          <cell r="A1312" t="str">
            <v>TMP338</v>
          </cell>
          <cell r="B1312" t="str">
            <v>GANESH THAKUR</v>
          </cell>
          <cell r="C1312" t="str">
            <v>1.3.06</v>
          </cell>
          <cell r="E1312" t="str">
            <v>TEP</v>
          </cell>
          <cell r="F1312" t="str">
            <v>TIME_IN</v>
          </cell>
          <cell r="G1312">
            <v>17.3</v>
          </cell>
          <cell r="H1312" t="str">
            <v>TEMP</v>
          </cell>
          <cell r="N1312">
            <v>0</v>
          </cell>
          <cell r="R1312" t="str">
            <v>M/C OPERATOR</v>
          </cell>
          <cell r="S1312">
            <v>39845</v>
          </cell>
          <cell r="T1312">
            <v>23</v>
          </cell>
          <cell r="U1312">
            <v>4</v>
          </cell>
          <cell r="V1312">
            <v>0</v>
          </cell>
          <cell r="W1312">
            <v>0</v>
          </cell>
          <cell r="X1312">
            <v>28</v>
          </cell>
          <cell r="Y1312">
            <v>27</v>
          </cell>
          <cell r="Z1312">
            <v>5</v>
          </cell>
        </row>
        <row r="1313">
          <cell r="A1313" t="str">
            <v>TMP338</v>
          </cell>
          <cell r="B1313" t="str">
            <v>GANESH THAKUR</v>
          </cell>
          <cell r="C1313" t="str">
            <v>1.3.06</v>
          </cell>
          <cell r="E1313" t="str">
            <v>TEP</v>
          </cell>
          <cell r="F1313" t="str">
            <v>TIME_IN</v>
          </cell>
          <cell r="G1313">
            <v>17.3</v>
          </cell>
          <cell r="H1313" t="str">
            <v>TEMP</v>
          </cell>
          <cell r="N1313">
            <v>0</v>
          </cell>
          <cell r="R1313" t="str">
            <v>M/C OPERATOR</v>
          </cell>
          <cell r="S1313">
            <v>39814</v>
          </cell>
          <cell r="T1313">
            <v>25</v>
          </cell>
          <cell r="U1313">
            <v>4</v>
          </cell>
          <cell r="V1313">
            <v>0</v>
          </cell>
          <cell r="W1313">
            <v>1</v>
          </cell>
          <cell r="X1313">
            <v>31</v>
          </cell>
          <cell r="Y1313">
            <v>30</v>
          </cell>
          <cell r="Z1313">
            <v>0</v>
          </cell>
        </row>
        <row r="1314">
          <cell r="A1314" t="str">
            <v>TMP341</v>
          </cell>
          <cell r="B1314" t="str">
            <v>BHARTI KADAM</v>
          </cell>
          <cell r="C1314" t="str">
            <v>17.3.06</v>
          </cell>
          <cell r="E1314" t="str">
            <v>TEP</v>
          </cell>
          <cell r="F1314" t="str">
            <v>TIME_IN</v>
          </cell>
          <cell r="G1314">
            <v>17.3</v>
          </cell>
          <cell r="H1314" t="str">
            <v>TEMP</v>
          </cell>
          <cell r="N1314">
            <v>0</v>
          </cell>
          <cell r="R1314" t="str">
            <v>PRINTING HELPER</v>
          </cell>
          <cell r="S1314">
            <v>39814</v>
          </cell>
          <cell r="T1314">
            <v>23</v>
          </cell>
          <cell r="U1314">
            <v>3</v>
          </cell>
          <cell r="V1314">
            <v>0</v>
          </cell>
          <cell r="W1314">
            <v>1</v>
          </cell>
          <cell r="X1314">
            <v>31</v>
          </cell>
          <cell r="Y1314">
            <v>27</v>
          </cell>
          <cell r="Z1314">
            <v>0</v>
          </cell>
        </row>
        <row r="1315">
          <cell r="A1315" t="str">
            <v>TMP341</v>
          </cell>
          <cell r="B1315" t="str">
            <v>BHARTI KADAM</v>
          </cell>
          <cell r="C1315" t="str">
            <v>17.3.06</v>
          </cell>
          <cell r="E1315" t="str">
            <v>TEP</v>
          </cell>
          <cell r="F1315" t="str">
            <v>TIME_IN</v>
          </cell>
          <cell r="G1315">
            <v>17.3</v>
          </cell>
          <cell r="H1315" t="str">
            <v>TEMP</v>
          </cell>
          <cell r="N1315">
            <v>0</v>
          </cell>
          <cell r="R1315" t="str">
            <v>PRINTING HELPER</v>
          </cell>
          <cell r="S1315">
            <v>39845</v>
          </cell>
          <cell r="T1315">
            <v>23</v>
          </cell>
          <cell r="U1315">
            <v>4</v>
          </cell>
          <cell r="V1315">
            <v>0</v>
          </cell>
          <cell r="W1315">
            <v>0</v>
          </cell>
          <cell r="X1315">
            <v>28</v>
          </cell>
          <cell r="Y1315">
            <v>27</v>
          </cell>
          <cell r="Z1315">
            <v>0</v>
          </cell>
        </row>
        <row r="1316">
          <cell r="A1316" t="str">
            <v>TMP341</v>
          </cell>
          <cell r="B1316" t="str">
            <v>BHARTI KADAM</v>
          </cell>
          <cell r="C1316" t="str">
            <v>17.3.06</v>
          </cell>
          <cell r="E1316" t="str">
            <v>TEP</v>
          </cell>
          <cell r="F1316">
            <v>9</v>
          </cell>
          <cell r="G1316">
            <v>17.3</v>
          </cell>
          <cell r="H1316" t="str">
            <v>TEMP</v>
          </cell>
          <cell r="N1316">
            <v>0</v>
          </cell>
          <cell r="R1316" t="str">
            <v>PRINTING HELPER</v>
          </cell>
          <cell r="S1316">
            <v>39692</v>
          </cell>
          <cell r="T1316">
            <v>19</v>
          </cell>
          <cell r="U1316">
            <v>4</v>
          </cell>
          <cell r="V1316">
            <v>0</v>
          </cell>
          <cell r="W1316">
            <v>1</v>
          </cell>
          <cell r="X1316">
            <v>30</v>
          </cell>
          <cell r="Y1316">
            <v>24</v>
          </cell>
          <cell r="Z1316">
            <v>0</v>
          </cell>
        </row>
        <row r="1317">
          <cell r="A1317" t="str">
            <v>TMP341</v>
          </cell>
          <cell r="B1317" t="str">
            <v>BHARTI KADAM</v>
          </cell>
          <cell r="C1317" t="str">
            <v>17.3.06</v>
          </cell>
          <cell r="E1317" t="str">
            <v>TEP</v>
          </cell>
          <cell r="F1317">
            <v>9</v>
          </cell>
          <cell r="G1317">
            <v>17.3</v>
          </cell>
          <cell r="H1317" t="str">
            <v>TEMP</v>
          </cell>
          <cell r="N1317">
            <v>0</v>
          </cell>
          <cell r="R1317" t="str">
            <v>PRINTING HELPER</v>
          </cell>
          <cell r="S1317">
            <v>39753</v>
          </cell>
          <cell r="T1317">
            <v>25</v>
          </cell>
          <cell r="U1317">
            <v>5</v>
          </cell>
          <cell r="V1317">
            <v>0</v>
          </cell>
          <cell r="W1317">
            <v>0</v>
          </cell>
          <cell r="X1317">
            <v>30</v>
          </cell>
          <cell r="Y1317">
            <v>30</v>
          </cell>
          <cell r="Z1317">
            <v>0</v>
          </cell>
        </row>
        <row r="1318">
          <cell r="A1318" t="str">
            <v>TMP341</v>
          </cell>
          <cell r="B1318" t="str">
            <v>BHARTI KADAM</v>
          </cell>
          <cell r="C1318" t="str">
            <v>17.3.06</v>
          </cell>
          <cell r="E1318" t="str">
            <v>TEP</v>
          </cell>
          <cell r="F1318">
            <v>9</v>
          </cell>
          <cell r="G1318">
            <v>17.3</v>
          </cell>
          <cell r="H1318" t="str">
            <v>TEMP</v>
          </cell>
          <cell r="N1318">
            <v>0</v>
          </cell>
          <cell r="R1318" t="str">
            <v>PRINTING HELPER</v>
          </cell>
          <cell r="S1318">
            <v>39539</v>
          </cell>
          <cell r="T1318">
            <v>23</v>
          </cell>
          <cell r="U1318">
            <v>3</v>
          </cell>
          <cell r="W1318">
            <v>0</v>
          </cell>
          <cell r="X1318">
            <v>30</v>
          </cell>
          <cell r="Y1318">
            <v>26</v>
          </cell>
          <cell r="Z1318">
            <v>0</v>
          </cell>
        </row>
        <row r="1319">
          <cell r="A1319" t="str">
            <v>TMP341</v>
          </cell>
          <cell r="B1319" t="str">
            <v>BHARTI KADAM</v>
          </cell>
          <cell r="C1319" t="str">
            <v>17.3.06</v>
          </cell>
          <cell r="E1319" t="str">
            <v>TEP</v>
          </cell>
          <cell r="F1319">
            <v>9</v>
          </cell>
          <cell r="G1319">
            <v>17.3</v>
          </cell>
          <cell r="H1319" t="str">
            <v>TEMP</v>
          </cell>
          <cell r="N1319">
            <v>0</v>
          </cell>
          <cell r="R1319" t="str">
            <v>PRINTING HELPER</v>
          </cell>
          <cell r="S1319">
            <v>39722</v>
          </cell>
          <cell r="T1319">
            <v>23</v>
          </cell>
          <cell r="U1319">
            <v>4</v>
          </cell>
          <cell r="V1319">
            <v>0</v>
          </cell>
          <cell r="W1319">
            <v>4</v>
          </cell>
          <cell r="X1319">
            <v>31</v>
          </cell>
          <cell r="Y1319">
            <v>31</v>
          </cell>
          <cell r="Z1319">
            <v>0</v>
          </cell>
        </row>
        <row r="1320">
          <cell r="A1320" t="str">
            <v>TMP341</v>
          </cell>
          <cell r="B1320" t="str">
            <v>BHARTI KADAM</v>
          </cell>
          <cell r="C1320" t="str">
            <v>17.3.06</v>
          </cell>
          <cell r="E1320" t="str">
            <v>TEP</v>
          </cell>
          <cell r="F1320">
            <v>9</v>
          </cell>
          <cell r="G1320">
            <v>17.3</v>
          </cell>
          <cell r="H1320" t="str">
            <v>TEMP</v>
          </cell>
          <cell r="N1320">
            <v>0</v>
          </cell>
          <cell r="R1320" t="str">
            <v>PRINTING HELPER</v>
          </cell>
          <cell r="S1320">
            <v>39599</v>
          </cell>
          <cell r="T1320">
            <v>22</v>
          </cell>
          <cell r="U1320">
            <v>3</v>
          </cell>
          <cell r="V1320">
            <v>0</v>
          </cell>
          <cell r="W1320">
            <v>0</v>
          </cell>
          <cell r="X1320">
            <v>31</v>
          </cell>
          <cell r="Y1320">
            <v>25</v>
          </cell>
          <cell r="Z1320">
            <v>0</v>
          </cell>
        </row>
        <row r="1321">
          <cell r="A1321" t="str">
            <v>TMP341</v>
          </cell>
          <cell r="B1321" t="str">
            <v>BHARTI KADAM</v>
          </cell>
          <cell r="C1321" t="str">
            <v>17.3.06</v>
          </cell>
          <cell r="E1321" t="str">
            <v>TEP</v>
          </cell>
          <cell r="F1321" t="str">
            <v>TIME_IN</v>
          </cell>
          <cell r="G1321">
            <v>17.3</v>
          </cell>
          <cell r="H1321" t="str">
            <v>TEMP</v>
          </cell>
          <cell r="N1321">
            <v>0</v>
          </cell>
          <cell r="R1321" t="str">
            <v>PRINTING HELPER</v>
          </cell>
          <cell r="S1321">
            <v>39783</v>
          </cell>
          <cell r="T1321">
            <v>26</v>
          </cell>
          <cell r="U1321">
            <v>4</v>
          </cell>
          <cell r="V1321">
            <v>0</v>
          </cell>
          <cell r="W1321">
            <v>0</v>
          </cell>
          <cell r="X1321">
            <v>31</v>
          </cell>
          <cell r="Y1321">
            <v>30</v>
          </cell>
          <cell r="Z1321">
            <v>0</v>
          </cell>
        </row>
        <row r="1322">
          <cell r="A1322" t="str">
            <v>TMP341</v>
          </cell>
          <cell r="B1322" t="str">
            <v>BHARTI KADAM</v>
          </cell>
          <cell r="C1322" t="str">
            <v>17.3.06</v>
          </cell>
          <cell r="E1322" t="str">
            <v>TEP</v>
          </cell>
          <cell r="F1322" t="str">
            <v>TIME_IN</v>
          </cell>
          <cell r="G1322">
            <v>17.3</v>
          </cell>
          <cell r="H1322" t="str">
            <v>TEMP</v>
          </cell>
          <cell r="N1322">
            <v>0</v>
          </cell>
          <cell r="R1322" t="str">
            <v>PRINTING HELPER</v>
          </cell>
          <cell r="S1322">
            <v>39881</v>
          </cell>
          <cell r="T1322">
            <v>24</v>
          </cell>
          <cell r="U1322">
            <v>5</v>
          </cell>
          <cell r="V1322">
            <v>0</v>
          </cell>
          <cell r="W1322">
            <v>2</v>
          </cell>
          <cell r="X1322">
            <v>31</v>
          </cell>
          <cell r="Y1322">
            <v>31</v>
          </cell>
          <cell r="Z1322">
            <v>8</v>
          </cell>
        </row>
        <row r="1323">
          <cell r="A1323" t="str">
            <v>TMP341</v>
          </cell>
          <cell r="B1323" t="str">
            <v>BHARTI KADAM</v>
          </cell>
          <cell r="C1323" t="str">
            <v>17.3.06</v>
          </cell>
          <cell r="E1323" t="str">
            <v>TEP</v>
          </cell>
          <cell r="F1323">
            <v>9</v>
          </cell>
          <cell r="G1323">
            <v>17.3</v>
          </cell>
          <cell r="H1323" t="str">
            <v>TEMP</v>
          </cell>
          <cell r="N1323">
            <v>0</v>
          </cell>
          <cell r="R1323" t="str">
            <v>PRINTING HELPER</v>
          </cell>
          <cell r="S1323">
            <v>39660</v>
          </cell>
          <cell r="T1323">
            <v>27</v>
          </cell>
          <cell r="U1323">
            <v>4</v>
          </cell>
          <cell r="V1323">
            <v>0</v>
          </cell>
          <cell r="W1323">
            <v>0</v>
          </cell>
          <cell r="X1323">
            <v>31</v>
          </cell>
          <cell r="Y1323">
            <v>31</v>
          </cell>
          <cell r="Z1323">
            <v>16</v>
          </cell>
        </row>
        <row r="1324">
          <cell r="A1324" t="str">
            <v>TMP341</v>
          </cell>
          <cell r="B1324" t="str">
            <v>BHARTI KADAM</v>
          </cell>
          <cell r="C1324" t="str">
            <v>17.3.06</v>
          </cell>
          <cell r="F1324">
            <v>9</v>
          </cell>
          <cell r="G1324">
            <v>17.3</v>
          </cell>
          <cell r="H1324" t="str">
            <v>TEMP</v>
          </cell>
          <cell r="N1324">
            <v>0</v>
          </cell>
          <cell r="R1324" t="str">
            <v>PRINTING HELPER</v>
          </cell>
          <cell r="S1324">
            <v>39629</v>
          </cell>
          <cell r="T1324">
            <v>24</v>
          </cell>
          <cell r="U1324">
            <v>5</v>
          </cell>
          <cell r="V1324">
            <v>0</v>
          </cell>
          <cell r="W1324">
            <v>0</v>
          </cell>
          <cell r="X1324">
            <v>30</v>
          </cell>
          <cell r="Y1324">
            <v>29</v>
          </cell>
          <cell r="Z1324">
            <v>8</v>
          </cell>
        </row>
        <row r="1325">
          <cell r="A1325" t="str">
            <v>TMP341</v>
          </cell>
          <cell r="B1325" t="str">
            <v>BHARTI KADAM</v>
          </cell>
          <cell r="C1325" t="str">
            <v>17.3.06</v>
          </cell>
          <cell r="E1325" t="str">
            <v>TEP</v>
          </cell>
          <cell r="F1325">
            <v>9</v>
          </cell>
          <cell r="G1325">
            <v>17.3</v>
          </cell>
          <cell r="H1325" t="str">
            <v>TEMP</v>
          </cell>
          <cell r="N1325">
            <v>0</v>
          </cell>
          <cell r="R1325" t="str">
            <v>PRINTING HELPER</v>
          </cell>
          <cell r="S1325">
            <v>39691</v>
          </cell>
          <cell r="T1325">
            <v>24</v>
          </cell>
          <cell r="U1325">
            <v>4</v>
          </cell>
          <cell r="V1325">
            <v>0</v>
          </cell>
          <cell r="W1325">
            <v>3</v>
          </cell>
          <cell r="X1325">
            <v>31</v>
          </cell>
          <cell r="Y1325">
            <v>31</v>
          </cell>
          <cell r="Z1325">
            <v>0</v>
          </cell>
        </row>
        <row r="1326">
          <cell r="A1326" t="str">
            <v>TMP342</v>
          </cell>
          <cell r="B1326" t="str">
            <v>BHAGYASHREE KATE</v>
          </cell>
          <cell r="C1326" t="str">
            <v>18.3.06</v>
          </cell>
          <cell r="E1326" t="str">
            <v>TEP</v>
          </cell>
          <cell r="F1326">
            <v>7.3</v>
          </cell>
          <cell r="G1326">
            <v>16</v>
          </cell>
          <cell r="H1326" t="str">
            <v>TEMP</v>
          </cell>
          <cell r="N1326">
            <v>0</v>
          </cell>
          <cell r="R1326" t="str">
            <v>PRINTING HELPER</v>
          </cell>
          <cell r="S1326">
            <v>39539</v>
          </cell>
          <cell r="T1326">
            <v>0</v>
          </cell>
          <cell r="U1326">
            <v>0</v>
          </cell>
          <cell r="W1326">
            <v>0</v>
          </cell>
          <cell r="X1326">
            <v>30</v>
          </cell>
          <cell r="Y1326">
            <v>0</v>
          </cell>
          <cell r="Z1326">
            <v>0</v>
          </cell>
        </row>
        <row r="1327">
          <cell r="A1327" t="str">
            <v>TMP344</v>
          </cell>
          <cell r="B1327" t="str">
            <v>SONALI SHELAR</v>
          </cell>
          <cell r="C1327" t="str">
            <v>22.3.06</v>
          </cell>
          <cell r="E1327" t="str">
            <v>TEP</v>
          </cell>
          <cell r="F1327">
            <v>7.3</v>
          </cell>
          <cell r="G1327">
            <v>17.3</v>
          </cell>
          <cell r="H1327" t="str">
            <v>TEMP</v>
          </cell>
          <cell r="N1327">
            <v>0</v>
          </cell>
          <cell r="R1327" t="str">
            <v>PRINTING HELPER</v>
          </cell>
          <cell r="S1327">
            <v>39660</v>
          </cell>
          <cell r="T1327">
            <v>25</v>
          </cell>
          <cell r="U1327">
            <v>4</v>
          </cell>
          <cell r="V1327">
            <v>0</v>
          </cell>
          <cell r="W1327">
            <v>0</v>
          </cell>
          <cell r="X1327">
            <v>31</v>
          </cell>
          <cell r="Y1327">
            <v>29</v>
          </cell>
          <cell r="Z1327">
            <v>22.75</v>
          </cell>
        </row>
        <row r="1328">
          <cell r="A1328" t="str">
            <v>TMP344</v>
          </cell>
          <cell r="B1328" t="str">
            <v>SONALI SHELAR</v>
          </cell>
          <cell r="C1328" t="str">
            <v>22.3.06</v>
          </cell>
          <cell r="F1328">
            <v>7.3</v>
          </cell>
          <cell r="G1328">
            <v>17.3</v>
          </cell>
          <cell r="H1328" t="str">
            <v>TEMP</v>
          </cell>
          <cell r="N1328">
            <v>0</v>
          </cell>
          <cell r="R1328" t="str">
            <v>PRINTING HELPER</v>
          </cell>
          <cell r="S1328">
            <v>39629</v>
          </cell>
          <cell r="T1328">
            <v>24</v>
          </cell>
          <cell r="U1328">
            <v>5</v>
          </cell>
          <cell r="V1328">
            <v>0</v>
          </cell>
          <cell r="W1328">
            <v>0</v>
          </cell>
          <cell r="X1328">
            <v>30</v>
          </cell>
          <cell r="Y1328">
            <v>29</v>
          </cell>
          <cell r="Z1328">
            <v>8</v>
          </cell>
        </row>
        <row r="1329">
          <cell r="A1329" t="str">
            <v>TMP344</v>
          </cell>
          <cell r="B1329" t="str">
            <v>SONALI SHELAR</v>
          </cell>
          <cell r="C1329" t="str">
            <v>22.3.06</v>
          </cell>
          <cell r="E1329" t="str">
            <v>TEP</v>
          </cell>
          <cell r="F1329">
            <v>7.3</v>
          </cell>
          <cell r="G1329">
            <v>17.3</v>
          </cell>
          <cell r="H1329" t="str">
            <v>TEMP</v>
          </cell>
          <cell r="N1329">
            <v>0</v>
          </cell>
          <cell r="R1329" t="str">
            <v>PRINTING HELPER</v>
          </cell>
          <cell r="S1329">
            <v>39753</v>
          </cell>
          <cell r="T1329">
            <v>1.5</v>
          </cell>
          <cell r="U1329">
            <v>0</v>
          </cell>
          <cell r="V1329">
            <v>0</v>
          </cell>
          <cell r="W1329">
            <v>0</v>
          </cell>
          <cell r="X1329">
            <v>30</v>
          </cell>
          <cell r="Y1329">
            <v>1.5</v>
          </cell>
          <cell r="Z1329">
            <v>0</v>
          </cell>
        </row>
        <row r="1330">
          <cell r="A1330" t="str">
            <v>TMP344</v>
          </cell>
          <cell r="B1330" t="str">
            <v>SONALI SHELAR</v>
          </cell>
          <cell r="C1330" t="str">
            <v>22.3.06</v>
          </cell>
          <cell r="E1330" t="str">
            <v>TEP</v>
          </cell>
          <cell r="F1330">
            <v>7.3</v>
          </cell>
          <cell r="G1330">
            <v>17.3</v>
          </cell>
          <cell r="H1330" t="str">
            <v>TEMP</v>
          </cell>
          <cell r="N1330">
            <v>0</v>
          </cell>
          <cell r="R1330" t="str">
            <v>PRINTING HELPER</v>
          </cell>
          <cell r="S1330">
            <v>39722</v>
          </cell>
          <cell r="T1330">
            <v>18</v>
          </cell>
          <cell r="U1330">
            <v>4</v>
          </cell>
          <cell r="V1330">
            <v>0</v>
          </cell>
          <cell r="W1330">
            <v>1</v>
          </cell>
          <cell r="X1330">
            <v>31</v>
          </cell>
          <cell r="Y1330">
            <v>23</v>
          </cell>
          <cell r="Z1330">
            <v>0</v>
          </cell>
        </row>
        <row r="1331">
          <cell r="A1331" t="str">
            <v>TMP344</v>
          </cell>
          <cell r="B1331" t="str">
            <v>SONALI SHELAR</v>
          </cell>
          <cell r="C1331" t="str">
            <v>22.3.06</v>
          </cell>
          <cell r="E1331" t="str">
            <v>TEP</v>
          </cell>
          <cell r="F1331">
            <v>7.3</v>
          </cell>
          <cell r="G1331">
            <v>17.3</v>
          </cell>
          <cell r="H1331" t="str">
            <v>TEMP</v>
          </cell>
          <cell r="N1331">
            <v>0</v>
          </cell>
          <cell r="R1331" t="str">
            <v>PRINTING HELPER</v>
          </cell>
          <cell r="S1331">
            <v>39691</v>
          </cell>
          <cell r="T1331">
            <v>22</v>
          </cell>
          <cell r="U1331">
            <v>4</v>
          </cell>
          <cell r="V1331">
            <v>0</v>
          </cell>
          <cell r="W1331">
            <v>3</v>
          </cell>
          <cell r="X1331">
            <v>31</v>
          </cell>
          <cell r="Y1331">
            <v>29</v>
          </cell>
          <cell r="Z1331">
            <v>0</v>
          </cell>
        </row>
        <row r="1332">
          <cell r="A1332" t="str">
            <v>TMP344</v>
          </cell>
          <cell r="B1332" t="str">
            <v>SONALI SHELAR</v>
          </cell>
          <cell r="C1332" t="str">
            <v>22.3.06</v>
          </cell>
          <cell r="E1332" t="str">
            <v>TEP</v>
          </cell>
          <cell r="F1332">
            <v>7.3</v>
          </cell>
          <cell r="G1332">
            <v>17.3</v>
          </cell>
          <cell r="H1332" t="str">
            <v>TEMP</v>
          </cell>
          <cell r="N1332">
            <v>0</v>
          </cell>
          <cell r="R1332" t="str">
            <v>PRINTING HELPER</v>
          </cell>
          <cell r="S1332">
            <v>39539</v>
          </cell>
          <cell r="T1332">
            <v>16</v>
          </cell>
          <cell r="U1332">
            <v>2</v>
          </cell>
          <cell r="W1332">
            <v>0</v>
          </cell>
          <cell r="X1332">
            <v>30</v>
          </cell>
          <cell r="Y1332">
            <v>18</v>
          </cell>
          <cell r="Z1332">
            <v>0</v>
          </cell>
        </row>
        <row r="1333">
          <cell r="A1333" t="str">
            <v>TMP344</v>
          </cell>
          <cell r="B1333" t="str">
            <v>SONALI SHELAR</v>
          </cell>
          <cell r="C1333" t="str">
            <v>22.3.06</v>
          </cell>
          <cell r="E1333" t="str">
            <v>TEP</v>
          </cell>
          <cell r="F1333">
            <v>7.3</v>
          </cell>
          <cell r="G1333">
            <v>17.3</v>
          </cell>
          <cell r="H1333" t="str">
            <v>TEMP</v>
          </cell>
          <cell r="N1333">
            <v>0</v>
          </cell>
          <cell r="R1333" t="str">
            <v>PRINTING HELPER</v>
          </cell>
          <cell r="S1333">
            <v>39692</v>
          </cell>
          <cell r="T1333">
            <v>17</v>
          </cell>
          <cell r="U1333">
            <v>4</v>
          </cell>
          <cell r="V1333">
            <v>0</v>
          </cell>
          <cell r="W1333">
            <v>1</v>
          </cell>
          <cell r="X1333">
            <v>30</v>
          </cell>
          <cell r="Y1333">
            <v>22</v>
          </cell>
          <cell r="Z1333">
            <v>2.25</v>
          </cell>
        </row>
        <row r="1334">
          <cell r="A1334" t="str">
            <v>TMP344</v>
          </cell>
          <cell r="B1334" t="str">
            <v>SONALI SHELAR</v>
          </cell>
          <cell r="C1334" t="str">
            <v>22.3.06</v>
          </cell>
          <cell r="E1334" t="str">
            <v>TEP</v>
          </cell>
          <cell r="F1334">
            <v>7.3</v>
          </cell>
          <cell r="G1334">
            <v>17.3</v>
          </cell>
          <cell r="H1334" t="str">
            <v>TEMP</v>
          </cell>
          <cell r="N1334">
            <v>0</v>
          </cell>
          <cell r="R1334" t="str">
            <v>PRINTING HELPER</v>
          </cell>
          <cell r="S1334">
            <v>39599</v>
          </cell>
          <cell r="T1334">
            <v>19</v>
          </cell>
          <cell r="U1334">
            <v>3</v>
          </cell>
          <cell r="V1334">
            <v>0</v>
          </cell>
          <cell r="W1334">
            <v>0</v>
          </cell>
          <cell r="X1334">
            <v>31</v>
          </cell>
          <cell r="Y1334">
            <v>22</v>
          </cell>
          <cell r="Z1334">
            <v>0</v>
          </cell>
        </row>
        <row r="1335">
          <cell r="A1335" t="str">
            <v>TMP345</v>
          </cell>
          <cell r="B1335" t="str">
            <v>MANGESH  Y DIXIT</v>
          </cell>
          <cell r="C1335" t="str">
            <v>23.3.06</v>
          </cell>
          <cell r="E1335" t="str">
            <v>TEP</v>
          </cell>
          <cell r="F1335" t="str">
            <v>TIME_IN</v>
          </cell>
          <cell r="G1335">
            <v>16</v>
          </cell>
          <cell r="H1335" t="str">
            <v>TEMP</v>
          </cell>
          <cell r="N1335">
            <v>0</v>
          </cell>
          <cell r="R1335" t="str">
            <v>PRINTING HELPER</v>
          </cell>
          <cell r="S1335">
            <v>39814</v>
          </cell>
          <cell r="T1335">
            <v>21.5</v>
          </cell>
          <cell r="U1335">
            <v>4</v>
          </cell>
          <cell r="V1335">
            <v>0</v>
          </cell>
          <cell r="W1335">
            <v>1</v>
          </cell>
          <cell r="X1335">
            <v>31</v>
          </cell>
          <cell r="Y1335">
            <v>26.5</v>
          </cell>
          <cell r="Z1335">
            <v>0</v>
          </cell>
        </row>
        <row r="1336">
          <cell r="A1336" t="str">
            <v>TMP345</v>
          </cell>
          <cell r="B1336" t="str">
            <v>MANGESH  Y DIXIT- PR</v>
          </cell>
          <cell r="C1336" t="str">
            <v>23.3.06</v>
          </cell>
          <cell r="E1336" t="str">
            <v>TEP</v>
          </cell>
          <cell r="F1336" t="str">
            <v>TIME_IN</v>
          </cell>
          <cell r="G1336">
            <v>16</v>
          </cell>
          <cell r="H1336" t="str">
            <v>TEMP</v>
          </cell>
          <cell r="N1336">
            <v>0</v>
          </cell>
          <cell r="R1336" t="str">
            <v>PRINTING HELPER</v>
          </cell>
          <cell r="S1336">
            <v>39783</v>
          </cell>
          <cell r="T1336">
            <v>26</v>
          </cell>
          <cell r="U1336">
            <v>4</v>
          </cell>
          <cell r="V1336">
            <v>0</v>
          </cell>
          <cell r="W1336">
            <v>0</v>
          </cell>
          <cell r="X1336">
            <v>31</v>
          </cell>
          <cell r="Y1336">
            <v>30</v>
          </cell>
          <cell r="Z1336">
            <v>6</v>
          </cell>
        </row>
        <row r="1337">
          <cell r="A1337" t="str">
            <v>TMP345</v>
          </cell>
          <cell r="B1337" t="str">
            <v>MANGESH  Y DIXIT- PR</v>
          </cell>
          <cell r="C1337" t="str">
            <v>23.3.06</v>
          </cell>
          <cell r="E1337" t="str">
            <v>TEP</v>
          </cell>
          <cell r="F1337">
            <v>7.3</v>
          </cell>
          <cell r="G1337">
            <v>16</v>
          </cell>
          <cell r="H1337" t="str">
            <v>TEMP</v>
          </cell>
          <cell r="N1337">
            <v>0</v>
          </cell>
          <cell r="R1337" t="str">
            <v>PRINTING HELPER</v>
          </cell>
          <cell r="S1337">
            <v>39660</v>
          </cell>
          <cell r="T1337">
            <v>26</v>
          </cell>
          <cell r="U1337">
            <v>4</v>
          </cell>
          <cell r="V1337">
            <v>0</v>
          </cell>
          <cell r="W1337">
            <v>0</v>
          </cell>
          <cell r="X1337">
            <v>31</v>
          </cell>
          <cell r="Y1337">
            <v>30</v>
          </cell>
          <cell r="Z1337">
            <v>19.25</v>
          </cell>
        </row>
        <row r="1338">
          <cell r="A1338" t="str">
            <v>TMP345</v>
          </cell>
          <cell r="B1338" t="str">
            <v>MANGESH  Y DIXIT- PR</v>
          </cell>
          <cell r="C1338" t="str">
            <v>23.3.06</v>
          </cell>
          <cell r="F1338">
            <v>7.3</v>
          </cell>
          <cell r="G1338">
            <v>16</v>
          </cell>
          <cell r="H1338" t="str">
            <v>TEMP</v>
          </cell>
          <cell r="N1338">
            <v>0</v>
          </cell>
          <cell r="R1338" t="str">
            <v>PRINTING HELPER</v>
          </cell>
          <cell r="S1338">
            <v>39629</v>
          </cell>
          <cell r="T1338">
            <v>24</v>
          </cell>
          <cell r="U1338">
            <v>5</v>
          </cell>
          <cell r="V1338">
            <v>0</v>
          </cell>
          <cell r="W1338">
            <v>0</v>
          </cell>
          <cell r="X1338">
            <v>30</v>
          </cell>
          <cell r="Y1338">
            <v>29</v>
          </cell>
          <cell r="Z1338">
            <v>33.25</v>
          </cell>
        </row>
        <row r="1339">
          <cell r="A1339" t="str">
            <v>TMP345</v>
          </cell>
          <cell r="B1339" t="str">
            <v>MANGESH  Y DIXIT- PR</v>
          </cell>
          <cell r="C1339" t="str">
            <v>23.3.06</v>
          </cell>
          <cell r="E1339" t="str">
            <v>TEP</v>
          </cell>
          <cell r="F1339">
            <v>7.3</v>
          </cell>
          <cell r="G1339">
            <v>16</v>
          </cell>
          <cell r="H1339" t="str">
            <v>TEMP</v>
          </cell>
          <cell r="N1339">
            <v>0</v>
          </cell>
          <cell r="R1339" t="str">
            <v>PRINTING HELPER</v>
          </cell>
          <cell r="S1339">
            <v>39539</v>
          </cell>
          <cell r="T1339">
            <v>25.5</v>
          </cell>
          <cell r="U1339">
            <v>4</v>
          </cell>
          <cell r="W1339">
            <v>0</v>
          </cell>
          <cell r="X1339">
            <v>30</v>
          </cell>
          <cell r="Y1339">
            <v>29.5</v>
          </cell>
          <cell r="Z1339">
            <v>29</v>
          </cell>
        </row>
        <row r="1340">
          <cell r="A1340" t="str">
            <v>TMP345</v>
          </cell>
          <cell r="B1340" t="str">
            <v>MANGESH  Y DIXIT- PR</v>
          </cell>
          <cell r="C1340" t="str">
            <v>23.3.06</v>
          </cell>
          <cell r="E1340" t="str">
            <v>TEP</v>
          </cell>
          <cell r="F1340">
            <v>7.3</v>
          </cell>
          <cell r="G1340">
            <v>16</v>
          </cell>
          <cell r="H1340" t="str">
            <v>TEMP</v>
          </cell>
          <cell r="N1340">
            <v>0</v>
          </cell>
          <cell r="R1340" t="str">
            <v>PRINTING HELPER</v>
          </cell>
          <cell r="S1340">
            <v>39753</v>
          </cell>
          <cell r="T1340">
            <v>19.5</v>
          </cell>
          <cell r="U1340">
            <v>5</v>
          </cell>
          <cell r="V1340">
            <v>0</v>
          </cell>
          <cell r="W1340">
            <v>0</v>
          </cell>
          <cell r="X1340">
            <v>30</v>
          </cell>
          <cell r="Y1340">
            <v>24.5</v>
          </cell>
          <cell r="Z1340">
            <v>9.5</v>
          </cell>
        </row>
        <row r="1341">
          <cell r="A1341" t="str">
            <v>TMP345</v>
          </cell>
          <cell r="B1341" t="str">
            <v>MANGESH  Y DIXIT- PR</v>
          </cell>
          <cell r="C1341" t="str">
            <v>23.3.06</v>
          </cell>
          <cell r="E1341" t="str">
            <v>TEP</v>
          </cell>
          <cell r="F1341">
            <v>7.3</v>
          </cell>
          <cell r="G1341">
            <v>16</v>
          </cell>
          <cell r="H1341" t="str">
            <v>TEMP</v>
          </cell>
          <cell r="N1341">
            <v>0</v>
          </cell>
          <cell r="R1341" t="str">
            <v>PRINTING HELPER</v>
          </cell>
          <cell r="S1341">
            <v>39691</v>
          </cell>
          <cell r="T1341">
            <v>23.5</v>
          </cell>
          <cell r="U1341">
            <v>4</v>
          </cell>
          <cell r="V1341">
            <v>0</v>
          </cell>
          <cell r="W1341">
            <v>3</v>
          </cell>
          <cell r="X1341">
            <v>31</v>
          </cell>
          <cell r="Y1341">
            <v>30.5</v>
          </cell>
          <cell r="Z1341">
            <v>24</v>
          </cell>
        </row>
        <row r="1342">
          <cell r="A1342" t="str">
            <v>TMP345</v>
          </cell>
          <cell r="B1342" t="str">
            <v>MANGESH  Y DIXIT</v>
          </cell>
          <cell r="C1342" t="str">
            <v>23.3.06</v>
          </cell>
          <cell r="E1342" t="str">
            <v>TEP</v>
          </cell>
          <cell r="F1342" t="str">
            <v>TIME_IN</v>
          </cell>
          <cell r="G1342">
            <v>16</v>
          </cell>
          <cell r="H1342" t="str">
            <v>TEMP</v>
          </cell>
          <cell r="N1342">
            <v>0</v>
          </cell>
          <cell r="R1342" t="str">
            <v>PRINTING HELPER</v>
          </cell>
          <cell r="S1342">
            <v>39845</v>
          </cell>
          <cell r="T1342">
            <v>24</v>
          </cell>
          <cell r="U1342">
            <v>4</v>
          </cell>
          <cell r="V1342">
            <v>0</v>
          </cell>
          <cell r="W1342">
            <v>0</v>
          </cell>
          <cell r="X1342">
            <v>28</v>
          </cell>
          <cell r="Y1342">
            <v>28</v>
          </cell>
          <cell r="Z1342">
            <v>1</v>
          </cell>
        </row>
        <row r="1343">
          <cell r="A1343" t="str">
            <v>TMP345</v>
          </cell>
          <cell r="B1343" t="str">
            <v>MANGESH  Y DIXIT- PR</v>
          </cell>
          <cell r="C1343" t="str">
            <v>23.3.06</v>
          </cell>
          <cell r="E1343" t="str">
            <v>TEP</v>
          </cell>
          <cell r="F1343">
            <v>7.3</v>
          </cell>
          <cell r="G1343">
            <v>16</v>
          </cell>
          <cell r="H1343" t="str">
            <v>TEMP</v>
          </cell>
          <cell r="N1343">
            <v>0</v>
          </cell>
          <cell r="R1343" t="str">
            <v>PRINTING HELPER</v>
          </cell>
          <cell r="S1343">
            <v>39599</v>
          </cell>
          <cell r="T1343">
            <v>22</v>
          </cell>
          <cell r="U1343">
            <v>4</v>
          </cell>
          <cell r="V1343">
            <v>0</v>
          </cell>
          <cell r="W1343">
            <v>1</v>
          </cell>
          <cell r="X1343">
            <v>31</v>
          </cell>
          <cell r="Y1343">
            <v>27</v>
          </cell>
          <cell r="Z1343">
            <v>4.75</v>
          </cell>
        </row>
        <row r="1344">
          <cell r="A1344" t="str">
            <v>TMP345</v>
          </cell>
          <cell r="B1344" t="str">
            <v>MANGESH  Y DIXIT</v>
          </cell>
          <cell r="C1344" t="str">
            <v>23.3.06</v>
          </cell>
          <cell r="E1344" t="str">
            <v>TEP</v>
          </cell>
          <cell r="F1344" t="str">
            <v>TIME_IN</v>
          </cell>
          <cell r="G1344">
            <v>16</v>
          </cell>
          <cell r="H1344" t="str">
            <v>TEMP</v>
          </cell>
          <cell r="N1344">
            <v>0</v>
          </cell>
          <cell r="R1344" t="str">
            <v>PRINTING HELPER</v>
          </cell>
          <cell r="S1344">
            <v>39881</v>
          </cell>
          <cell r="T1344">
            <v>21</v>
          </cell>
          <cell r="U1344">
            <v>5</v>
          </cell>
          <cell r="V1344">
            <v>0</v>
          </cell>
          <cell r="W1344">
            <v>2</v>
          </cell>
          <cell r="X1344">
            <v>31</v>
          </cell>
          <cell r="Y1344">
            <v>28</v>
          </cell>
          <cell r="Z1344">
            <v>13.5</v>
          </cell>
        </row>
        <row r="1345">
          <cell r="A1345" t="str">
            <v>TMP345</v>
          </cell>
          <cell r="B1345" t="str">
            <v>MANGESH  Y DIXIT- PR</v>
          </cell>
          <cell r="C1345" t="str">
            <v>23.3.06</v>
          </cell>
          <cell r="E1345" t="str">
            <v>TEP</v>
          </cell>
          <cell r="F1345">
            <v>7.3</v>
          </cell>
          <cell r="G1345">
            <v>16</v>
          </cell>
          <cell r="H1345" t="str">
            <v>TEMP</v>
          </cell>
          <cell r="N1345">
            <v>0</v>
          </cell>
          <cell r="R1345" t="str">
            <v>PRINTING HELPER</v>
          </cell>
          <cell r="S1345">
            <v>39722</v>
          </cell>
          <cell r="T1345">
            <v>23</v>
          </cell>
          <cell r="U1345">
            <v>4</v>
          </cell>
          <cell r="V1345">
            <v>0</v>
          </cell>
          <cell r="W1345">
            <v>4</v>
          </cell>
          <cell r="X1345">
            <v>31</v>
          </cell>
          <cell r="Y1345">
            <v>31</v>
          </cell>
          <cell r="Z1345">
            <v>1</v>
          </cell>
        </row>
        <row r="1346">
          <cell r="A1346" t="str">
            <v>TMP345</v>
          </cell>
          <cell r="B1346" t="str">
            <v>MANGESH  Y DIXIT- PR</v>
          </cell>
          <cell r="C1346" t="str">
            <v>23.3.06</v>
          </cell>
          <cell r="E1346" t="str">
            <v>TEP</v>
          </cell>
          <cell r="F1346">
            <v>7.3</v>
          </cell>
          <cell r="G1346">
            <v>16</v>
          </cell>
          <cell r="H1346" t="str">
            <v>TEMP</v>
          </cell>
          <cell r="N1346">
            <v>0</v>
          </cell>
          <cell r="R1346" t="str">
            <v>PRINTING HELPER</v>
          </cell>
          <cell r="S1346">
            <v>39692</v>
          </cell>
          <cell r="T1346">
            <v>18</v>
          </cell>
          <cell r="U1346">
            <v>3</v>
          </cell>
          <cell r="V1346">
            <v>0</v>
          </cell>
          <cell r="W1346">
            <v>1</v>
          </cell>
          <cell r="X1346">
            <v>30</v>
          </cell>
          <cell r="Y1346">
            <v>22</v>
          </cell>
          <cell r="Z1346">
            <v>15.75</v>
          </cell>
        </row>
        <row r="1347">
          <cell r="A1347" t="str">
            <v>TMP350</v>
          </cell>
          <cell r="B1347" t="str">
            <v>SUNITA RAJGURU</v>
          </cell>
          <cell r="C1347" t="str">
            <v>10.5.06</v>
          </cell>
          <cell r="E1347" t="str">
            <v>YES</v>
          </cell>
          <cell r="F1347">
            <v>9</v>
          </cell>
          <cell r="G1347">
            <v>17.3</v>
          </cell>
          <cell r="H1347" t="str">
            <v>TEMP</v>
          </cell>
          <cell r="I1347" t="str">
            <v>RAMABAI COOP HSG SOC</v>
          </cell>
          <cell r="J1347" t="str">
            <v>KALWA</v>
          </cell>
          <cell r="N1347">
            <v>0</v>
          </cell>
          <cell r="R1347" t="str">
            <v>ASSEMBLY HELPER</v>
          </cell>
          <cell r="S1347">
            <v>39722</v>
          </cell>
          <cell r="T1347">
            <v>23</v>
          </cell>
          <cell r="U1347">
            <v>4</v>
          </cell>
          <cell r="V1347">
            <v>0</v>
          </cell>
          <cell r="W1347">
            <v>4</v>
          </cell>
          <cell r="X1347">
            <v>31</v>
          </cell>
          <cell r="Y1347">
            <v>31</v>
          </cell>
          <cell r="Z1347">
            <v>4</v>
          </cell>
        </row>
        <row r="1348">
          <cell r="A1348" t="str">
            <v>TMP350</v>
          </cell>
          <cell r="B1348" t="str">
            <v>SUNITA RAJGURU</v>
          </cell>
          <cell r="C1348" t="str">
            <v>10.5.06</v>
          </cell>
          <cell r="E1348" t="str">
            <v>YES</v>
          </cell>
          <cell r="F1348">
            <v>9</v>
          </cell>
          <cell r="G1348">
            <v>17.3</v>
          </cell>
          <cell r="H1348" t="str">
            <v>TEMP</v>
          </cell>
          <cell r="I1348" t="str">
            <v>RAMABAI COOP HSG SOC</v>
          </cell>
          <cell r="J1348" t="str">
            <v>KALWA</v>
          </cell>
          <cell r="N1348">
            <v>0</v>
          </cell>
          <cell r="R1348" t="str">
            <v>ASSEMBLY HELPER</v>
          </cell>
          <cell r="S1348">
            <v>39753</v>
          </cell>
          <cell r="T1348">
            <v>21</v>
          </cell>
          <cell r="U1348">
            <v>5</v>
          </cell>
          <cell r="V1348">
            <v>0</v>
          </cell>
          <cell r="W1348">
            <v>0</v>
          </cell>
          <cell r="X1348">
            <v>30</v>
          </cell>
          <cell r="Y1348">
            <v>26</v>
          </cell>
          <cell r="Z1348">
            <v>0</v>
          </cell>
        </row>
        <row r="1349">
          <cell r="A1349" t="str">
            <v>TMP350</v>
          </cell>
          <cell r="B1349" t="str">
            <v>SUNITA RAJGURU</v>
          </cell>
          <cell r="C1349" t="str">
            <v>10.5.06</v>
          </cell>
          <cell r="E1349" t="str">
            <v>YES</v>
          </cell>
          <cell r="F1349">
            <v>9</v>
          </cell>
          <cell r="G1349">
            <v>17.3</v>
          </cell>
          <cell r="H1349" t="str">
            <v>TEMP</v>
          </cell>
          <cell r="I1349" t="str">
            <v>RAMABAI COOP HSG SOC</v>
          </cell>
          <cell r="J1349" t="str">
            <v>KALWA</v>
          </cell>
          <cell r="N1349">
            <v>0</v>
          </cell>
          <cell r="R1349" t="str">
            <v>ASSEMBLY HELPER</v>
          </cell>
          <cell r="S1349">
            <v>39691</v>
          </cell>
          <cell r="T1349">
            <v>22</v>
          </cell>
          <cell r="U1349">
            <v>4</v>
          </cell>
          <cell r="V1349">
            <v>0</v>
          </cell>
          <cell r="W1349">
            <v>3</v>
          </cell>
          <cell r="X1349">
            <v>31</v>
          </cell>
          <cell r="Y1349">
            <v>29</v>
          </cell>
          <cell r="Z1349">
            <v>3</v>
          </cell>
        </row>
        <row r="1350">
          <cell r="A1350" t="str">
            <v>TMP350</v>
          </cell>
          <cell r="B1350" t="str">
            <v>SUNITA RAJGURU</v>
          </cell>
          <cell r="C1350" t="str">
            <v>10.5.06</v>
          </cell>
          <cell r="E1350" t="str">
            <v>YES</v>
          </cell>
          <cell r="F1350">
            <v>9</v>
          </cell>
          <cell r="G1350">
            <v>17.3</v>
          </cell>
          <cell r="H1350" t="str">
            <v>TEMP</v>
          </cell>
          <cell r="I1350" t="str">
            <v>RAMABAI COOP HSG SOC</v>
          </cell>
          <cell r="J1350" t="str">
            <v>KALWA</v>
          </cell>
          <cell r="N1350">
            <v>0</v>
          </cell>
          <cell r="R1350" t="str">
            <v>ASSEMBLY HELPER</v>
          </cell>
          <cell r="S1350">
            <v>39539</v>
          </cell>
          <cell r="T1350">
            <v>21.5</v>
          </cell>
          <cell r="U1350">
            <v>4</v>
          </cell>
          <cell r="W1350">
            <v>0</v>
          </cell>
          <cell r="X1350">
            <v>30</v>
          </cell>
          <cell r="Y1350">
            <v>25.5</v>
          </cell>
          <cell r="Z1350">
            <v>0</v>
          </cell>
        </row>
        <row r="1351">
          <cell r="A1351" t="str">
            <v>TMP350</v>
          </cell>
          <cell r="B1351" t="str">
            <v>SUNITA RAJGURU</v>
          </cell>
          <cell r="C1351" t="str">
            <v>10.5.06</v>
          </cell>
          <cell r="E1351" t="str">
            <v>YES</v>
          </cell>
          <cell r="F1351">
            <v>9</v>
          </cell>
          <cell r="G1351">
            <v>17.3</v>
          </cell>
          <cell r="H1351" t="str">
            <v>TEMP</v>
          </cell>
          <cell r="I1351" t="str">
            <v>RAMABAI COOP HSG SOC</v>
          </cell>
          <cell r="J1351" t="str">
            <v>KALWA</v>
          </cell>
          <cell r="N1351">
            <v>0</v>
          </cell>
          <cell r="R1351" t="str">
            <v>ASSEMBLY HELPER</v>
          </cell>
          <cell r="S1351">
            <v>39660</v>
          </cell>
          <cell r="T1351">
            <v>21</v>
          </cell>
          <cell r="U1351">
            <v>4</v>
          </cell>
          <cell r="V1351">
            <v>0</v>
          </cell>
          <cell r="W1351">
            <v>0</v>
          </cell>
          <cell r="X1351">
            <v>31</v>
          </cell>
          <cell r="Y1351">
            <v>25</v>
          </cell>
          <cell r="Z1351">
            <v>6</v>
          </cell>
        </row>
        <row r="1352">
          <cell r="A1352" t="str">
            <v>TMP350</v>
          </cell>
          <cell r="B1352" t="str">
            <v>SUNITA RAJGURU</v>
          </cell>
          <cell r="C1352" t="str">
            <v>10.5.06</v>
          </cell>
          <cell r="E1352" t="str">
            <v>YES</v>
          </cell>
          <cell r="F1352">
            <v>9</v>
          </cell>
          <cell r="G1352">
            <v>17.3</v>
          </cell>
          <cell r="H1352" t="str">
            <v>TEMP</v>
          </cell>
          <cell r="I1352" t="str">
            <v>RAMABAI COOP HSG SOC</v>
          </cell>
          <cell r="J1352" t="str">
            <v>KALWA</v>
          </cell>
          <cell r="N1352">
            <v>0</v>
          </cell>
          <cell r="R1352" t="str">
            <v>ASSEMBLY HELPER</v>
          </cell>
          <cell r="S1352">
            <v>39692</v>
          </cell>
          <cell r="T1352">
            <v>17</v>
          </cell>
          <cell r="U1352">
            <v>4</v>
          </cell>
          <cell r="V1352">
            <v>0</v>
          </cell>
          <cell r="W1352">
            <v>1</v>
          </cell>
          <cell r="X1352">
            <v>30</v>
          </cell>
          <cell r="Y1352">
            <v>22</v>
          </cell>
          <cell r="Z1352">
            <v>11</v>
          </cell>
        </row>
        <row r="1353">
          <cell r="A1353" t="str">
            <v>TMP350</v>
          </cell>
          <cell r="B1353" t="str">
            <v>SUNITA RAJGURU</v>
          </cell>
          <cell r="C1353" t="str">
            <v>10.5.06</v>
          </cell>
          <cell r="E1353" t="str">
            <v>YES</v>
          </cell>
          <cell r="F1353" t="str">
            <v>TIME_IN</v>
          </cell>
          <cell r="G1353">
            <v>17.3</v>
          </cell>
          <cell r="H1353" t="str">
            <v>TEMP</v>
          </cell>
          <cell r="I1353" t="str">
            <v>RAMABAI COOP HSG SOC</v>
          </cell>
          <cell r="J1353" t="str">
            <v>KALWA</v>
          </cell>
          <cell r="N1353">
            <v>0</v>
          </cell>
          <cell r="R1353" t="str">
            <v>ASSEMBLY HELPER</v>
          </cell>
          <cell r="S1353">
            <v>39814</v>
          </cell>
          <cell r="T1353">
            <v>25</v>
          </cell>
          <cell r="U1353">
            <v>4</v>
          </cell>
          <cell r="V1353">
            <v>0</v>
          </cell>
          <cell r="W1353">
            <v>1</v>
          </cell>
          <cell r="X1353">
            <v>31</v>
          </cell>
          <cell r="Y1353">
            <v>30</v>
          </cell>
          <cell r="Z1353">
            <v>0</v>
          </cell>
        </row>
        <row r="1354">
          <cell r="A1354" t="str">
            <v>TMP350</v>
          </cell>
          <cell r="B1354" t="str">
            <v>SUNITA RAJGURU</v>
          </cell>
          <cell r="C1354" t="str">
            <v>10.5.06</v>
          </cell>
          <cell r="F1354">
            <v>9</v>
          </cell>
          <cell r="G1354">
            <v>17.3</v>
          </cell>
          <cell r="H1354" t="str">
            <v>TEMP</v>
          </cell>
          <cell r="I1354" t="str">
            <v>RAMABAI COOP HSG SOC</v>
          </cell>
          <cell r="J1354" t="str">
            <v>KALWA</v>
          </cell>
          <cell r="N1354">
            <v>0</v>
          </cell>
          <cell r="R1354" t="str">
            <v>ASSEMBLY HELPER</v>
          </cell>
          <cell r="S1354">
            <v>39629</v>
          </cell>
          <cell r="T1354">
            <v>24</v>
          </cell>
          <cell r="U1354">
            <v>5</v>
          </cell>
          <cell r="V1354">
            <v>0</v>
          </cell>
          <cell r="W1354">
            <v>0</v>
          </cell>
          <cell r="X1354">
            <v>30</v>
          </cell>
          <cell r="Y1354">
            <v>29</v>
          </cell>
          <cell r="Z1354">
            <v>0</v>
          </cell>
        </row>
        <row r="1355">
          <cell r="A1355" t="str">
            <v>TMP350</v>
          </cell>
          <cell r="B1355" t="str">
            <v>SUNITA RAJGURU</v>
          </cell>
          <cell r="C1355" t="str">
            <v>10.5.06</v>
          </cell>
          <cell r="E1355" t="str">
            <v>YES</v>
          </cell>
          <cell r="F1355" t="str">
            <v>TIME_IN</v>
          </cell>
          <cell r="G1355">
            <v>17.3</v>
          </cell>
          <cell r="H1355" t="str">
            <v>TEMP</v>
          </cell>
          <cell r="I1355" t="str">
            <v>RAMABAI COOP HSG SOC</v>
          </cell>
          <cell r="J1355" t="str">
            <v>KALWA</v>
          </cell>
          <cell r="N1355">
            <v>0</v>
          </cell>
          <cell r="R1355" t="str">
            <v>ASSEMBLY HELPER</v>
          </cell>
          <cell r="S1355">
            <v>39783</v>
          </cell>
          <cell r="T1355">
            <v>24.5</v>
          </cell>
          <cell r="U1355">
            <v>4</v>
          </cell>
          <cell r="V1355">
            <v>0</v>
          </cell>
          <cell r="W1355">
            <v>0</v>
          </cell>
          <cell r="X1355">
            <v>31</v>
          </cell>
          <cell r="Y1355">
            <v>28.5</v>
          </cell>
          <cell r="Z1355">
            <v>0</v>
          </cell>
        </row>
        <row r="1356">
          <cell r="A1356" t="str">
            <v>TMP350</v>
          </cell>
          <cell r="B1356" t="str">
            <v>SUNITA RAJGURU</v>
          </cell>
          <cell r="C1356" t="str">
            <v>10.5.06</v>
          </cell>
          <cell r="E1356" t="str">
            <v>YES</v>
          </cell>
          <cell r="F1356" t="str">
            <v>TIME_IN</v>
          </cell>
          <cell r="G1356">
            <v>17.3</v>
          </cell>
          <cell r="H1356" t="str">
            <v>TEMP</v>
          </cell>
          <cell r="I1356" t="str">
            <v>RAMABAI COOP HSG SOC</v>
          </cell>
          <cell r="J1356" t="str">
            <v>KALWA</v>
          </cell>
          <cell r="N1356">
            <v>0</v>
          </cell>
          <cell r="R1356" t="str">
            <v>ASSEMBLY HELPER</v>
          </cell>
          <cell r="S1356">
            <v>39881</v>
          </cell>
          <cell r="T1356">
            <v>24</v>
          </cell>
          <cell r="U1356">
            <v>5</v>
          </cell>
          <cell r="V1356">
            <v>0</v>
          </cell>
          <cell r="W1356">
            <v>2</v>
          </cell>
          <cell r="X1356">
            <v>31</v>
          </cell>
          <cell r="Y1356">
            <v>31</v>
          </cell>
          <cell r="Z1356">
            <v>12</v>
          </cell>
        </row>
        <row r="1357">
          <cell r="A1357" t="str">
            <v>TMP350</v>
          </cell>
          <cell r="B1357" t="str">
            <v>SUNITA RAJGURU</v>
          </cell>
          <cell r="C1357" t="str">
            <v>10.5.06</v>
          </cell>
          <cell r="E1357" t="str">
            <v>YES</v>
          </cell>
          <cell r="F1357" t="str">
            <v>TIME_IN</v>
          </cell>
          <cell r="G1357">
            <v>17.3</v>
          </cell>
          <cell r="H1357" t="str">
            <v>TEMP</v>
          </cell>
          <cell r="I1357" t="str">
            <v>RAMABAI COOP HSG SOC</v>
          </cell>
          <cell r="J1357" t="str">
            <v>KALWA</v>
          </cell>
          <cell r="N1357">
            <v>0</v>
          </cell>
          <cell r="R1357" t="str">
            <v>ASSEMBLY HELPER</v>
          </cell>
          <cell r="S1357">
            <v>39845</v>
          </cell>
          <cell r="T1357">
            <v>23</v>
          </cell>
          <cell r="U1357">
            <v>4</v>
          </cell>
          <cell r="V1357">
            <v>0</v>
          </cell>
          <cell r="W1357">
            <v>0</v>
          </cell>
          <cell r="X1357">
            <v>28</v>
          </cell>
          <cell r="Y1357">
            <v>27</v>
          </cell>
          <cell r="Z1357">
            <v>0</v>
          </cell>
        </row>
        <row r="1358">
          <cell r="A1358" t="str">
            <v>TMP350</v>
          </cell>
          <cell r="B1358" t="str">
            <v>SUNITA RAJGURU</v>
          </cell>
          <cell r="C1358" t="str">
            <v>10.5.06</v>
          </cell>
          <cell r="E1358" t="str">
            <v>YES</v>
          </cell>
          <cell r="F1358">
            <v>9</v>
          </cell>
          <cell r="G1358">
            <v>17.3</v>
          </cell>
          <cell r="H1358" t="str">
            <v>TEMP</v>
          </cell>
          <cell r="I1358" t="str">
            <v>RAMABAI COOP HSG SOC</v>
          </cell>
          <cell r="J1358" t="str">
            <v>KALWA</v>
          </cell>
          <cell r="N1358">
            <v>0</v>
          </cell>
          <cell r="R1358" t="str">
            <v>ASSEMBLY HELPER</v>
          </cell>
          <cell r="S1358">
            <v>39599</v>
          </cell>
          <cell r="T1358">
            <v>23</v>
          </cell>
          <cell r="U1358">
            <v>4</v>
          </cell>
          <cell r="V1358">
            <v>0</v>
          </cell>
          <cell r="W1358">
            <v>1</v>
          </cell>
          <cell r="X1358">
            <v>31</v>
          </cell>
          <cell r="Y1358">
            <v>28</v>
          </cell>
          <cell r="Z1358">
            <v>0</v>
          </cell>
        </row>
        <row r="1359">
          <cell r="A1359" t="str">
            <v>TMP353</v>
          </cell>
          <cell r="B1359" t="str">
            <v>RESHMA SAYYED</v>
          </cell>
          <cell r="C1359" t="str">
            <v>27.5.06</v>
          </cell>
          <cell r="D1359">
            <v>32070</v>
          </cell>
          <cell r="E1359" t="str">
            <v>YES</v>
          </cell>
          <cell r="F1359">
            <v>9</v>
          </cell>
          <cell r="G1359">
            <v>17.3</v>
          </cell>
          <cell r="H1359" t="str">
            <v>TEMP</v>
          </cell>
          <cell r="I1359" t="str">
            <v>MANISHA NAGAR,</v>
          </cell>
          <cell r="J1359" t="str">
            <v>HANUMAN TEKDI,KALWA</v>
          </cell>
          <cell r="N1359">
            <v>0</v>
          </cell>
          <cell r="R1359" t="str">
            <v>ASSEMBLY HELPER</v>
          </cell>
          <cell r="S1359">
            <v>39753</v>
          </cell>
          <cell r="T1359">
            <v>23</v>
          </cell>
          <cell r="U1359">
            <v>5</v>
          </cell>
          <cell r="V1359">
            <v>0</v>
          </cell>
          <cell r="W1359">
            <v>0</v>
          </cell>
          <cell r="X1359">
            <v>30</v>
          </cell>
          <cell r="Y1359">
            <v>28</v>
          </cell>
          <cell r="Z1359">
            <v>0</v>
          </cell>
        </row>
        <row r="1360">
          <cell r="A1360" t="str">
            <v>TMP353</v>
          </cell>
          <cell r="B1360" t="str">
            <v>RESHMA SAYYED</v>
          </cell>
          <cell r="C1360" t="str">
            <v>27.5.06</v>
          </cell>
          <cell r="D1360">
            <v>32070</v>
          </cell>
          <cell r="E1360" t="str">
            <v>YES</v>
          </cell>
          <cell r="F1360" t="str">
            <v>TIME_IN</v>
          </cell>
          <cell r="G1360">
            <v>17.3</v>
          </cell>
          <cell r="H1360" t="str">
            <v>TEMP</v>
          </cell>
          <cell r="I1360" t="str">
            <v>MANISHA NAGAR,</v>
          </cell>
          <cell r="J1360" t="str">
            <v>HANUMAN TEKDI,KALWA</v>
          </cell>
          <cell r="N1360">
            <v>0</v>
          </cell>
          <cell r="R1360" t="str">
            <v>ASSEMBLY HELPER</v>
          </cell>
          <cell r="S1360">
            <v>39881</v>
          </cell>
          <cell r="T1360">
            <v>23</v>
          </cell>
          <cell r="U1360">
            <v>5</v>
          </cell>
          <cell r="V1360">
            <v>0</v>
          </cell>
          <cell r="W1360">
            <v>2</v>
          </cell>
          <cell r="X1360">
            <v>31</v>
          </cell>
          <cell r="Y1360">
            <v>30</v>
          </cell>
          <cell r="Z1360">
            <v>15</v>
          </cell>
        </row>
        <row r="1361">
          <cell r="A1361" t="str">
            <v>TMP353</v>
          </cell>
          <cell r="B1361" t="str">
            <v>RESHMA SAYYED</v>
          </cell>
          <cell r="C1361" t="str">
            <v>27.5.06</v>
          </cell>
          <cell r="D1361">
            <v>32070</v>
          </cell>
          <cell r="E1361" t="str">
            <v>YES</v>
          </cell>
          <cell r="F1361" t="str">
            <v>TIME_IN</v>
          </cell>
          <cell r="G1361">
            <v>17.3</v>
          </cell>
          <cell r="H1361" t="str">
            <v>TEMP</v>
          </cell>
          <cell r="I1361" t="str">
            <v>MANISHA NAGAR,</v>
          </cell>
          <cell r="J1361" t="str">
            <v>HANUMAN TEKDI,KALWA</v>
          </cell>
          <cell r="N1361">
            <v>0</v>
          </cell>
          <cell r="R1361" t="str">
            <v>ASSEMBLY HELPER</v>
          </cell>
          <cell r="S1361">
            <v>39845</v>
          </cell>
          <cell r="T1361">
            <v>23</v>
          </cell>
          <cell r="U1361">
            <v>4</v>
          </cell>
          <cell r="V1361">
            <v>0</v>
          </cell>
          <cell r="W1361">
            <v>0</v>
          </cell>
          <cell r="X1361">
            <v>28</v>
          </cell>
          <cell r="Y1361">
            <v>27</v>
          </cell>
          <cell r="Z1361">
            <v>1.25</v>
          </cell>
        </row>
        <row r="1362">
          <cell r="A1362" t="str">
            <v>TMP353</v>
          </cell>
          <cell r="B1362" t="str">
            <v>RESHMA SAYYED</v>
          </cell>
          <cell r="C1362" t="str">
            <v>27.5.06</v>
          </cell>
          <cell r="D1362">
            <v>32070</v>
          </cell>
          <cell r="E1362" t="str">
            <v>YES</v>
          </cell>
          <cell r="F1362">
            <v>9</v>
          </cell>
          <cell r="G1362">
            <v>17.3</v>
          </cell>
          <cell r="H1362" t="str">
            <v>TEMP</v>
          </cell>
          <cell r="I1362" t="str">
            <v>MANISHA NAGAR,</v>
          </cell>
          <cell r="J1362" t="str">
            <v>HANUMAN TEKDI,KALWA</v>
          </cell>
          <cell r="N1362">
            <v>0</v>
          </cell>
          <cell r="R1362" t="str">
            <v>ASSEMBLY HELPER</v>
          </cell>
          <cell r="S1362">
            <v>39722</v>
          </cell>
          <cell r="T1362">
            <v>19</v>
          </cell>
          <cell r="U1362">
            <v>4</v>
          </cell>
          <cell r="V1362">
            <v>0</v>
          </cell>
          <cell r="W1362">
            <v>4</v>
          </cell>
          <cell r="X1362">
            <v>31</v>
          </cell>
          <cell r="Y1362">
            <v>27</v>
          </cell>
          <cell r="Z1362">
            <v>3</v>
          </cell>
        </row>
        <row r="1363">
          <cell r="A1363" t="str">
            <v>TMP353</v>
          </cell>
          <cell r="B1363" t="str">
            <v>RESHMA SAYYED</v>
          </cell>
          <cell r="C1363" t="str">
            <v>27.5.06</v>
          </cell>
          <cell r="D1363">
            <v>32070</v>
          </cell>
          <cell r="E1363" t="str">
            <v>YES</v>
          </cell>
          <cell r="F1363">
            <v>9</v>
          </cell>
          <cell r="G1363">
            <v>17.3</v>
          </cell>
          <cell r="H1363" t="str">
            <v>TEMP</v>
          </cell>
          <cell r="I1363" t="str">
            <v>MANISHA NAGAR,</v>
          </cell>
          <cell r="J1363" t="str">
            <v>HANUMAN TEKDI,KALWA</v>
          </cell>
          <cell r="N1363">
            <v>0</v>
          </cell>
          <cell r="R1363" t="str">
            <v>ASSEMBLY HELPER</v>
          </cell>
          <cell r="S1363">
            <v>39691</v>
          </cell>
          <cell r="T1363">
            <v>24</v>
          </cell>
          <cell r="U1363">
            <v>4</v>
          </cell>
          <cell r="V1363">
            <v>0</v>
          </cell>
          <cell r="W1363">
            <v>3</v>
          </cell>
          <cell r="X1363">
            <v>31</v>
          </cell>
          <cell r="Y1363">
            <v>31</v>
          </cell>
          <cell r="Z1363">
            <v>17.5</v>
          </cell>
        </row>
        <row r="1364">
          <cell r="A1364" t="str">
            <v>TMP353</v>
          </cell>
          <cell r="B1364" t="str">
            <v>RESHMA SAYYED</v>
          </cell>
          <cell r="C1364" t="str">
            <v>27.5.06</v>
          </cell>
          <cell r="D1364">
            <v>32070</v>
          </cell>
          <cell r="E1364" t="str">
            <v>YES</v>
          </cell>
          <cell r="F1364" t="str">
            <v>TIME_IN</v>
          </cell>
          <cell r="G1364">
            <v>17.3</v>
          </cell>
          <cell r="H1364" t="str">
            <v>TEMP</v>
          </cell>
          <cell r="I1364" t="str">
            <v>MANISHA NAGAR,</v>
          </cell>
          <cell r="J1364" t="str">
            <v>HANUMAN TEKDI,KALWA</v>
          </cell>
          <cell r="N1364">
            <v>0</v>
          </cell>
          <cell r="R1364" t="str">
            <v>ASSEMBLY HELPER</v>
          </cell>
          <cell r="S1364">
            <v>39814</v>
          </cell>
          <cell r="T1364">
            <v>18.5</v>
          </cell>
          <cell r="U1364">
            <v>4</v>
          </cell>
          <cell r="V1364">
            <v>0</v>
          </cell>
          <cell r="W1364">
            <v>1</v>
          </cell>
          <cell r="X1364">
            <v>31</v>
          </cell>
          <cell r="Y1364">
            <v>23.5</v>
          </cell>
          <cell r="Z1364">
            <v>0</v>
          </cell>
        </row>
        <row r="1365">
          <cell r="A1365" t="str">
            <v>TMP353</v>
          </cell>
          <cell r="B1365" t="str">
            <v>RESHMA SAYYED</v>
          </cell>
          <cell r="C1365" t="str">
            <v>27.5.06</v>
          </cell>
          <cell r="D1365">
            <v>32070</v>
          </cell>
          <cell r="E1365" t="str">
            <v>YES</v>
          </cell>
          <cell r="F1365">
            <v>9</v>
          </cell>
          <cell r="G1365">
            <v>17.3</v>
          </cell>
          <cell r="H1365" t="str">
            <v>TEMP</v>
          </cell>
          <cell r="I1365" t="str">
            <v>MANISHA NAGAR,</v>
          </cell>
          <cell r="J1365" t="str">
            <v>HANUMAN TEKDI,KALWA</v>
          </cell>
          <cell r="N1365">
            <v>0</v>
          </cell>
          <cell r="R1365" t="str">
            <v>ASSEMBLY HELPER</v>
          </cell>
          <cell r="S1365">
            <v>39539</v>
          </cell>
          <cell r="T1365">
            <v>23.5</v>
          </cell>
          <cell r="U1365">
            <v>4</v>
          </cell>
          <cell r="W1365">
            <v>0</v>
          </cell>
          <cell r="X1365">
            <v>30</v>
          </cell>
          <cell r="Y1365">
            <v>27.5</v>
          </cell>
          <cell r="Z1365">
            <v>1</v>
          </cell>
        </row>
        <row r="1366">
          <cell r="A1366" t="str">
            <v>TMP353</v>
          </cell>
          <cell r="B1366" t="str">
            <v>RESHMA SAYYED</v>
          </cell>
          <cell r="C1366" t="str">
            <v>27.5.06</v>
          </cell>
          <cell r="D1366">
            <v>32070</v>
          </cell>
          <cell r="E1366" t="str">
            <v>YES</v>
          </cell>
          <cell r="F1366">
            <v>9</v>
          </cell>
          <cell r="G1366">
            <v>17.3</v>
          </cell>
          <cell r="H1366" t="str">
            <v>TEMP</v>
          </cell>
          <cell r="I1366" t="str">
            <v>MANISHA NAGAR,</v>
          </cell>
          <cell r="J1366" t="str">
            <v>HANUMAN TEKDI,KALWA</v>
          </cell>
          <cell r="N1366">
            <v>0</v>
          </cell>
          <cell r="R1366" t="str">
            <v>ASSEMBLY HELPER</v>
          </cell>
          <cell r="S1366">
            <v>39692</v>
          </cell>
          <cell r="T1366">
            <v>25</v>
          </cell>
          <cell r="U1366">
            <v>4</v>
          </cell>
          <cell r="V1366">
            <v>0</v>
          </cell>
          <cell r="W1366">
            <v>1</v>
          </cell>
          <cell r="X1366">
            <v>30</v>
          </cell>
          <cell r="Y1366">
            <v>30</v>
          </cell>
          <cell r="Z1366">
            <v>0</v>
          </cell>
        </row>
        <row r="1367">
          <cell r="A1367" t="str">
            <v>TMP353</v>
          </cell>
          <cell r="B1367" t="str">
            <v>RESHMA SAYYED</v>
          </cell>
          <cell r="C1367" t="str">
            <v>27.5.06</v>
          </cell>
          <cell r="D1367">
            <v>32070</v>
          </cell>
          <cell r="E1367" t="str">
            <v>YES</v>
          </cell>
          <cell r="F1367">
            <v>9</v>
          </cell>
          <cell r="G1367">
            <v>17.3</v>
          </cell>
          <cell r="H1367" t="str">
            <v>TEMP</v>
          </cell>
          <cell r="I1367" t="str">
            <v>MANISHA NAGAR,</v>
          </cell>
          <cell r="J1367" t="str">
            <v>HANUMAN TEKDI,KALWA</v>
          </cell>
          <cell r="N1367">
            <v>0</v>
          </cell>
          <cell r="R1367" t="str">
            <v>ASSEMBLY HELPER</v>
          </cell>
          <cell r="S1367">
            <v>39660</v>
          </cell>
          <cell r="T1367">
            <v>25</v>
          </cell>
          <cell r="U1367">
            <v>4</v>
          </cell>
          <cell r="V1367">
            <v>0</v>
          </cell>
          <cell r="W1367">
            <v>0</v>
          </cell>
          <cell r="X1367">
            <v>31</v>
          </cell>
          <cell r="Y1367">
            <v>29</v>
          </cell>
          <cell r="Z1367">
            <v>9.5</v>
          </cell>
        </row>
        <row r="1368">
          <cell r="A1368" t="str">
            <v>TMP353</v>
          </cell>
          <cell r="B1368" t="str">
            <v>RESHMA SAYYED</v>
          </cell>
          <cell r="C1368" t="str">
            <v>27.5.06</v>
          </cell>
          <cell r="D1368">
            <v>32070</v>
          </cell>
          <cell r="E1368" t="str">
            <v>YES</v>
          </cell>
          <cell r="F1368" t="str">
            <v>TIME_IN</v>
          </cell>
          <cell r="G1368">
            <v>17.3</v>
          </cell>
          <cell r="H1368" t="str">
            <v>TEMP</v>
          </cell>
          <cell r="I1368" t="str">
            <v>MANISHA NAGAR,</v>
          </cell>
          <cell r="J1368" t="str">
            <v>HANUMAN TEKDI,KALWA</v>
          </cell>
          <cell r="N1368">
            <v>0</v>
          </cell>
          <cell r="R1368" t="str">
            <v>ASSEMBLY HELPER</v>
          </cell>
          <cell r="S1368">
            <v>39783</v>
          </cell>
          <cell r="T1368">
            <v>25</v>
          </cell>
          <cell r="U1368">
            <v>4</v>
          </cell>
          <cell r="V1368">
            <v>0</v>
          </cell>
          <cell r="W1368">
            <v>0</v>
          </cell>
          <cell r="X1368">
            <v>31</v>
          </cell>
          <cell r="Y1368">
            <v>29</v>
          </cell>
          <cell r="Z1368">
            <v>0</v>
          </cell>
        </row>
        <row r="1369">
          <cell r="A1369" t="str">
            <v>TMP353</v>
          </cell>
          <cell r="B1369" t="str">
            <v>RESHMA SAYYED</v>
          </cell>
          <cell r="C1369" t="str">
            <v>27.5.06</v>
          </cell>
          <cell r="D1369">
            <v>32070</v>
          </cell>
          <cell r="E1369" t="str">
            <v>YES</v>
          </cell>
          <cell r="F1369">
            <v>9</v>
          </cell>
          <cell r="G1369">
            <v>17.3</v>
          </cell>
          <cell r="H1369" t="str">
            <v>TEMP</v>
          </cell>
          <cell r="I1369" t="str">
            <v>MANISHA NAGAR,</v>
          </cell>
          <cell r="J1369" t="str">
            <v>HANUMAN TEKDI,KALWA</v>
          </cell>
          <cell r="N1369">
            <v>0</v>
          </cell>
          <cell r="R1369" t="str">
            <v>ASSEMBLY HELPER</v>
          </cell>
          <cell r="S1369">
            <v>39599</v>
          </cell>
          <cell r="T1369">
            <v>23</v>
          </cell>
          <cell r="U1369">
            <v>4</v>
          </cell>
          <cell r="V1369">
            <v>0</v>
          </cell>
          <cell r="W1369">
            <v>1</v>
          </cell>
          <cell r="X1369">
            <v>31</v>
          </cell>
          <cell r="Y1369">
            <v>28</v>
          </cell>
          <cell r="Z1369">
            <v>2.5</v>
          </cell>
        </row>
        <row r="1370">
          <cell r="A1370" t="str">
            <v>TMP353</v>
          </cell>
          <cell r="B1370" t="str">
            <v>RESHMA SAYYED</v>
          </cell>
          <cell r="C1370" t="str">
            <v>27.5.06</v>
          </cell>
          <cell r="D1370">
            <v>32070</v>
          </cell>
          <cell r="F1370">
            <v>9</v>
          </cell>
          <cell r="G1370">
            <v>17.3</v>
          </cell>
          <cell r="H1370" t="str">
            <v>TEMP</v>
          </cell>
          <cell r="I1370" t="str">
            <v>MANISHA NAGAR,</v>
          </cell>
          <cell r="J1370" t="str">
            <v>HANUMAN TEKDI,KALWA</v>
          </cell>
          <cell r="N1370">
            <v>0</v>
          </cell>
          <cell r="R1370" t="str">
            <v>ASSEMBLY HELPER</v>
          </cell>
          <cell r="S1370">
            <v>39629</v>
          </cell>
          <cell r="T1370">
            <v>23.5</v>
          </cell>
          <cell r="U1370">
            <v>5</v>
          </cell>
          <cell r="V1370">
            <v>0</v>
          </cell>
          <cell r="W1370">
            <v>0</v>
          </cell>
          <cell r="X1370">
            <v>30</v>
          </cell>
          <cell r="Y1370">
            <v>28.5</v>
          </cell>
          <cell r="Z1370">
            <v>0</v>
          </cell>
        </row>
        <row r="1371">
          <cell r="A1371" t="str">
            <v>TMP355</v>
          </cell>
          <cell r="B1371" t="str">
            <v>DARSHANA PATYANE</v>
          </cell>
          <cell r="C1371" t="str">
            <v>29.5.06</v>
          </cell>
          <cell r="D1371">
            <v>28326</v>
          </cell>
          <cell r="E1371" t="str">
            <v>YES</v>
          </cell>
          <cell r="F1371">
            <v>9</v>
          </cell>
          <cell r="G1371">
            <v>17.3</v>
          </cell>
          <cell r="H1371" t="str">
            <v>TEMP</v>
          </cell>
          <cell r="I1371" t="str">
            <v>SHIVAJI NAIK CHAWL</v>
          </cell>
          <cell r="J1371" t="str">
            <v>ROOM NO.6</v>
          </cell>
          <cell r="K1371" t="str">
            <v>AIROLI</v>
          </cell>
          <cell r="N1371">
            <v>0</v>
          </cell>
          <cell r="R1371" t="str">
            <v>ASSEMBLY HELPER</v>
          </cell>
          <cell r="S1371">
            <v>39753</v>
          </cell>
          <cell r="T1371">
            <v>23.5</v>
          </cell>
          <cell r="U1371">
            <v>5</v>
          </cell>
          <cell r="V1371">
            <v>0</v>
          </cell>
          <cell r="W1371">
            <v>0</v>
          </cell>
          <cell r="X1371">
            <v>30</v>
          </cell>
          <cell r="Y1371">
            <v>28.5</v>
          </cell>
          <cell r="Z1371">
            <v>4.5</v>
          </cell>
        </row>
        <row r="1372">
          <cell r="A1372" t="str">
            <v>TMP355</v>
          </cell>
          <cell r="B1372" t="str">
            <v>DARSHANA PATYANE</v>
          </cell>
          <cell r="C1372" t="str">
            <v>29.5.06</v>
          </cell>
          <cell r="D1372">
            <v>28326</v>
          </cell>
          <cell r="E1372" t="str">
            <v>YES</v>
          </cell>
          <cell r="F1372">
            <v>9</v>
          </cell>
          <cell r="G1372">
            <v>17.3</v>
          </cell>
          <cell r="H1372" t="str">
            <v>TEMP</v>
          </cell>
          <cell r="I1372" t="str">
            <v>SHIVAJI NAIK CHAWL</v>
          </cell>
          <cell r="J1372" t="str">
            <v>ROOM NO.6</v>
          </cell>
          <cell r="K1372" t="str">
            <v>AIROLI</v>
          </cell>
          <cell r="N1372">
            <v>0</v>
          </cell>
          <cell r="R1372" t="str">
            <v>ASSEMBLY HELPER</v>
          </cell>
          <cell r="S1372">
            <v>39722</v>
          </cell>
          <cell r="T1372">
            <v>22</v>
          </cell>
          <cell r="U1372">
            <v>4</v>
          </cell>
          <cell r="V1372">
            <v>0</v>
          </cell>
          <cell r="W1372">
            <v>4</v>
          </cell>
          <cell r="X1372">
            <v>31</v>
          </cell>
          <cell r="Y1372">
            <v>30</v>
          </cell>
          <cell r="Z1372">
            <v>0</v>
          </cell>
        </row>
        <row r="1373">
          <cell r="A1373" t="str">
            <v>TMP355</v>
          </cell>
          <cell r="B1373" t="str">
            <v>DARSHANA PATYANE</v>
          </cell>
          <cell r="C1373" t="str">
            <v>29.5.06</v>
          </cell>
          <cell r="D1373">
            <v>28326</v>
          </cell>
          <cell r="E1373" t="str">
            <v>YES</v>
          </cell>
          <cell r="F1373" t="str">
            <v>TIME_IN</v>
          </cell>
          <cell r="G1373">
            <v>17.3</v>
          </cell>
          <cell r="H1373" t="str">
            <v>TEMP</v>
          </cell>
          <cell r="I1373" t="str">
            <v>SHIVAJI NAIK CHAWL</v>
          </cell>
          <cell r="J1373" t="str">
            <v>ROOM NO.6</v>
          </cell>
          <cell r="K1373" t="str">
            <v>AIROLI</v>
          </cell>
          <cell r="N1373">
            <v>0</v>
          </cell>
          <cell r="R1373" t="str">
            <v>ASSEMBLY HELPER</v>
          </cell>
          <cell r="S1373">
            <v>39845</v>
          </cell>
          <cell r="T1373">
            <v>22</v>
          </cell>
          <cell r="U1373">
            <v>4</v>
          </cell>
          <cell r="V1373">
            <v>0</v>
          </cell>
          <cell r="W1373">
            <v>0</v>
          </cell>
          <cell r="X1373">
            <v>28</v>
          </cell>
          <cell r="Y1373">
            <v>26</v>
          </cell>
          <cell r="Z1373">
            <v>1.75</v>
          </cell>
        </row>
        <row r="1374">
          <cell r="A1374" t="str">
            <v>TMP355</v>
          </cell>
          <cell r="B1374" t="str">
            <v>DARSHANA PATYANE</v>
          </cell>
          <cell r="C1374" t="str">
            <v>29.5.06</v>
          </cell>
          <cell r="D1374">
            <v>28326</v>
          </cell>
          <cell r="E1374" t="str">
            <v>YES</v>
          </cell>
          <cell r="F1374" t="str">
            <v>TIME_IN</v>
          </cell>
          <cell r="G1374">
            <v>17.3</v>
          </cell>
          <cell r="H1374" t="str">
            <v>TEMP</v>
          </cell>
          <cell r="I1374" t="str">
            <v>SHIVAJI NAIK CHAWL</v>
          </cell>
          <cell r="J1374" t="str">
            <v>ROOM NO.6</v>
          </cell>
          <cell r="K1374" t="str">
            <v>AIROLI</v>
          </cell>
          <cell r="N1374">
            <v>0</v>
          </cell>
          <cell r="R1374" t="str">
            <v>ASSEMBLY HELPER</v>
          </cell>
          <cell r="S1374">
            <v>39814</v>
          </cell>
          <cell r="T1374">
            <v>24</v>
          </cell>
          <cell r="U1374">
            <v>4</v>
          </cell>
          <cell r="V1374">
            <v>0</v>
          </cell>
          <cell r="W1374">
            <v>1</v>
          </cell>
          <cell r="X1374">
            <v>31</v>
          </cell>
          <cell r="Y1374">
            <v>29</v>
          </cell>
          <cell r="Z1374">
            <v>0</v>
          </cell>
        </row>
        <row r="1375">
          <cell r="A1375" t="str">
            <v>TMP355</v>
          </cell>
          <cell r="B1375" t="str">
            <v>DARSHANA PATYANE</v>
          </cell>
          <cell r="C1375" t="str">
            <v>29.5.06</v>
          </cell>
          <cell r="D1375">
            <v>28326</v>
          </cell>
          <cell r="E1375" t="str">
            <v>YES</v>
          </cell>
          <cell r="F1375">
            <v>9</v>
          </cell>
          <cell r="G1375">
            <v>17.3</v>
          </cell>
          <cell r="H1375" t="str">
            <v>TEMP</v>
          </cell>
          <cell r="I1375" t="str">
            <v>SHIVAJI NAIK CHAWL</v>
          </cell>
          <cell r="J1375" t="str">
            <v>ROOM NO.6</v>
          </cell>
          <cell r="K1375" t="str">
            <v>AIROLI</v>
          </cell>
          <cell r="N1375">
            <v>0</v>
          </cell>
          <cell r="R1375" t="str">
            <v>ASSEMBLY HELPER</v>
          </cell>
          <cell r="S1375">
            <v>39692</v>
          </cell>
          <cell r="T1375">
            <v>21.5</v>
          </cell>
          <cell r="U1375">
            <v>4</v>
          </cell>
          <cell r="V1375">
            <v>0</v>
          </cell>
          <cell r="W1375">
            <v>1</v>
          </cell>
          <cell r="X1375">
            <v>30</v>
          </cell>
          <cell r="Y1375">
            <v>26.5</v>
          </cell>
          <cell r="Z1375">
            <v>11</v>
          </cell>
        </row>
        <row r="1376">
          <cell r="A1376" t="str">
            <v>TMP355</v>
          </cell>
          <cell r="B1376" t="str">
            <v>DARSHANA PATYANE</v>
          </cell>
          <cell r="C1376" t="str">
            <v>29.5.06</v>
          </cell>
          <cell r="D1376">
            <v>28326</v>
          </cell>
          <cell r="E1376" t="str">
            <v>YES</v>
          </cell>
          <cell r="F1376">
            <v>9</v>
          </cell>
          <cell r="G1376">
            <v>17.3</v>
          </cell>
          <cell r="H1376" t="str">
            <v>TEMP</v>
          </cell>
          <cell r="I1376" t="str">
            <v>SHIVAJI NAIK CHAWL</v>
          </cell>
          <cell r="J1376" t="str">
            <v>ROOM NO.6</v>
          </cell>
          <cell r="K1376" t="str">
            <v>AIROLI</v>
          </cell>
          <cell r="N1376">
            <v>0</v>
          </cell>
          <cell r="R1376" t="str">
            <v>ASSEMBLY HELPER</v>
          </cell>
          <cell r="S1376">
            <v>39539</v>
          </cell>
          <cell r="T1376">
            <v>18</v>
          </cell>
          <cell r="U1376">
            <v>4</v>
          </cell>
          <cell r="W1376">
            <v>0</v>
          </cell>
          <cell r="X1376">
            <v>30</v>
          </cell>
          <cell r="Y1376">
            <v>22</v>
          </cell>
          <cell r="Z1376">
            <v>2.5</v>
          </cell>
        </row>
        <row r="1377">
          <cell r="A1377" t="str">
            <v>TMP355</v>
          </cell>
          <cell r="B1377" t="str">
            <v>DARSHANA PATYANE</v>
          </cell>
          <cell r="C1377" t="str">
            <v>29.5.06</v>
          </cell>
          <cell r="D1377">
            <v>28326</v>
          </cell>
          <cell r="E1377" t="str">
            <v>YES</v>
          </cell>
          <cell r="F1377" t="str">
            <v>TIME_IN</v>
          </cell>
          <cell r="G1377">
            <v>17.3</v>
          </cell>
          <cell r="H1377" t="str">
            <v>TEMP</v>
          </cell>
          <cell r="I1377" t="str">
            <v>SHIVAJI NAIK CHAWL</v>
          </cell>
          <cell r="J1377" t="str">
            <v>ROOM NO.6</v>
          </cell>
          <cell r="K1377" t="str">
            <v>AIROLI</v>
          </cell>
          <cell r="N1377">
            <v>0</v>
          </cell>
          <cell r="R1377" t="str">
            <v>ASSEMBLY HELPER</v>
          </cell>
          <cell r="S1377">
            <v>39881</v>
          </cell>
          <cell r="T1377">
            <v>22</v>
          </cell>
          <cell r="U1377">
            <v>5</v>
          </cell>
          <cell r="V1377">
            <v>0</v>
          </cell>
          <cell r="W1377">
            <v>2</v>
          </cell>
          <cell r="X1377">
            <v>31</v>
          </cell>
          <cell r="Y1377">
            <v>29</v>
          </cell>
          <cell r="Z1377">
            <v>3</v>
          </cell>
        </row>
        <row r="1378">
          <cell r="A1378" t="str">
            <v>TMP355</v>
          </cell>
          <cell r="B1378" t="str">
            <v>DARSHANA PATYANE</v>
          </cell>
          <cell r="C1378" t="str">
            <v>29.5.06</v>
          </cell>
          <cell r="D1378">
            <v>28326</v>
          </cell>
          <cell r="E1378" t="str">
            <v>YES</v>
          </cell>
          <cell r="F1378">
            <v>9</v>
          </cell>
          <cell r="G1378">
            <v>17.3</v>
          </cell>
          <cell r="H1378" t="str">
            <v>TEMP</v>
          </cell>
          <cell r="I1378" t="str">
            <v>SHIVAJI NAIK CHAWL</v>
          </cell>
          <cell r="J1378" t="str">
            <v>ROOM NO.6</v>
          </cell>
          <cell r="K1378" t="str">
            <v>AIROLI</v>
          </cell>
          <cell r="N1378">
            <v>0</v>
          </cell>
          <cell r="R1378" t="str">
            <v>ASSEMBLY HELPER</v>
          </cell>
          <cell r="S1378">
            <v>39660</v>
          </cell>
          <cell r="T1378">
            <v>25.5</v>
          </cell>
          <cell r="U1378">
            <v>4</v>
          </cell>
          <cell r="V1378">
            <v>0</v>
          </cell>
          <cell r="W1378">
            <v>0</v>
          </cell>
          <cell r="X1378">
            <v>31</v>
          </cell>
          <cell r="Y1378">
            <v>29.5</v>
          </cell>
          <cell r="Z1378">
            <v>12.5</v>
          </cell>
        </row>
        <row r="1379">
          <cell r="A1379" t="str">
            <v>TMP355</v>
          </cell>
          <cell r="B1379" t="str">
            <v>DARSHANA PATYANE</v>
          </cell>
          <cell r="C1379" t="str">
            <v>29.5.06</v>
          </cell>
          <cell r="D1379">
            <v>28326</v>
          </cell>
          <cell r="E1379" t="str">
            <v>YES</v>
          </cell>
          <cell r="F1379" t="str">
            <v>TIME_IN</v>
          </cell>
          <cell r="G1379">
            <v>17.3</v>
          </cell>
          <cell r="H1379" t="str">
            <v>TEMP</v>
          </cell>
          <cell r="I1379" t="str">
            <v>SHIVAJI NAIK CHAWL</v>
          </cell>
          <cell r="J1379" t="str">
            <v>ROOM NO.6</v>
          </cell>
          <cell r="K1379" t="str">
            <v>AIROLI</v>
          </cell>
          <cell r="N1379">
            <v>0</v>
          </cell>
          <cell r="R1379" t="str">
            <v>ASSEMBLY HELPER</v>
          </cell>
          <cell r="S1379">
            <v>39783</v>
          </cell>
          <cell r="T1379">
            <v>26</v>
          </cell>
          <cell r="U1379">
            <v>4</v>
          </cell>
          <cell r="V1379">
            <v>0</v>
          </cell>
          <cell r="W1379">
            <v>0</v>
          </cell>
          <cell r="X1379">
            <v>31</v>
          </cell>
          <cell r="Y1379">
            <v>30</v>
          </cell>
          <cell r="Z1379">
            <v>1.5</v>
          </cell>
        </row>
        <row r="1380">
          <cell r="A1380" t="str">
            <v>TMP355</v>
          </cell>
          <cell r="B1380" t="str">
            <v>DARSHANA PATYANE</v>
          </cell>
          <cell r="C1380" t="str">
            <v>29.5.06</v>
          </cell>
          <cell r="D1380">
            <v>28326</v>
          </cell>
          <cell r="F1380">
            <v>9</v>
          </cell>
          <cell r="G1380">
            <v>17.3</v>
          </cell>
          <cell r="H1380" t="str">
            <v>TEMP</v>
          </cell>
          <cell r="I1380" t="str">
            <v>SHIVAJI NAIK CHAWL</v>
          </cell>
          <cell r="J1380" t="str">
            <v>ROOM NO.6</v>
          </cell>
          <cell r="K1380" t="str">
            <v>AIROLI</v>
          </cell>
          <cell r="N1380">
            <v>0</v>
          </cell>
          <cell r="R1380" t="str">
            <v>ASSEMBLY HELPER</v>
          </cell>
          <cell r="S1380">
            <v>39629</v>
          </cell>
          <cell r="T1380">
            <v>23</v>
          </cell>
          <cell r="U1380">
            <v>5</v>
          </cell>
          <cell r="V1380">
            <v>0</v>
          </cell>
          <cell r="W1380">
            <v>0</v>
          </cell>
          <cell r="X1380">
            <v>30</v>
          </cell>
          <cell r="Y1380">
            <v>28</v>
          </cell>
          <cell r="Z1380">
            <v>1.25</v>
          </cell>
        </row>
        <row r="1381">
          <cell r="A1381" t="str">
            <v>TMP355</v>
          </cell>
          <cell r="B1381" t="str">
            <v>DARSHANA PATYANE</v>
          </cell>
          <cell r="C1381" t="str">
            <v>29.5.06</v>
          </cell>
          <cell r="D1381">
            <v>28326</v>
          </cell>
          <cell r="E1381" t="str">
            <v>YES</v>
          </cell>
          <cell r="F1381">
            <v>9</v>
          </cell>
          <cell r="G1381">
            <v>17.3</v>
          </cell>
          <cell r="H1381" t="str">
            <v>TEMP</v>
          </cell>
          <cell r="I1381" t="str">
            <v>SHIVAJI NAIK CHAWL</v>
          </cell>
          <cell r="J1381" t="str">
            <v>ROOM NO.6</v>
          </cell>
          <cell r="K1381" t="str">
            <v>AIROLI</v>
          </cell>
          <cell r="N1381">
            <v>0</v>
          </cell>
          <cell r="R1381" t="str">
            <v>ASSEMBLY HELPER</v>
          </cell>
          <cell r="S1381">
            <v>39691</v>
          </cell>
          <cell r="T1381">
            <v>24</v>
          </cell>
          <cell r="U1381">
            <v>4</v>
          </cell>
          <cell r="V1381">
            <v>0</v>
          </cell>
          <cell r="W1381">
            <v>3</v>
          </cell>
          <cell r="X1381">
            <v>31</v>
          </cell>
          <cell r="Y1381">
            <v>31</v>
          </cell>
          <cell r="Z1381">
            <v>5.5</v>
          </cell>
        </row>
        <row r="1382">
          <cell r="A1382" t="str">
            <v>TMP355</v>
          </cell>
          <cell r="B1382" t="str">
            <v>DARSHANA PATYANE</v>
          </cell>
          <cell r="C1382" t="str">
            <v>29.5.06</v>
          </cell>
          <cell r="D1382">
            <v>28326</v>
          </cell>
          <cell r="E1382" t="str">
            <v>YES</v>
          </cell>
          <cell r="F1382">
            <v>9</v>
          </cell>
          <cell r="G1382">
            <v>17.3</v>
          </cell>
          <cell r="H1382" t="str">
            <v>TEMP</v>
          </cell>
          <cell r="I1382" t="str">
            <v>SHIVAJI NAIK CHAWL</v>
          </cell>
          <cell r="J1382" t="str">
            <v>ROOM NO.6</v>
          </cell>
          <cell r="K1382" t="str">
            <v>AIROLI</v>
          </cell>
          <cell r="N1382">
            <v>0</v>
          </cell>
          <cell r="R1382" t="str">
            <v>ASSEMBLY HELPER</v>
          </cell>
          <cell r="S1382">
            <v>39599</v>
          </cell>
          <cell r="T1382">
            <v>18</v>
          </cell>
          <cell r="U1382">
            <v>3</v>
          </cell>
          <cell r="V1382">
            <v>0</v>
          </cell>
          <cell r="W1382">
            <v>0</v>
          </cell>
          <cell r="X1382">
            <v>31</v>
          </cell>
          <cell r="Y1382">
            <v>21</v>
          </cell>
          <cell r="Z1382">
            <v>0</v>
          </cell>
        </row>
        <row r="1383">
          <cell r="A1383" t="str">
            <v>TMP356</v>
          </cell>
          <cell r="B1383" t="str">
            <v>JAYASHREE DASAR</v>
          </cell>
          <cell r="C1383" t="str">
            <v>31.5.06</v>
          </cell>
          <cell r="E1383" t="str">
            <v>YES</v>
          </cell>
          <cell r="F1383">
            <v>9</v>
          </cell>
          <cell r="G1383">
            <v>17.3</v>
          </cell>
          <cell r="H1383" t="str">
            <v>TEMP</v>
          </cell>
          <cell r="I1383" t="str">
            <v>HANUMAN NAGAR</v>
          </cell>
          <cell r="J1383" t="str">
            <v>MHAPE</v>
          </cell>
          <cell r="N1383">
            <v>0</v>
          </cell>
          <cell r="R1383" t="str">
            <v>ASSEMBLY HELPER</v>
          </cell>
          <cell r="S1383">
            <v>39599</v>
          </cell>
          <cell r="T1383">
            <v>15</v>
          </cell>
          <cell r="U1383">
            <v>3</v>
          </cell>
          <cell r="V1383">
            <v>0</v>
          </cell>
          <cell r="W1383">
            <v>0</v>
          </cell>
          <cell r="X1383">
            <v>31</v>
          </cell>
          <cell r="Y1383">
            <v>18</v>
          </cell>
          <cell r="Z1383">
            <v>1.5</v>
          </cell>
        </row>
        <row r="1384">
          <cell r="A1384" t="str">
            <v>TMP356</v>
          </cell>
          <cell r="B1384" t="str">
            <v>JAYASHREE DASAR</v>
          </cell>
          <cell r="C1384" t="str">
            <v>31.5.06</v>
          </cell>
          <cell r="E1384" t="str">
            <v>YES</v>
          </cell>
          <cell r="F1384" t="str">
            <v>TIME_IN</v>
          </cell>
          <cell r="G1384">
            <v>17.3</v>
          </cell>
          <cell r="H1384" t="str">
            <v>TEMP</v>
          </cell>
          <cell r="I1384" t="str">
            <v>HANUMAN NAGAR</v>
          </cell>
          <cell r="J1384" t="str">
            <v>MHAPE</v>
          </cell>
          <cell r="N1384">
            <v>0</v>
          </cell>
          <cell r="R1384" t="str">
            <v>ASSEMBLY HELPER</v>
          </cell>
          <cell r="S1384">
            <v>39783</v>
          </cell>
          <cell r="T1384">
            <v>23</v>
          </cell>
          <cell r="U1384">
            <v>4</v>
          </cell>
          <cell r="V1384">
            <v>0</v>
          </cell>
          <cell r="W1384">
            <v>0</v>
          </cell>
          <cell r="X1384">
            <v>31</v>
          </cell>
          <cell r="Y1384">
            <v>27</v>
          </cell>
          <cell r="Z1384">
            <v>1.5</v>
          </cell>
        </row>
        <row r="1385">
          <cell r="A1385" t="str">
            <v>TMP356</v>
          </cell>
          <cell r="B1385" t="str">
            <v>JAYASHREE DASAR</v>
          </cell>
          <cell r="C1385" t="str">
            <v>31.5.06</v>
          </cell>
          <cell r="E1385" t="str">
            <v>YES</v>
          </cell>
          <cell r="F1385">
            <v>9</v>
          </cell>
          <cell r="G1385">
            <v>17.3</v>
          </cell>
          <cell r="H1385" t="str">
            <v>TEMP</v>
          </cell>
          <cell r="I1385" t="str">
            <v>HANUMAN NAGAR</v>
          </cell>
          <cell r="J1385" t="str">
            <v>MHAPE</v>
          </cell>
          <cell r="N1385">
            <v>0</v>
          </cell>
          <cell r="R1385" t="str">
            <v>ASSEMBLY HELPER</v>
          </cell>
          <cell r="S1385">
            <v>39722</v>
          </cell>
          <cell r="T1385">
            <v>12</v>
          </cell>
          <cell r="U1385">
            <v>3</v>
          </cell>
          <cell r="V1385">
            <v>0</v>
          </cell>
          <cell r="W1385">
            <v>4</v>
          </cell>
          <cell r="X1385">
            <v>31</v>
          </cell>
          <cell r="Y1385">
            <v>19</v>
          </cell>
          <cell r="Z1385">
            <v>0</v>
          </cell>
        </row>
        <row r="1386">
          <cell r="A1386" t="str">
            <v>TMP356</v>
          </cell>
          <cell r="B1386" t="str">
            <v>JAYASHREE DASAR</v>
          </cell>
          <cell r="C1386" t="str">
            <v>31.5.06</v>
          </cell>
          <cell r="F1386">
            <v>9</v>
          </cell>
          <cell r="G1386">
            <v>17.3</v>
          </cell>
          <cell r="H1386" t="str">
            <v>TEMP</v>
          </cell>
          <cell r="I1386" t="str">
            <v>HANUMAN NAGAR</v>
          </cell>
          <cell r="J1386" t="str">
            <v>MHAPE</v>
          </cell>
          <cell r="N1386">
            <v>0</v>
          </cell>
          <cell r="R1386" t="str">
            <v>ASSEMBLY HELPER</v>
          </cell>
          <cell r="S1386">
            <v>39629</v>
          </cell>
          <cell r="T1386">
            <v>21.5</v>
          </cell>
          <cell r="U1386">
            <v>5</v>
          </cell>
          <cell r="V1386">
            <v>0</v>
          </cell>
          <cell r="W1386">
            <v>0</v>
          </cell>
          <cell r="X1386">
            <v>30</v>
          </cell>
          <cell r="Y1386">
            <v>26.5</v>
          </cell>
          <cell r="Z1386">
            <v>8.5</v>
          </cell>
        </row>
        <row r="1387">
          <cell r="A1387" t="str">
            <v>TMP356</v>
          </cell>
          <cell r="B1387" t="str">
            <v>JAYASHREE DASAR</v>
          </cell>
          <cell r="C1387" t="str">
            <v>31.5.06</v>
          </cell>
          <cell r="E1387" t="str">
            <v>YES</v>
          </cell>
          <cell r="F1387" t="str">
            <v>TIME_IN</v>
          </cell>
          <cell r="G1387">
            <v>17.3</v>
          </cell>
          <cell r="H1387" t="str">
            <v>TEMP</v>
          </cell>
          <cell r="I1387" t="str">
            <v>HANUMAN NAGAR</v>
          </cell>
          <cell r="J1387" t="str">
            <v>MHAPE</v>
          </cell>
          <cell r="N1387">
            <v>0</v>
          </cell>
          <cell r="R1387" t="str">
            <v>ASSEMBLY HELPER</v>
          </cell>
          <cell r="S1387">
            <v>39814</v>
          </cell>
          <cell r="T1387">
            <v>16</v>
          </cell>
          <cell r="U1387">
            <v>4</v>
          </cell>
          <cell r="V1387">
            <v>0</v>
          </cell>
          <cell r="W1387">
            <v>1</v>
          </cell>
          <cell r="X1387">
            <v>31</v>
          </cell>
          <cell r="Y1387">
            <v>21</v>
          </cell>
          <cell r="Z1387">
            <v>0</v>
          </cell>
        </row>
        <row r="1388">
          <cell r="A1388" t="str">
            <v>TMP356</v>
          </cell>
          <cell r="B1388" t="str">
            <v>JAYASHREE DASAR</v>
          </cell>
          <cell r="C1388" t="str">
            <v>31.5.06</v>
          </cell>
          <cell r="E1388" t="str">
            <v>YES</v>
          </cell>
          <cell r="F1388">
            <v>9</v>
          </cell>
          <cell r="G1388">
            <v>17.3</v>
          </cell>
          <cell r="H1388" t="str">
            <v>TEMP</v>
          </cell>
          <cell r="I1388" t="str">
            <v>HANUMAN NAGAR</v>
          </cell>
          <cell r="J1388" t="str">
            <v>MHAPE</v>
          </cell>
          <cell r="N1388">
            <v>0</v>
          </cell>
          <cell r="R1388" t="str">
            <v>ASSEMBLY HELPER</v>
          </cell>
          <cell r="S1388">
            <v>39692</v>
          </cell>
          <cell r="T1388">
            <v>13</v>
          </cell>
          <cell r="U1388">
            <v>3</v>
          </cell>
          <cell r="V1388">
            <v>0</v>
          </cell>
          <cell r="W1388">
            <v>1</v>
          </cell>
          <cell r="X1388">
            <v>30</v>
          </cell>
          <cell r="Y1388">
            <v>17</v>
          </cell>
          <cell r="Z1388">
            <v>0</v>
          </cell>
        </row>
        <row r="1389">
          <cell r="A1389" t="str">
            <v>TMP356</v>
          </cell>
          <cell r="B1389" t="str">
            <v>JAYASHREE DASAR</v>
          </cell>
          <cell r="C1389" t="str">
            <v>31.5.06</v>
          </cell>
          <cell r="E1389" t="str">
            <v>YES</v>
          </cell>
          <cell r="F1389">
            <v>9</v>
          </cell>
          <cell r="G1389">
            <v>17.3</v>
          </cell>
          <cell r="H1389" t="str">
            <v>TEMP</v>
          </cell>
          <cell r="I1389" t="str">
            <v>HANUMAN NAGAR</v>
          </cell>
          <cell r="J1389" t="str">
            <v>MHAPE</v>
          </cell>
          <cell r="N1389">
            <v>0</v>
          </cell>
          <cell r="R1389" t="str">
            <v>ASSEMBLY HELPER</v>
          </cell>
          <cell r="S1389">
            <v>39660</v>
          </cell>
          <cell r="T1389">
            <v>20</v>
          </cell>
          <cell r="U1389">
            <v>4</v>
          </cell>
          <cell r="V1389">
            <v>0</v>
          </cell>
          <cell r="W1389">
            <v>0</v>
          </cell>
          <cell r="X1389">
            <v>31</v>
          </cell>
          <cell r="Y1389">
            <v>24</v>
          </cell>
          <cell r="Z1389">
            <v>20.5</v>
          </cell>
        </row>
        <row r="1390">
          <cell r="A1390" t="str">
            <v>TMP356</v>
          </cell>
          <cell r="B1390" t="str">
            <v>JAYASHREE DASAR</v>
          </cell>
          <cell r="C1390" t="str">
            <v>31.5.06</v>
          </cell>
          <cell r="E1390" t="str">
            <v>YES</v>
          </cell>
          <cell r="F1390">
            <v>9</v>
          </cell>
          <cell r="G1390">
            <v>17.3</v>
          </cell>
          <cell r="H1390" t="str">
            <v>TEMP</v>
          </cell>
          <cell r="I1390" t="str">
            <v>HANUMAN NAGAR</v>
          </cell>
          <cell r="J1390" t="str">
            <v>MHAPE</v>
          </cell>
          <cell r="N1390">
            <v>0</v>
          </cell>
          <cell r="R1390" t="str">
            <v>ASSEMBLY HELPER</v>
          </cell>
          <cell r="S1390">
            <v>39691</v>
          </cell>
          <cell r="T1390">
            <v>18</v>
          </cell>
          <cell r="U1390">
            <v>4</v>
          </cell>
          <cell r="V1390">
            <v>0</v>
          </cell>
          <cell r="W1390">
            <v>3</v>
          </cell>
          <cell r="X1390">
            <v>31</v>
          </cell>
          <cell r="Y1390">
            <v>25</v>
          </cell>
          <cell r="Z1390">
            <v>0.75</v>
          </cell>
        </row>
        <row r="1391">
          <cell r="A1391" t="str">
            <v>TMP356</v>
          </cell>
          <cell r="B1391" t="str">
            <v>JAYASHREE DASAR</v>
          </cell>
          <cell r="C1391" t="str">
            <v>31.5.06</v>
          </cell>
          <cell r="E1391" t="str">
            <v>YES</v>
          </cell>
          <cell r="F1391">
            <v>9</v>
          </cell>
          <cell r="G1391">
            <v>17.3</v>
          </cell>
          <cell r="H1391" t="str">
            <v>TEMP</v>
          </cell>
          <cell r="I1391" t="str">
            <v>HANUMAN NAGAR</v>
          </cell>
          <cell r="J1391" t="str">
            <v>MHAPE</v>
          </cell>
          <cell r="N1391">
            <v>0</v>
          </cell>
          <cell r="R1391" t="str">
            <v>ASSEMBLY HELPER</v>
          </cell>
          <cell r="S1391">
            <v>39753</v>
          </cell>
          <cell r="T1391">
            <v>11.5</v>
          </cell>
          <cell r="U1391">
            <v>3</v>
          </cell>
          <cell r="V1391">
            <v>0</v>
          </cell>
          <cell r="W1391">
            <v>0</v>
          </cell>
          <cell r="X1391">
            <v>30</v>
          </cell>
          <cell r="Y1391">
            <v>14.5</v>
          </cell>
          <cell r="Z1391">
            <v>0</v>
          </cell>
        </row>
        <row r="1392">
          <cell r="A1392" t="str">
            <v>TMP356</v>
          </cell>
          <cell r="B1392" t="str">
            <v>JAYASHREE DASAR</v>
          </cell>
          <cell r="C1392" t="str">
            <v>31.5.06</v>
          </cell>
          <cell r="E1392" t="str">
            <v>YES</v>
          </cell>
          <cell r="F1392">
            <v>9</v>
          </cell>
          <cell r="G1392">
            <v>17.3</v>
          </cell>
          <cell r="H1392" t="str">
            <v>TEMP</v>
          </cell>
          <cell r="I1392" t="str">
            <v>HANUMAN NAGAR</v>
          </cell>
          <cell r="J1392" t="str">
            <v>MHAPE</v>
          </cell>
          <cell r="N1392">
            <v>0</v>
          </cell>
          <cell r="R1392" t="str">
            <v>ASSEMBLY HELPER</v>
          </cell>
          <cell r="S1392">
            <v>39539</v>
          </cell>
          <cell r="T1392">
            <v>19.5</v>
          </cell>
          <cell r="U1392">
            <v>4</v>
          </cell>
          <cell r="W1392">
            <v>0</v>
          </cell>
          <cell r="X1392">
            <v>30</v>
          </cell>
          <cell r="Y1392">
            <v>23.5</v>
          </cell>
          <cell r="Z1392">
            <v>1.25</v>
          </cell>
        </row>
        <row r="1393">
          <cell r="A1393" t="str">
            <v>TMP359</v>
          </cell>
          <cell r="B1393" t="str">
            <v>RAJESHWARI BHOSLE</v>
          </cell>
          <cell r="C1393" t="str">
            <v>3.6.06</v>
          </cell>
          <cell r="E1393" t="str">
            <v>YES</v>
          </cell>
          <cell r="F1393">
            <v>9</v>
          </cell>
          <cell r="G1393">
            <v>17.3</v>
          </cell>
          <cell r="H1393" t="str">
            <v>TEMP</v>
          </cell>
          <cell r="N1393">
            <v>0</v>
          </cell>
          <cell r="R1393" t="str">
            <v>ASSEMBLY-SOLDERING</v>
          </cell>
          <cell r="S1393">
            <v>39599</v>
          </cell>
          <cell r="T1393">
            <v>19</v>
          </cell>
          <cell r="U1393">
            <v>4</v>
          </cell>
          <cell r="V1393">
            <v>0</v>
          </cell>
          <cell r="W1393">
            <v>1</v>
          </cell>
          <cell r="X1393">
            <v>31</v>
          </cell>
          <cell r="Y1393">
            <v>24</v>
          </cell>
          <cell r="Z1393">
            <v>1.25</v>
          </cell>
        </row>
        <row r="1394">
          <cell r="A1394" t="str">
            <v>TMP359</v>
          </cell>
          <cell r="B1394" t="str">
            <v>RAJESHWARI BHOSLE</v>
          </cell>
          <cell r="C1394" t="str">
            <v>3.6.06</v>
          </cell>
          <cell r="F1394">
            <v>9</v>
          </cell>
          <cell r="G1394">
            <v>17.3</v>
          </cell>
          <cell r="H1394" t="str">
            <v>TEMP</v>
          </cell>
          <cell r="N1394">
            <v>0</v>
          </cell>
          <cell r="R1394" t="str">
            <v>ASSEMBLY-SOLDERING</v>
          </cell>
          <cell r="S1394">
            <v>39629</v>
          </cell>
          <cell r="T1394">
            <v>23</v>
          </cell>
          <cell r="U1394">
            <v>5</v>
          </cell>
          <cell r="V1394">
            <v>0</v>
          </cell>
          <cell r="W1394">
            <v>0</v>
          </cell>
          <cell r="X1394">
            <v>30</v>
          </cell>
          <cell r="Y1394">
            <v>28</v>
          </cell>
          <cell r="Z1394">
            <v>0</v>
          </cell>
        </row>
        <row r="1395">
          <cell r="A1395" t="str">
            <v>TMP359</v>
          </cell>
          <cell r="B1395" t="str">
            <v>RAJESHWARI BHOSLE</v>
          </cell>
          <cell r="C1395" t="str">
            <v>3.6.06</v>
          </cell>
          <cell r="E1395" t="str">
            <v>YES</v>
          </cell>
          <cell r="F1395">
            <v>9</v>
          </cell>
          <cell r="G1395">
            <v>17.3</v>
          </cell>
          <cell r="H1395" t="str">
            <v>TEMP</v>
          </cell>
          <cell r="N1395">
            <v>0</v>
          </cell>
          <cell r="R1395" t="str">
            <v>ASSEMBLY-SOLDERING</v>
          </cell>
          <cell r="S1395">
            <v>39722</v>
          </cell>
          <cell r="T1395">
            <v>19</v>
          </cell>
          <cell r="U1395">
            <v>4</v>
          </cell>
          <cell r="V1395">
            <v>0</v>
          </cell>
          <cell r="W1395">
            <v>4</v>
          </cell>
          <cell r="X1395">
            <v>31</v>
          </cell>
          <cell r="Y1395">
            <v>27</v>
          </cell>
          <cell r="Z1395">
            <v>8</v>
          </cell>
        </row>
        <row r="1396">
          <cell r="A1396" t="str">
            <v>TMP359</v>
          </cell>
          <cell r="B1396" t="str">
            <v>RAJESHWARI BHOSLE</v>
          </cell>
          <cell r="C1396" t="str">
            <v>3.6.06</v>
          </cell>
          <cell r="E1396" t="str">
            <v>YES</v>
          </cell>
          <cell r="F1396">
            <v>9</v>
          </cell>
          <cell r="G1396">
            <v>17.3</v>
          </cell>
          <cell r="H1396" t="str">
            <v>TEMP</v>
          </cell>
          <cell r="N1396">
            <v>0</v>
          </cell>
          <cell r="R1396" t="str">
            <v>ASSEMBLY-SOLDERING</v>
          </cell>
          <cell r="S1396">
            <v>39753</v>
          </cell>
          <cell r="T1396">
            <v>13</v>
          </cell>
          <cell r="U1396">
            <v>3</v>
          </cell>
          <cell r="V1396">
            <v>0</v>
          </cell>
          <cell r="W1396">
            <v>0</v>
          </cell>
          <cell r="X1396">
            <v>30</v>
          </cell>
          <cell r="Y1396">
            <v>16</v>
          </cell>
          <cell r="Z1396">
            <v>0</v>
          </cell>
        </row>
        <row r="1397">
          <cell r="A1397" t="str">
            <v>TMP359</v>
          </cell>
          <cell r="B1397" t="str">
            <v>RAJESHWARI BHOSLE</v>
          </cell>
          <cell r="C1397" t="str">
            <v>3.6.06</v>
          </cell>
          <cell r="E1397" t="str">
            <v>YES</v>
          </cell>
          <cell r="F1397">
            <v>9</v>
          </cell>
          <cell r="G1397">
            <v>17.3</v>
          </cell>
          <cell r="H1397" t="str">
            <v>TEMP</v>
          </cell>
          <cell r="N1397">
            <v>0</v>
          </cell>
          <cell r="R1397" t="str">
            <v>ASSEMBLY-SOLDERING</v>
          </cell>
          <cell r="S1397">
            <v>39539</v>
          </cell>
          <cell r="T1397">
            <v>22</v>
          </cell>
          <cell r="U1397">
            <v>4</v>
          </cell>
          <cell r="W1397">
            <v>0</v>
          </cell>
          <cell r="X1397">
            <v>30</v>
          </cell>
          <cell r="Y1397">
            <v>26</v>
          </cell>
          <cell r="Z1397">
            <v>9.25</v>
          </cell>
        </row>
        <row r="1398">
          <cell r="A1398" t="str">
            <v>TMP359</v>
          </cell>
          <cell r="B1398" t="str">
            <v>RAJESHWARI BHOSLE</v>
          </cell>
          <cell r="C1398" t="str">
            <v>3.6.06</v>
          </cell>
          <cell r="E1398" t="str">
            <v>YES</v>
          </cell>
          <cell r="F1398">
            <v>9</v>
          </cell>
          <cell r="G1398">
            <v>17.3</v>
          </cell>
          <cell r="H1398" t="str">
            <v>TEMP</v>
          </cell>
          <cell r="N1398">
            <v>0</v>
          </cell>
          <cell r="R1398" t="str">
            <v>ASSEMBLY-SOLDERING</v>
          </cell>
          <cell r="S1398">
            <v>39660</v>
          </cell>
          <cell r="T1398">
            <v>21</v>
          </cell>
          <cell r="U1398">
            <v>4</v>
          </cell>
          <cell r="V1398">
            <v>0</v>
          </cell>
          <cell r="W1398">
            <v>0</v>
          </cell>
          <cell r="X1398">
            <v>31</v>
          </cell>
          <cell r="Y1398">
            <v>25</v>
          </cell>
          <cell r="Z1398">
            <v>11.75</v>
          </cell>
        </row>
        <row r="1399">
          <cell r="A1399" t="str">
            <v>TMP359</v>
          </cell>
          <cell r="B1399" t="str">
            <v>RAJESHWARI BHOSLE</v>
          </cell>
          <cell r="C1399" t="str">
            <v>3.6.06</v>
          </cell>
          <cell r="E1399" t="str">
            <v>YES</v>
          </cell>
          <cell r="F1399" t="str">
            <v>TIME_IN</v>
          </cell>
          <cell r="G1399">
            <v>17.3</v>
          </cell>
          <cell r="H1399" t="str">
            <v>TEMP</v>
          </cell>
          <cell r="N1399">
            <v>0</v>
          </cell>
          <cell r="R1399" t="str">
            <v>ASSEMBLY-SOLDERING</v>
          </cell>
          <cell r="S1399">
            <v>39783</v>
          </cell>
          <cell r="T1399">
            <v>24</v>
          </cell>
          <cell r="U1399">
            <v>4</v>
          </cell>
          <cell r="V1399">
            <v>0</v>
          </cell>
          <cell r="W1399">
            <v>0</v>
          </cell>
          <cell r="X1399">
            <v>31</v>
          </cell>
          <cell r="Y1399">
            <v>28</v>
          </cell>
          <cell r="Z1399">
            <v>0</v>
          </cell>
        </row>
        <row r="1400">
          <cell r="A1400" t="str">
            <v>TMP359</v>
          </cell>
          <cell r="B1400" t="str">
            <v>RAJESHWARI BHOSLE</v>
          </cell>
          <cell r="C1400" t="str">
            <v>3.6.06</v>
          </cell>
          <cell r="E1400" t="str">
            <v>YES</v>
          </cell>
          <cell r="F1400">
            <v>9</v>
          </cell>
          <cell r="G1400">
            <v>17.3</v>
          </cell>
          <cell r="H1400" t="str">
            <v>TEMP</v>
          </cell>
          <cell r="N1400">
            <v>0</v>
          </cell>
          <cell r="R1400" t="str">
            <v>ASSEMBLY-SOLDERING</v>
          </cell>
          <cell r="S1400">
            <v>39691</v>
          </cell>
          <cell r="T1400">
            <v>19</v>
          </cell>
          <cell r="U1400">
            <v>3</v>
          </cell>
          <cell r="V1400">
            <v>0</v>
          </cell>
          <cell r="W1400">
            <v>2</v>
          </cell>
          <cell r="X1400">
            <v>31</v>
          </cell>
          <cell r="Y1400">
            <v>24</v>
          </cell>
          <cell r="Z1400">
            <v>0</v>
          </cell>
        </row>
        <row r="1401">
          <cell r="A1401" t="str">
            <v>TMP359</v>
          </cell>
          <cell r="B1401" t="str">
            <v>RAJESHWARI BHOSLE</v>
          </cell>
          <cell r="C1401" t="str">
            <v>3.6.06</v>
          </cell>
          <cell r="E1401" t="str">
            <v>YES</v>
          </cell>
          <cell r="F1401">
            <v>9</v>
          </cell>
          <cell r="G1401">
            <v>17.3</v>
          </cell>
          <cell r="H1401" t="str">
            <v>TEMP</v>
          </cell>
          <cell r="N1401">
            <v>0</v>
          </cell>
          <cell r="R1401" t="str">
            <v>ASSEMBLY-SOLDERING</v>
          </cell>
          <cell r="S1401">
            <v>39692</v>
          </cell>
          <cell r="T1401">
            <v>21</v>
          </cell>
          <cell r="U1401">
            <v>4</v>
          </cell>
          <cell r="V1401">
            <v>0</v>
          </cell>
          <cell r="W1401">
            <v>1</v>
          </cell>
          <cell r="X1401">
            <v>30</v>
          </cell>
          <cell r="Y1401">
            <v>26</v>
          </cell>
          <cell r="Z1401">
            <v>8.5</v>
          </cell>
        </row>
        <row r="1402">
          <cell r="A1402" t="str">
            <v>TMP363</v>
          </cell>
          <cell r="B1402" t="str">
            <v>MANISHA NIKAM</v>
          </cell>
          <cell r="C1402" t="str">
            <v>12.6.06</v>
          </cell>
          <cell r="E1402" t="str">
            <v>YES</v>
          </cell>
          <cell r="F1402">
            <v>9</v>
          </cell>
          <cell r="G1402">
            <v>17.3</v>
          </cell>
          <cell r="H1402" t="str">
            <v>TEMP</v>
          </cell>
          <cell r="N1402">
            <v>0</v>
          </cell>
          <cell r="R1402" t="str">
            <v>CARD HELPER</v>
          </cell>
          <cell r="S1402">
            <v>39599</v>
          </cell>
          <cell r="T1402">
            <v>20.5</v>
          </cell>
          <cell r="U1402">
            <v>3</v>
          </cell>
          <cell r="V1402">
            <v>0</v>
          </cell>
          <cell r="W1402">
            <v>1</v>
          </cell>
          <cell r="X1402">
            <v>31</v>
          </cell>
          <cell r="Y1402">
            <v>24.5</v>
          </cell>
          <cell r="Z1402">
            <v>44.75</v>
          </cell>
        </row>
        <row r="1403">
          <cell r="A1403" t="str">
            <v>TMP363</v>
          </cell>
          <cell r="B1403" t="str">
            <v>MANISHA NIKAM</v>
          </cell>
          <cell r="C1403" t="str">
            <v>12.6.06</v>
          </cell>
          <cell r="E1403" t="str">
            <v>YES</v>
          </cell>
          <cell r="F1403">
            <v>9</v>
          </cell>
          <cell r="G1403">
            <v>17.3</v>
          </cell>
          <cell r="H1403" t="str">
            <v>TEMP</v>
          </cell>
          <cell r="N1403">
            <v>0</v>
          </cell>
          <cell r="R1403" t="str">
            <v>CARD HELPER</v>
          </cell>
          <cell r="S1403">
            <v>39660</v>
          </cell>
          <cell r="T1403">
            <v>24.5</v>
          </cell>
          <cell r="U1403">
            <v>4</v>
          </cell>
          <cell r="V1403">
            <v>0</v>
          </cell>
          <cell r="W1403">
            <v>0</v>
          </cell>
          <cell r="X1403">
            <v>31</v>
          </cell>
          <cell r="Y1403">
            <v>28.5</v>
          </cell>
          <cell r="Z1403">
            <v>19.5</v>
          </cell>
        </row>
        <row r="1404">
          <cell r="A1404" t="str">
            <v>TMP363</v>
          </cell>
          <cell r="B1404" t="str">
            <v>MANISHA NIKAM</v>
          </cell>
          <cell r="C1404" t="str">
            <v>12.6.06</v>
          </cell>
          <cell r="E1404" t="str">
            <v>YES</v>
          </cell>
          <cell r="F1404">
            <v>9</v>
          </cell>
          <cell r="G1404">
            <v>17.3</v>
          </cell>
          <cell r="H1404" t="str">
            <v>TEMP</v>
          </cell>
          <cell r="N1404">
            <v>0</v>
          </cell>
          <cell r="R1404" t="str">
            <v>CARD HELPER</v>
          </cell>
          <cell r="S1404">
            <v>39539</v>
          </cell>
          <cell r="T1404">
            <v>25</v>
          </cell>
          <cell r="U1404">
            <v>4</v>
          </cell>
          <cell r="W1404">
            <v>0</v>
          </cell>
          <cell r="X1404">
            <v>30</v>
          </cell>
          <cell r="Y1404">
            <v>29</v>
          </cell>
          <cell r="Z1404">
            <v>29.75</v>
          </cell>
        </row>
        <row r="1405">
          <cell r="A1405" t="str">
            <v>TMP363</v>
          </cell>
          <cell r="B1405" t="str">
            <v>MANISHA NIKAM</v>
          </cell>
          <cell r="C1405" t="str">
            <v>12.6.06</v>
          </cell>
          <cell r="E1405" t="str">
            <v>YES</v>
          </cell>
          <cell r="F1405">
            <v>9</v>
          </cell>
          <cell r="G1405">
            <v>17.3</v>
          </cell>
          <cell r="H1405" t="str">
            <v>TEMP</v>
          </cell>
          <cell r="N1405">
            <v>0</v>
          </cell>
          <cell r="R1405" t="str">
            <v>CARD HELPER</v>
          </cell>
          <cell r="S1405">
            <v>39753</v>
          </cell>
          <cell r="T1405">
            <v>16.5</v>
          </cell>
          <cell r="U1405">
            <v>4</v>
          </cell>
          <cell r="V1405">
            <v>0</v>
          </cell>
          <cell r="W1405">
            <v>0</v>
          </cell>
          <cell r="X1405">
            <v>30</v>
          </cell>
          <cell r="Y1405">
            <v>20.5</v>
          </cell>
          <cell r="Z1405">
            <v>1.5</v>
          </cell>
        </row>
        <row r="1406">
          <cell r="A1406" t="str">
            <v>TMP363</v>
          </cell>
          <cell r="B1406" t="str">
            <v>MANISHA NIKAM</v>
          </cell>
          <cell r="C1406" t="str">
            <v>12.6.06</v>
          </cell>
          <cell r="E1406" t="str">
            <v>YES</v>
          </cell>
          <cell r="F1406">
            <v>9</v>
          </cell>
          <cell r="G1406">
            <v>17.3</v>
          </cell>
          <cell r="H1406" t="str">
            <v>TEMP</v>
          </cell>
          <cell r="N1406">
            <v>0</v>
          </cell>
          <cell r="R1406" t="str">
            <v>CARD HELPER</v>
          </cell>
          <cell r="S1406">
            <v>39722</v>
          </cell>
          <cell r="T1406">
            <v>21</v>
          </cell>
          <cell r="U1406">
            <v>4</v>
          </cell>
          <cell r="V1406">
            <v>0</v>
          </cell>
          <cell r="W1406">
            <v>4</v>
          </cell>
          <cell r="X1406">
            <v>31</v>
          </cell>
          <cell r="Y1406">
            <v>29</v>
          </cell>
          <cell r="Z1406">
            <v>26</v>
          </cell>
        </row>
        <row r="1407">
          <cell r="A1407" t="str">
            <v>TMP363</v>
          </cell>
          <cell r="B1407" t="str">
            <v>MANISHA NIKAM</v>
          </cell>
          <cell r="C1407" t="str">
            <v>12.6.06</v>
          </cell>
          <cell r="F1407">
            <v>9</v>
          </cell>
          <cell r="G1407">
            <v>17.3</v>
          </cell>
          <cell r="H1407" t="str">
            <v>TEMP</v>
          </cell>
          <cell r="N1407">
            <v>0</v>
          </cell>
          <cell r="R1407" t="str">
            <v>CARD HELPER</v>
          </cell>
          <cell r="S1407">
            <v>39629</v>
          </cell>
          <cell r="T1407">
            <v>25</v>
          </cell>
          <cell r="U1407">
            <v>5</v>
          </cell>
          <cell r="V1407">
            <v>0</v>
          </cell>
          <cell r="W1407">
            <v>0</v>
          </cell>
          <cell r="X1407">
            <v>30</v>
          </cell>
          <cell r="Y1407">
            <v>30</v>
          </cell>
          <cell r="Z1407">
            <v>17</v>
          </cell>
        </row>
        <row r="1408">
          <cell r="A1408" t="str">
            <v>TMP363</v>
          </cell>
          <cell r="B1408" t="str">
            <v>MANISHA NIKAM</v>
          </cell>
          <cell r="C1408" t="str">
            <v>12.6.06</v>
          </cell>
          <cell r="E1408" t="str">
            <v>YES</v>
          </cell>
          <cell r="F1408">
            <v>9</v>
          </cell>
          <cell r="G1408">
            <v>17.3</v>
          </cell>
          <cell r="H1408" t="str">
            <v>TEMP</v>
          </cell>
          <cell r="N1408">
            <v>0</v>
          </cell>
          <cell r="R1408" t="str">
            <v>CARD HELPER</v>
          </cell>
          <cell r="S1408">
            <v>39692</v>
          </cell>
          <cell r="T1408">
            <v>24</v>
          </cell>
          <cell r="U1408">
            <v>4</v>
          </cell>
          <cell r="V1408">
            <v>0</v>
          </cell>
          <cell r="W1408">
            <v>1</v>
          </cell>
          <cell r="X1408">
            <v>30</v>
          </cell>
          <cell r="Y1408">
            <v>29</v>
          </cell>
          <cell r="Z1408">
            <v>9.5</v>
          </cell>
        </row>
        <row r="1409">
          <cell r="A1409" t="str">
            <v>TMP363</v>
          </cell>
          <cell r="B1409" t="str">
            <v>MANISHA NIKAM</v>
          </cell>
          <cell r="C1409" t="str">
            <v>12.6.06</v>
          </cell>
          <cell r="E1409" t="str">
            <v>YES</v>
          </cell>
          <cell r="F1409">
            <v>9</v>
          </cell>
          <cell r="G1409">
            <v>17.3</v>
          </cell>
          <cell r="H1409" t="str">
            <v>TEMP</v>
          </cell>
          <cell r="N1409">
            <v>0</v>
          </cell>
          <cell r="R1409" t="str">
            <v>CARD HELPER</v>
          </cell>
          <cell r="S1409">
            <v>39691</v>
          </cell>
          <cell r="T1409">
            <v>14</v>
          </cell>
          <cell r="U1409">
            <v>3</v>
          </cell>
          <cell r="V1409">
            <v>0</v>
          </cell>
          <cell r="W1409">
            <v>1</v>
          </cell>
          <cell r="X1409">
            <v>31</v>
          </cell>
          <cell r="Y1409">
            <v>18</v>
          </cell>
          <cell r="Z1409">
            <v>9.5</v>
          </cell>
        </row>
        <row r="1410">
          <cell r="A1410" t="str">
            <v>TMP363</v>
          </cell>
          <cell r="B1410" t="str">
            <v>MANISHA NIKAM</v>
          </cell>
          <cell r="C1410" t="str">
            <v>12.6.06</v>
          </cell>
          <cell r="E1410" t="str">
            <v>YES</v>
          </cell>
          <cell r="F1410" t="str">
            <v>TIME_IN</v>
          </cell>
          <cell r="G1410">
            <v>17.3</v>
          </cell>
          <cell r="H1410" t="str">
            <v>TEMP</v>
          </cell>
          <cell r="N1410">
            <v>0</v>
          </cell>
          <cell r="R1410" t="str">
            <v>CARD HELPER</v>
          </cell>
          <cell r="S1410">
            <v>39783</v>
          </cell>
          <cell r="T1410">
            <v>3</v>
          </cell>
          <cell r="U1410">
            <v>1</v>
          </cell>
          <cell r="V1410">
            <v>0</v>
          </cell>
          <cell r="W1410">
            <v>0</v>
          </cell>
          <cell r="X1410">
            <v>31</v>
          </cell>
          <cell r="Y1410">
            <v>4</v>
          </cell>
          <cell r="Z1410">
            <v>0</v>
          </cell>
        </row>
        <row r="1411">
          <cell r="A1411" t="str">
            <v>TMP364</v>
          </cell>
          <cell r="B1411" t="str">
            <v>SADHANA PAWAR</v>
          </cell>
          <cell r="C1411" t="str">
            <v>16.6.06</v>
          </cell>
          <cell r="E1411" t="str">
            <v>YES</v>
          </cell>
          <cell r="F1411" t="str">
            <v>TIME_IN</v>
          </cell>
          <cell r="G1411">
            <v>17.3</v>
          </cell>
          <cell r="H1411" t="str">
            <v>TEMP</v>
          </cell>
          <cell r="N1411">
            <v>0</v>
          </cell>
          <cell r="R1411" t="str">
            <v>CARD HELPER</v>
          </cell>
          <cell r="S1411">
            <v>39814</v>
          </cell>
          <cell r="T1411">
            <v>24.5</v>
          </cell>
          <cell r="U1411">
            <v>4</v>
          </cell>
          <cell r="V1411">
            <v>0</v>
          </cell>
          <cell r="W1411">
            <v>1</v>
          </cell>
          <cell r="X1411">
            <v>31</v>
          </cell>
          <cell r="Y1411">
            <v>29.5</v>
          </cell>
          <cell r="Z1411">
            <v>4.5</v>
          </cell>
        </row>
        <row r="1412">
          <cell r="A1412" t="str">
            <v>TMP364</v>
          </cell>
          <cell r="B1412" t="str">
            <v>SADHANA PAWAR</v>
          </cell>
          <cell r="C1412" t="str">
            <v>16.6.06</v>
          </cell>
          <cell r="E1412" t="str">
            <v>YES</v>
          </cell>
          <cell r="F1412">
            <v>9</v>
          </cell>
          <cell r="G1412">
            <v>17.3</v>
          </cell>
          <cell r="H1412" t="str">
            <v>TEMP</v>
          </cell>
          <cell r="N1412">
            <v>0</v>
          </cell>
          <cell r="R1412" t="str">
            <v>CARD HELPER</v>
          </cell>
          <cell r="S1412">
            <v>39660</v>
          </cell>
          <cell r="T1412">
            <v>23</v>
          </cell>
          <cell r="U1412">
            <v>4</v>
          </cell>
          <cell r="V1412">
            <v>0</v>
          </cell>
          <cell r="W1412">
            <v>0</v>
          </cell>
          <cell r="X1412">
            <v>31</v>
          </cell>
          <cell r="Y1412">
            <v>27</v>
          </cell>
          <cell r="Z1412">
            <v>9.5</v>
          </cell>
        </row>
        <row r="1413">
          <cell r="A1413" t="str">
            <v>TMP364</v>
          </cell>
          <cell r="B1413" t="str">
            <v>SADHANA PAWAR</v>
          </cell>
          <cell r="C1413" t="str">
            <v>16.6.06</v>
          </cell>
          <cell r="E1413" t="str">
            <v>YES</v>
          </cell>
          <cell r="F1413">
            <v>9</v>
          </cell>
          <cell r="G1413">
            <v>17.3</v>
          </cell>
          <cell r="H1413" t="str">
            <v>TEMP</v>
          </cell>
          <cell r="N1413">
            <v>0</v>
          </cell>
          <cell r="R1413" t="str">
            <v>CARD HELPER</v>
          </cell>
          <cell r="S1413">
            <v>39722</v>
          </cell>
          <cell r="T1413">
            <v>21.5</v>
          </cell>
          <cell r="U1413">
            <v>4</v>
          </cell>
          <cell r="V1413">
            <v>0</v>
          </cell>
          <cell r="W1413">
            <v>4</v>
          </cell>
          <cell r="X1413">
            <v>31</v>
          </cell>
          <cell r="Y1413">
            <v>29.5</v>
          </cell>
          <cell r="Z1413">
            <v>22.75</v>
          </cell>
        </row>
        <row r="1414">
          <cell r="A1414" t="str">
            <v>TMP364</v>
          </cell>
          <cell r="B1414" t="str">
            <v>SADHANA PAWAR</v>
          </cell>
          <cell r="C1414" t="str">
            <v>16.6.06</v>
          </cell>
          <cell r="E1414" t="str">
            <v>YES</v>
          </cell>
          <cell r="F1414">
            <v>9</v>
          </cell>
          <cell r="G1414">
            <v>17.3</v>
          </cell>
          <cell r="H1414" t="str">
            <v>TEMP</v>
          </cell>
          <cell r="N1414">
            <v>0</v>
          </cell>
          <cell r="R1414" t="str">
            <v>CARD HELPER</v>
          </cell>
          <cell r="S1414">
            <v>39753</v>
          </cell>
          <cell r="T1414">
            <v>25</v>
          </cell>
          <cell r="U1414">
            <v>5</v>
          </cell>
          <cell r="V1414">
            <v>0</v>
          </cell>
          <cell r="W1414">
            <v>0</v>
          </cell>
          <cell r="X1414">
            <v>30</v>
          </cell>
          <cell r="Y1414">
            <v>30</v>
          </cell>
          <cell r="Z1414">
            <v>1.5</v>
          </cell>
        </row>
        <row r="1415">
          <cell r="A1415" t="str">
            <v>TMP364</v>
          </cell>
          <cell r="B1415" t="str">
            <v>SADHANA PAWAR</v>
          </cell>
          <cell r="C1415" t="str">
            <v>16.6.06</v>
          </cell>
          <cell r="E1415" t="str">
            <v>YES</v>
          </cell>
          <cell r="F1415" t="str">
            <v>TIME_IN</v>
          </cell>
          <cell r="G1415">
            <v>17.3</v>
          </cell>
          <cell r="H1415" t="str">
            <v>TEMP</v>
          </cell>
          <cell r="N1415">
            <v>0</v>
          </cell>
          <cell r="R1415" t="str">
            <v>CARD HELPER</v>
          </cell>
          <cell r="S1415">
            <v>39783</v>
          </cell>
          <cell r="T1415">
            <v>25.5</v>
          </cell>
          <cell r="U1415">
            <v>4</v>
          </cell>
          <cell r="V1415">
            <v>0</v>
          </cell>
          <cell r="W1415">
            <v>0</v>
          </cell>
          <cell r="X1415">
            <v>31</v>
          </cell>
          <cell r="Y1415">
            <v>29.5</v>
          </cell>
          <cell r="Z1415">
            <v>5</v>
          </cell>
        </row>
        <row r="1416">
          <cell r="A1416" t="str">
            <v>TMP364</v>
          </cell>
          <cell r="B1416" t="str">
            <v>SADHANA PAWAR</v>
          </cell>
          <cell r="C1416" t="str">
            <v>16.6.06</v>
          </cell>
          <cell r="F1416">
            <v>9</v>
          </cell>
          <cell r="G1416">
            <v>17.3</v>
          </cell>
          <cell r="H1416" t="str">
            <v>TEMP</v>
          </cell>
          <cell r="N1416">
            <v>0</v>
          </cell>
          <cell r="R1416" t="str">
            <v>CARD HELPER</v>
          </cell>
          <cell r="S1416">
            <v>39629</v>
          </cell>
          <cell r="T1416">
            <v>23</v>
          </cell>
          <cell r="U1416">
            <v>5</v>
          </cell>
          <cell r="V1416">
            <v>0</v>
          </cell>
          <cell r="W1416">
            <v>0</v>
          </cell>
          <cell r="X1416">
            <v>30</v>
          </cell>
          <cell r="Y1416">
            <v>28</v>
          </cell>
          <cell r="Z1416">
            <v>16.5</v>
          </cell>
        </row>
        <row r="1417">
          <cell r="A1417" t="str">
            <v>TMP364</v>
          </cell>
          <cell r="B1417" t="str">
            <v>SADHANA PAWAR</v>
          </cell>
          <cell r="C1417" t="str">
            <v>16.6.06</v>
          </cell>
          <cell r="E1417" t="str">
            <v>YES</v>
          </cell>
          <cell r="F1417">
            <v>9</v>
          </cell>
          <cell r="G1417">
            <v>17.3</v>
          </cell>
          <cell r="H1417" t="str">
            <v>TEMP</v>
          </cell>
          <cell r="N1417">
            <v>0</v>
          </cell>
          <cell r="R1417" t="str">
            <v>CARD HELPER</v>
          </cell>
          <cell r="S1417">
            <v>39599</v>
          </cell>
          <cell r="T1417">
            <v>24.5</v>
          </cell>
          <cell r="U1417">
            <v>4</v>
          </cell>
          <cell r="V1417">
            <v>0</v>
          </cell>
          <cell r="W1417">
            <v>1</v>
          </cell>
          <cell r="X1417">
            <v>31</v>
          </cell>
          <cell r="Y1417">
            <v>29.5</v>
          </cell>
          <cell r="Z1417">
            <v>35.25</v>
          </cell>
        </row>
        <row r="1418">
          <cell r="A1418" t="str">
            <v>TMP364</v>
          </cell>
          <cell r="B1418" t="str">
            <v>SADHANA PAWAR</v>
          </cell>
          <cell r="C1418" t="str">
            <v>16.6.06</v>
          </cell>
          <cell r="E1418" t="str">
            <v>YES</v>
          </cell>
          <cell r="F1418" t="str">
            <v>TIME_IN</v>
          </cell>
          <cell r="G1418">
            <v>17.3</v>
          </cell>
          <cell r="H1418" t="str">
            <v>TEMP</v>
          </cell>
          <cell r="N1418">
            <v>0</v>
          </cell>
          <cell r="R1418" t="str">
            <v>CARD HELPER</v>
          </cell>
          <cell r="S1418">
            <v>39881</v>
          </cell>
          <cell r="T1418">
            <v>24</v>
          </cell>
          <cell r="U1418">
            <v>5</v>
          </cell>
          <cell r="V1418">
            <v>0</v>
          </cell>
          <cell r="W1418">
            <v>2</v>
          </cell>
          <cell r="X1418">
            <v>31</v>
          </cell>
          <cell r="Y1418">
            <v>31</v>
          </cell>
          <cell r="Z1418">
            <v>8</v>
          </cell>
        </row>
        <row r="1419">
          <cell r="A1419" t="str">
            <v>TMP364</v>
          </cell>
          <cell r="B1419" t="str">
            <v>SADHANA PAWAR</v>
          </cell>
          <cell r="C1419" t="str">
            <v>16.6.06</v>
          </cell>
          <cell r="E1419" t="str">
            <v>YES</v>
          </cell>
          <cell r="F1419">
            <v>9</v>
          </cell>
          <cell r="G1419">
            <v>17.3</v>
          </cell>
          <cell r="H1419" t="str">
            <v>TEMP</v>
          </cell>
          <cell r="N1419">
            <v>0</v>
          </cell>
          <cell r="R1419" t="str">
            <v>CARD HELPER</v>
          </cell>
          <cell r="S1419">
            <v>39691</v>
          </cell>
          <cell r="T1419">
            <v>23</v>
          </cell>
          <cell r="U1419">
            <v>4</v>
          </cell>
          <cell r="V1419">
            <v>0</v>
          </cell>
          <cell r="W1419">
            <v>3</v>
          </cell>
          <cell r="X1419">
            <v>31</v>
          </cell>
          <cell r="Y1419">
            <v>30</v>
          </cell>
          <cell r="Z1419">
            <v>10</v>
          </cell>
        </row>
        <row r="1420">
          <cell r="A1420" t="str">
            <v>TMP364</v>
          </cell>
          <cell r="B1420" t="str">
            <v>SADHANA PAWAR</v>
          </cell>
          <cell r="C1420" t="str">
            <v>16.6.06</v>
          </cell>
          <cell r="E1420" t="str">
            <v>YES</v>
          </cell>
          <cell r="F1420" t="str">
            <v>TIME_IN</v>
          </cell>
          <cell r="G1420">
            <v>17.3</v>
          </cell>
          <cell r="H1420" t="str">
            <v>TEMP</v>
          </cell>
          <cell r="N1420">
            <v>0</v>
          </cell>
          <cell r="R1420" t="str">
            <v>CARD HELPER</v>
          </cell>
          <cell r="S1420">
            <v>39845</v>
          </cell>
          <cell r="T1420">
            <v>22</v>
          </cell>
          <cell r="U1420">
            <v>4</v>
          </cell>
          <cell r="V1420">
            <v>0</v>
          </cell>
          <cell r="W1420">
            <v>0</v>
          </cell>
          <cell r="X1420">
            <v>28</v>
          </cell>
          <cell r="Y1420">
            <v>26</v>
          </cell>
          <cell r="Z1420">
            <v>0</v>
          </cell>
        </row>
        <row r="1421">
          <cell r="A1421" t="str">
            <v>TMP364</v>
          </cell>
          <cell r="B1421" t="str">
            <v>SADHANA PAWAR</v>
          </cell>
          <cell r="C1421" t="str">
            <v>16.6.06</v>
          </cell>
          <cell r="E1421" t="str">
            <v>YES</v>
          </cell>
          <cell r="F1421">
            <v>9</v>
          </cell>
          <cell r="G1421">
            <v>17.3</v>
          </cell>
          <cell r="H1421" t="str">
            <v>TEMP</v>
          </cell>
          <cell r="N1421">
            <v>0</v>
          </cell>
          <cell r="R1421" t="str">
            <v>CARD HELPER</v>
          </cell>
          <cell r="S1421">
            <v>39692</v>
          </cell>
          <cell r="T1421">
            <v>11</v>
          </cell>
          <cell r="U1421">
            <v>2</v>
          </cell>
          <cell r="V1421">
            <v>0</v>
          </cell>
          <cell r="W1421">
            <v>1</v>
          </cell>
          <cell r="X1421">
            <v>30</v>
          </cell>
          <cell r="Y1421">
            <v>14</v>
          </cell>
          <cell r="Z1421">
            <v>8.5</v>
          </cell>
        </row>
        <row r="1422">
          <cell r="A1422" t="str">
            <v>TMP364</v>
          </cell>
          <cell r="B1422" t="str">
            <v>SADHANA PAWAR</v>
          </cell>
          <cell r="C1422" t="str">
            <v>16.6.06</v>
          </cell>
          <cell r="E1422" t="str">
            <v>YES</v>
          </cell>
          <cell r="F1422">
            <v>9</v>
          </cell>
          <cell r="G1422">
            <v>17.3</v>
          </cell>
          <cell r="H1422" t="str">
            <v>TEMP</v>
          </cell>
          <cell r="N1422">
            <v>0</v>
          </cell>
          <cell r="R1422" t="str">
            <v>CARD HELPER</v>
          </cell>
          <cell r="S1422">
            <v>39539</v>
          </cell>
          <cell r="T1422">
            <v>25</v>
          </cell>
          <cell r="U1422">
            <v>4</v>
          </cell>
          <cell r="W1422">
            <v>0</v>
          </cell>
          <cell r="X1422">
            <v>30</v>
          </cell>
          <cell r="Y1422">
            <v>29</v>
          </cell>
          <cell r="Z1422">
            <v>26</v>
          </cell>
        </row>
        <row r="1423">
          <cell r="A1423" t="str">
            <v>TMP370</v>
          </cell>
          <cell r="B1423" t="str">
            <v>SONALI MAHADIK</v>
          </cell>
          <cell r="C1423" t="str">
            <v>15/05/2006</v>
          </cell>
          <cell r="E1423" t="str">
            <v>TMP</v>
          </cell>
          <cell r="F1423">
            <v>9</v>
          </cell>
          <cell r="G1423">
            <v>17.3</v>
          </cell>
          <cell r="H1423" t="str">
            <v>TEMP</v>
          </cell>
          <cell r="N1423">
            <v>0</v>
          </cell>
          <cell r="R1423" t="str">
            <v>ASSEMBLY HELPER</v>
          </cell>
          <cell r="S1423">
            <v>39539</v>
          </cell>
          <cell r="T1423">
            <v>25</v>
          </cell>
          <cell r="U1423">
            <v>4</v>
          </cell>
          <cell r="W1423">
            <v>0</v>
          </cell>
          <cell r="X1423">
            <v>30</v>
          </cell>
          <cell r="Y1423">
            <v>29</v>
          </cell>
          <cell r="Z1423">
            <v>1.25</v>
          </cell>
        </row>
        <row r="1424">
          <cell r="A1424" t="str">
            <v>TMP370</v>
          </cell>
          <cell r="B1424" t="str">
            <v>SONALI MAHADIK</v>
          </cell>
          <cell r="C1424" t="str">
            <v>15/05/2006</v>
          </cell>
          <cell r="F1424">
            <v>9</v>
          </cell>
          <cell r="G1424">
            <v>17.3</v>
          </cell>
          <cell r="H1424" t="str">
            <v>TEMP</v>
          </cell>
          <cell r="N1424">
            <v>0</v>
          </cell>
          <cell r="R1424" t="str">
            <v>ASSEMBLY HELPER</v>
          </cell>
          <cell r="S1424">
            <v>39629</v>
          </cell>
          <cell r="T1424">
            <v>19.5</v>
          </cell>
          <cell r="U1424">
            <v>5</v>
          </cell>
          <cell r="V1424">
            <v>0</v>
          </cell>
          <cell r="W1424">
            <v>0</v>
          </cell>
          <cell r="X1424">
            <v>30</v>
          </cell>
          <cell r="Y1424">
            <v>24.5</v>
          </cell>
          <cell r="Z1424">
            <v>0</v>
          </cell>
        </row>
        <row r="1425">
          <cell r="A1425" t="str">
            <v>TMP370</v>
          </cell>
          <cell r="B1425" t="str">
            <v>SONALI MAHADIK</v>
          </cell>
          <cell r="C1425" t="str">
            <v>15/05/2006</v>
          </cell>
          <cell r="E1425" t="str">
            <v>TMP</v>
          </cell>
          <cell r="F1425">
            <v>9</v>
          </cell>
          <cell r="G1425">
            <v>17.3</v>
          </cell>
          <cell r="H1425" t="str">
            <v>TEMP</v>
          </cell>
          <cell r="N1425">
            <v>0</v>
          </cell>
          <cell r="R1425" t="str">
            <v>ASSEMBLY HELPER</v>
          </cell>
          <cell r="S1425">
            <v>39660</v>
          </cell>
          <cell r="T1425">
            <v>23.5</v>
          </cell>
          <cell r="U1425">
            <v>4</v>
          </cell>
          <cell r="V1425">
            <v>0</v>
          </cell>
          <cell r="W1425">
            <v>0</v>
          </cell>
          <cell r="X1425">
            <v>31</v>
          </cell>
          <cell r="Y1425">
            <v>27.5</v>
          </cell>
          <cell r="Z1425">
            <v>8</v>
          </cell>
        </row>
        <row r="1426">
          <cell r="A1426" t="str">
            <v>TMP370</v>
          </cell>
          <cell r="B1426" t="str">
            <v>SONALI MAHADIK</v>
          </cell>
          <cell r="C1426" t="str">
            <v>15/05/2006</v>
          </cell>
          <cell r="E1426" t="str">
            <v>TMP</v>
          </cell>
          <cell r="F1426">
            <v>9</v>
          </cell>
          <cell r="G1426">
            <v>17.3</v>
          </cell>
          <cell r="H1426" t="str">
            <v>TEMP</v>
          </cell>
          <cell r="N1426">
            <v>0</v>
          </cell>
          <cell r="R1426" t="str">
            <v>ASSEMBLY HELPER</v>
          </cell>
          <cell r="S1426">
            <v>39599</v>
          </cell>
          <cell r="T1426">
            <v>13.5</v>
          </cell>
          <cell r="U1426">
            <v>3</v>
          </cell>
          <cell r="V1426">
            <v>0</v>
          </cell>
          <cell r="W1426">
            <v>1</v>
          </cell>
          <cell r="X1426">
            <v>31</v>
          </cell>
          <cell r="Y1426">
            <v>17.5</v>
          </cell>
          <cell r="Z1426">
            <v>0</v>
          </cell>
        </row>
        <row r="1427">
          <cell r="A1427" t="str">
            <v>TMP370</v>
          </cell>
          <cell r="B1427" t="str">
            <v>SONALI MAHADIK</v>
          </cell>
          <cell r="C1427" t="str">
            <v>15/05/2006</v>
          </cell>
          <cell r="E1427" t="str">
            <v>TMP</v>
          </cell>
          <cell r="F1427">
            <v>9</v>
          </cell>
          <cell r="G1427">
            <v>17.3</v>
          </cell>
          <cell r="H1427" t="str">
            <v>TEMP</v>
          </cell>
          <cell r="N1427">
            <v>0</v>
          </cell>
          <cell r="R1427" t="str">
            <v>ASSEMBLY HELPER</v>
          </cell>
          <cell r="S1427">
            <v>39692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30</v>
          </cell>
          <cell r="Y1427">
            <v>0</v>
          </cell>
          <cell r="Z1427">
            <v>0</v>
          </cell>
        </row>
        <row r="1428">
          <cell r="A1428" t="str">
            <v>TMP370</v>
          </cell>
          <cell r="B1428" t="str">
            <v>SONALI MAHADIK</v>
          </cell>
          <cell r="C1428" t="str">
            <v>15/05/2006</v>
          </cell>
          <cell r="E1428" t="str">
            <v>TMP</v>
          </cell>
          <cell r="F1428">
            <v>9</v>
          </cell>
          <cell r="G1428">
            <v>17.3</v>
          </cell>
          <cell r="H1428" t="str">
            <v>TEMP</v>
          </cell>
          <cell r="N1428">
            <v>0</v>
          </cell>
          <cell r="R1428" t="str">
            <v>ASSEMBLY HELPER</v>
          </cell>
          <cell r="S1428">
            <v>39691</v>
          </cell>
          <cell r="T1428">
            <v>7.5</v>
          </cell>
          <cell r="U1428">
            <v>2</v>
          </cell>
          <cell r="V1428">
            <v>0</v>
          </cell>
          <cell r="W1428">
            <v>0</v>
          </cell>
          <cell r="X1428">
            <v>31</v>
          </cell>
          <cell r="Y1428">
            <v>9.5</v>
          </cell>
          <cell r="Z1428">
            <v>0</v>
          </cell>
        </row>
        <row r="1429">
          <cell r="A1429" t="str">
            <v>TMP371</v>
          </cell>
          <cell r="B1429" t="str">
            <v>OM PRAKASH YADAV</v>
          </cell>
          <cell r="C1429" t="str">
            <v>01/07/2006</v>
          </cell>
          <cell r="E1429" t="str">
            <v>YES</v>
          </cell>
          <cell r="F1429">
            <v>9</v>
          </cell>
          <cell r="G1429">
            <v>19</v>
          </cell>
          <cell r="H1429" t="str">
            <v>TEMP</v>
          </cell>
          <cell r="N1429">
            <v>0</v>
          </cell>
          <cell r="R1429" t="str">
            <v>SECURITY</v>
          </cell>
          <cell r="S1429">
            <v>39692</v>
          </cell>
          <cell r="T1429">
            <v>25</v>
          </cell>
          <cell r="U1429">
            <v>4</v>
          </cell>
          <cell r="V1429">
            <v>0</v>
          </cell>
          <cell r="W1429">
            <v>1</v>
          </cell>
          <cell r="X1429">
            <v>30</v>
          </cell>
          <cell r="Y1429">
            <v>30</v>
          </cell>
          <cell r="Z1429">
            <v>112</v>
          </cell>
        </row>
        <row r="1430">
          <cell r="A1430" t="str">
            <v>TMP371</v>
          </cell>
          <cell r="B1430" t="str">
            <v>OM PRAKASH YADAV</v>
          </cell>
          <cell r="C1430" t="str">
            <v>01/07/2006</v>
          </cell>
          <cell r="E1430" t="str">
            <v>YES</v>
          </cell>
          <cell r="F1430">
            <v>9</v>
          </cell>
          <cell r="G1430">
            <v>19</v>
          </cell>
          <cell r="H1430" t="str">
            <v>TEMP</v>
          </cell>
          <cell r="N1430">
            <v>0</v>
          </cell>
          <cell r="R1430" t="str">
            <v>SECURITY</v>
          </cell>
          <cell r="S1430">
            <v>39660</v>
          </cell>
          <cell r="T1430">
            <v>27</v>
          </cell>
          <cell r="U1430">
            <v>4</v>
          </cell>
          <cell r="V1430">
            <v>0</v>
          </cell>
          <cell r="W1430">
            <v>0</v>
          </cell>
          <cell r="X1430">
            <v>31</v>
          </cell>
          <cell r="Y1430">
            <v>31</v>
          </cell>
          <cell r="Z1430">
            <v>116</v>
          </cell>
        </row>
        <row r="1431">
          <cell r="A1431" t="str">
            <v>TMP371</v>
          </cell>
          <cell r="B1431" t="str">
            <v>OM PRAKASH YADAV</v>
          </cell>
          <cell r="C1431" t="str">
            <v>01/07/2006</v>
          </cell>
          <cell r="E1431" t="str">
            <v>YES</v>
          </cell>
          <cell r="F1431">
            <v>9</v>
          </cell>
          <cell r="G1431">
            <v>19</v>
          </cell>
          <cell r="H1431" t="str">
            <v>TEMP</v>
          </cell>
          <cell r="N1431">
            <v>0</v>
          </cell>
          <cell r="R1431" t="str">
            <v>SECURITY</v>
          </cell>
          <cell r="S1431">
            <v>39599</v>
          </cell>
          <cell r="T1431">
            <v>17</v>
          </cell>
          <cell r="U1431">
            <v>3</v>
          </cell>
          <cell r="V1431">
            <v>0</v>
          </cell>
          <cell r="W1431">
            <v>1</v>
          </cell>
          <cell r="X1431">
            <v>31</v>
          </cell>
          <cell r="Y1431">
            <v>21</v>
          </cell>
          <cell r="Z1431">
            <v>8</v>
          </cell>
        </row>
        <row r="1432">
          <cell r="A1432" t="str">
            <v>TMP371</v>
          </cell>
          <cell r="B1432" t="str">
            <v>OM PRAKASH YADAV</v>
          </cell>
          <cell r="C1432" t="str">
            <v>01/07/2006</v>
          </cell>
          <cell r="E1432" t="str">
            <v>YES</v>
          </cell>
          <cell r="F1432">
            <v>9</v>
          </cell>
          <cell r="G1432">
            <v>19</v>
          </cell>
          <cell r="H1432" t="str">
            <v>TEMP</v>
          </cell>
          <cell r="N1432">
            <v>0</v>
          </cell>
          <cell r="R1432" t="str">
            <v>SECURITY</v>
          </cell>
          <cell r="S1432">
            <v>39722</v>
          </cell>
          <cell r="T1432">
            <v>23</v>
          </cell>
          <cell r="U1432">
            <v>4</v>
          </cell>
          <cell r="V1432">
            <v>0</v>
          </cell>
          <cell r="W1432">
            <v>4</v>
          </cell>
          <cell r="X1432">
            <v>31</v>
          </cell>
          <cell r="Y1432">
            <v>31</v>
          </cell>
          <cell r="Z1432">
            <v>60</v>
          </cell>
        </row>
        <row r="1433">
          <cell r="A1433" t="str">
            <v>TMP371</v>
          </cell>
          <cell r="B1433" t="str">
            <v>OM PRAKASH YADAV</v>
          </cell>
          <cell r="C1433" t="str">
            <v>01/07/2006</v>
          </cell>
          <cell r="E1433" t="str">
            <v>YES</v>
          </cell>
          <cell r="F1433" t="str">
            <v>TIME_IN</v>
          </cell>
          <cell r="G1433">
            <v>19</v>
          </cell>
          <cell r="H1433" t="str">
            <v>TEMP</v>
          </cell>
          <cell r="N1433">
            <v>0</v>
          </cell>
          <cell r="R1433" t="str">
            <v>SECURITY</v>
          </cell>
          <cell r="S1433">
            <v>39783</v>
          </cell>
          <cell r="T1433">
            <v>9</v>
          </cell>
          <cell r="U1433">
            <v>0</v>
          </cell>
          <cell r="V1433">
            <v>0</v>
          </cell>
          <cell r="W1433">
            <v>0</v>
          </cell>
          <cell r="X1433">
            <v>31</v>
          </cell>
          <cell r="Y1433">
            <v>9</v>
          </cell>
          <cell r="Z1433">
            <v>16</v>
          </cell>
        </row>
        <row r="1434">
          <cell r="A1434" t="str">
            <v>TMP371</v>
          </cell>
          <cell r="B1434" t="str">
            <v>OM PRAKASH YADAV</v>
          </cell>
          <cell r="C1434" t="str">
            <v>01/07/2006</v>
          </cell>
          <cell r="E1434" t="str">
            <v>YES</v>
          </cell>
          <cell r="F1434">
            <v>9</v>
          </cell>
          <cell r="G1434">
            <v>19</v>
          </cell>
          <cell r="H1434" t="str">
            <v>TEMP</v>
          </cell>
          <cell r="N1434">
            <v>0</v>
          </cell>
          <cell r="R1434" t="str">
            <v>SECURITY</v>
          </cell>
          <cell r="S1434">
            <v>39539</v>
          </cell>
          <cell r="T1434">
            <v>21</v>
          </cell>
          <cell r="U1434">
            <v>4</v>
          </cell>
          <cell r="W1434">
            <v>0</v>
          </cell>
          <cell r="X1434">
            <v>30</v>
          </cell>
          <cell r="Y1434">
            <v>25</v>
          </cell>
          <cell r="Z1434">
            <v>0</v>
          </cell>
        </row>
        <row r="1435">
          <cell r="A1435" t="str">
            <v>TMP371</v>
          </cell>
          <cell r="B1435" t="str">
            <v>OM PRAKASH YADAV</v>
          </cell>
          <cell r="C1435" t="str">
            <v>01/07/2006</v>
          </cell>
          <cell r="E1435" t="str">
            <v>YES</v>
          </cell>
          <cell r="F1435" t="str">
            <v>TIME_IN</v>
          </cell>
          <cell r="G1435">
            <v>19</v>
          </cell>
          <cell r="H1435" t="str">
            <v>TEMP</v>
          </cell>
          <cell r="N1435">
            <v>0</v>
          </cell>
          <cell r="R1435" t="str">
            <v>SECURITY</v>
          </cell>
          <cell r="S1435">
            <v>39845</v>
          </cell>
          <cell r="T1435">
            <v>24</v>
          </cell>
          <cell r="U1435">
            <v>4</v>
          </cell>
          <cell r="V1435">
            <v>0</v>
          </cell>
          <cell r="W1435">
            <v>0</v>
          </cell>
          <cell r="X1435">
            <v>28</v>
          </cell>
          <cell r="Y1435">
            <v>28</v>
          </cell>
          <cell r="Z1435">
            <v>76</v>
          </cell>
        </row>
        <row r="1436">
          <cell r="A1436" t="str">
            <v>TMP371</v>
          </cell>
          <cell r="B1436" t="str">
            <v>OM PRAKASH YADAV</v>
          </cell>
          <cell r="C1436" t="str">
            <v>01/07/2006</v>
          </cell>
          <cell r="F1436">
            <v>9</v>
          </cell>
          <cell r="G1436">
            <v>19</v>
          </cell>
          <cell r="H1436" t="str">
            <v>TEMP</v>
          </cell>
          <cell r="N1436">
            <v>0</v>
          </cell>
          <cell r="R1436" t="str">
            <v>SECURITY</v>
          </cell>
          <cell r="S1436">
            <v>39629</v>
          </cell>
          <cell r="T1436">
            <v>25</v>
          </cell>
          <cell r="U1436">
            <v>5</v>
          </cell>
          <cell r="V1436">
            <v>0</v>
          </cell>
          <cell r="W1436">
            <v>0</v>
          </cell>
          <cell r="X1436">
            <v>30</v>
          </cell>
          <cell r="Y1436">
            <v>30</v>
          </cell>
          <cell r="Z1436">
            <v>64</v>
          </cell>
        </row>
        <row r="1437">
          <cell r="A1437" t="str">
            <v>TMP371</v>
          </cell>
          <cell r="B1437" t="str">
            <v>OM PRAKASH YADAV</v>
          </cell>
          <cell r="C1437" t="str">
            <v>01/07/2006</v>
          </cell>
          <cell r="E1437" t="str">
            <v>YES</v>
          </cell>
          <cell r="F1437" t="str">
            <v>TIME_IN</v>
          </cell>
          <cell r="G1437">
            <v>19</v>
          </cell>
          <cell r="H1437" t="str">
            <v>TEMP</v>
          </cell>
          <cell r="N1437">
            <v>0</v>
          </cell>
          <cell r="R1437" t="str">
            <v>SECURITY</v>
          </cell>
          <cell r="S1437">
            <v>39881</v>
          </cell>
          <cell r="T1437">
            <v>24</v>
          </cell>
          <cell r="U1437">
            <v>5</v>
          </cell>
          <cell r="V1437">
            <v>0</v>
          </cell>
          <cell r="W1437">
            <v>2</v>
          </cell>
          <cell r="X1437">
            <v>31</v>
          </cell>
          <cell r="Y1437">
            <v>31</v>
          </cell>
          <cell r="Z1437">
            <v>82</v>
          </cell>
        </row>
        <row r="1438">
          <cell r="A1438" t="str">
            <v>TMP371</v>
          </cell>
          <cell r="B1438" t="str">
            <v>OM PRAKASH YADAV</v>
          </cell>
          <cell r="C1438" t="str">
            <v>01/07/2006</v>
          </cell>
          <cell r="E1438" t="str">
            <v>YES</v>
          </cell>
          <cell r="F1438">
            <v>9</v>
          </cell>
          <cell r="G1438">
            <v>19</v>
          </cell>
          <cell r="H1438" t="str">
            <v>TEMP</v>
          </cell>
          <cell r="N1438">
            <v>0</v>
          </cell>
          <cell r="R1438" t="str">
            <v>SECURITY</v>
          </cell>
          <cell r="S1438">
            <v>39691</v>
          </cell>
          <cell r="T1438">
            <v>24</v>
          </cell>
          <cell r="U1438">
            <v>4</v>
          </cell>
          <cell r="V1438">
            <v>0</v>
          </cell>
          <cell r="W1438">
            <v>3</v>
          </cell>
          <cell r="X1438">
            <v>31</v>
          </cell>
          <cell r="Y1438">
            <v>31</v>
          </cell>
          <cell r="Z1438">
            <v>120</v>
          </cell>
        </row>
        <row r="1439">
          <cell r="A1439" t="str">
            <v>TMP371</v>
          </cell>
          <cell r="B1439" t="str">
            <v>OM PRAKASH YADAV</v>
          </cell>
          <cell r="C1439" t="str">
            <v>01/07/2006</v>
          </cell>
          <cell r="E1439" t="str">
            <v>YES</v>
          </cell>
          <cell r="F1439">
            <v>9</v>
          </cell>
          <cell r="G1439">
            <v>19</v>
          </cell>
          <cell r="H1439" t="str">
            <v>TEMP</v>
          </cell>
          <cell r="N1439">
            <v>0</v>
          </cell>
          <cell r="R1439" t="str">
            <v>SECURITY</v>
          </cell>
          <cell r="S1439">
            <v>39753</v>
          </cell>
          <cell r="T1439">
            <v>20</v>
          </cell>
          <cell r="U1439">
            <v>3</v>
          </cell>
          <cell r="V1439">
            <v>0</v>
          </cell>
          <cell r="W1439">
            <v>0</v>
          </cell>
          <cell r="X1439">
            <v>30</v>
          </cell>
          <cell r="Y1439">
            <v>23</v>
          </cell>
          <cell r="Z1439">
            <v>51</v>
          </cell>
        </row>
        <row r="1440">
          <cell r="A1440" t="str">
            <v>TMP371</v>
          </cell>
          <cell r="B1440" t="str">
            <v>OM PRAKASH YADAV</v>
          </cell>
          <cell r="C1440" t="str">
            <v>01/07/2006</v>
          </cell>
          <cell r="E1440" t="str">
            <v>YES</v>
          </cell>
          <cell r="F1440" t="str">
            <v>TIME_IN</v>
          </cell>
          <cell r="G1440">
            <v>19</v>
          </cell>
          <cell r="H1440" t="str">
            <v>TEMP</v>
          </cell>
          <cell r="N1440">
            <v>0</v>
          </cell>
          <cell r="R1440" t="str">
            <v>SECURITY</v>
          </cell>
          <cell r="S1440">
            <v>39814</v>
          </cell>
          <cell r="T1440">
            <v>29</v>
          </cell>
          <cell r="U1440">
            <v>2</v>
          </cell>
          <cell r="V1440">
            <v>0</v>
          </cell>
          <cell r="W1440">
            <v>0</v>
          </cell>
          <cell r="X1440">
            <v>31</v>
          </cell>
          <cell r="Y1440">
            <v>31</v>
          </cell>
          <cell r="Z1440">
            <v>82</v>
          </cell>
        </row>
        <row r="1441">
          <cell r="A1441" t="str">
            <v>TMP377</v>
          </cell>
          <cell r="B1441" t="str">
            <v>SUSHIL YADAV</v>
          </cell>
          <cell r="C1441" t="str">
            <v>1.8.06</v>
          </cell>
          <cell r="E1441" t="str">
            <v>YES</v>
          </cell>
          <cell r="F1441">
            <v>7.3</v>
          </cell>
          <cell r="G1441">
            <v>16</v>
          </cell>
          <cell r="H1441" t="str">
            <v>TEMP</v>
          </cell>
          <cell r="N1441">
            <v>0</v>
          </cell>
          <cell r="R1441" t="str">
            <v>PRINTING HELPER</v>
          </cell>
          <cell r="S1441">
            <v>39539</v>
          </cell>
          <cell r="T1441">
            <v>17</v>
          </cell>
          <cell r="U1441">
            <v>3</v>
          </cell>
          <cell r="W1441">
            <v>0</v>
          </cell>
          <cell r="X1441">
            <v>30</v>
          </cell>
          <cell r="Y1441">
            <v>20</v>
          </cell>
          <cell r="Z1441">
            <v>5</v>
          </cell>
        </row>
        <row r="1442">
          <cell r="A1442" t="str">
            <v>TMP377</v>
          </cell>
          <cell r="B1442" t="str">
            <v>SUSHIL YADAV</v>
          </cell>
          <cell r="C1442" t="str">
            <v>1.8.06</v>
          </cell>
          <cell r="F1442">
            <v>7.3</v>
          </cell>
          <cell r="G1442">
            <v>16</v>
          </cell>
          <cell r="H1442" t="str">
            <v>TEMP</v>
          </cell>
          <cell r="N1442">
            <v>0</v>
          </cell>
          <cell r="R1442" t="str">
            <v>PRINTING HELPER</v>
          </cell>
          <cell r="S1442">
            <v>39629</v>
          </cell>
          <cell r="T1442">
            <v>16.5</v>
          </cell>
          <cell r="U1442">
            <v>5</v>
          </cell>
          <cell r="V1442">
            <v>0</v>
          </cell>
          <cell r="W1442">
            <v>0</v>
          </cell>
          <cell r="X1442">
            <v>30</v>
          </cell>
          <cell r="Y1442">
            <v>21.5</v>
          </cell>
          <cell r="Z1442">
            <v>13.5</v>
          </cell>
        </row>
        <row r="1443">
          <cell r="A1443" t="str">
            <v>TMP377</v>
          </cell>
          <cell r="B1443" t="str">
            <v>SUSHIL YADAV</v>
          </cell>
          <cell r="C1443" t="str">
            <v>1.8.06</v>
          </cell>
          <cell r="E1443" t="str">
            <v>YES</v>
          </cell>
          <cell r="F1443">
            <v>7.3</v>
          </cell>
          <cell r="G1443">
            <v>16</v>
          </cell>
          <cell r="H1443" t="str">
            <v>TEMP</v>
          </cell>
          <cell r="N1443">
            <v>0</v>
          </cell>
          <cell r="R1443" t="str">
            <v>PRINTING HELPER</v>
          </cell>
          <cell r="S1443">
            <v>39660</v>
          </cell>
          <cell r="T1443">
            <v>21</v>
          </cell>
          <cell r="U1443">
            <v>4</v>
          </cell>
          <cell r="V1443">
            <v>0</v>
          </cell>
          <cell r="W1443">
            <v>0</v>
          </cell>
          <cell r="X1443">
            <v>31</v>
          </cell>
          <cell r="Y1443">
            <v>25</v>
          </cell>
          <cell r="Z1443">
            <v>31</v>
          </cell>
        </row>
        <row r="1444">
          <cell r="A1444" t="str">
            <v>TMP377</v>
          </cell>
          <cell r="B1444" t="str">
            <v>SUSHIL YADAV</v>
          </cell>
          <cell r="C1444" t="str">
            <v>1.8.06</v>
          </cell>
          <cell r="E1444" t="str">
            <v>YES</v>
          </cell>
          <cell r="F1444">
            <v>7.3</v>
          </cell>
          <cell r="G1444">
            <v>16</v>
          </cell>
          <cell r="H1444" t="str">
            <v>TEMP</v>
          </cell>
          <cell r="N1444">
            <v>0</v>
          </cell>
          <cell r="R1444" t="str">
            <v>PRINTING HELPER</v>
          </cell>
          <cell r="S1444">
            <v>39599</v>
          </cell>
          <cell r="T1444">
            <v>19.5</v>
          </cell>
          <cell r="U1444">
            <v>3</v>
          </cell>
          <cell r="V1444">
            <v>0</v>
          </cell>
          <cell r="W1444">
            <v>0</v>
          </cell>
          <cell r="X1444">
            <v>31</v>
          </cell>
          <cell r="Y1444">
            <v>22.5</v>
          </cell>
          <cell r="Z1444">
            <v>47</v>
          </cell>
        </row>
        <row r="1445">
          <cell r="A1445" t="str">
            <v>TMP382</v>
          </cell>
          <cell r="B1445" t="str">
            <v>SWATI PURANIK</v>
          </cell>
          <cell r="C1445" t="str">
            <v>11.8.06</v>
          </cell>
          <cell r="E1445" t="str">
            <v>YES</v>
          </cell>
          <cell r="F1445">
            <v>9</v>
          </cell>
          <cell r="G1445">
            <v>17.3</v>
          </cell>
          <cell r="H1445" t="str">
            <v>TEMP</v>
          </cell>
          <cell r="N1445">
            <v>0</v>
          </cell>
          <cell r="R1445" t="str">
            <v>ASSEMBLY HELPER</v>
          </cell>
          <cell r="S1445">
            <v>39691</v>
          </cell>
          <cell r="T1445">
            <v>20</v>
          </cell>
          <cell r="U1445">
            <v>4</v>
          </cell>
          <cell r="V1445">
            <v>0</v>
          </cell>
          <cell r="W1445">
            <v>3</v>
          </cell>
          <cell r="X1445">
            <v>31</v>
          </cell>
          <cell r="Y1445">
            <v>27</v>
          </cell>
          <cell r="Z1445">
            <v>0</v>
          </cell>
        </row>
        <row r="1446">
          <cell r="A1446" t="str">
            <v>TMP382</v>
          </cell>
          <cell r="B1446" t="str">
            <v>SWATI PURANIK</v>
          </cell>
          <cell r="C1446" t="str">
            <v>11.8.06</v>
          </cell>
          <cell r="E1446" t="str">
            <v>YES</v>
          </cell>
          <cell r="F1446">
            <v>9</v>
          </cell>
          <cell r="G1446">
            <v>17.3</v>
          </cell>
          <cell r="H1446" t="str">
            <v>TEMP</v>
          </cell>
          <cell r="N1446">
            <v>0</v>
          </cell>
          <cell r="R1446" t="str">
            <v>ASSEMBLY HELPER</v>
          </cell>
          <cell r="S1446">
            <v>39722</v>
          </cell>
          <cell r="T1446">
            <v>23</v>
          </cell>
          <cell r="U1446">
            <v>4</v>
          </cell>
          <cell r="V1446">
            <v>0</v>
          </cell>
          <cell r="W1446">
            <v>4</v>
          </cell>
          <cell r="X1446">
            <v>31</v>
          </cell>
          <cell r="Y1446">
            <v>31</v>
          </cell>
          <cell r="Z1446">
            <v>0</v>
          </cell>
        </row>
        <row r="1447">
          <cell r="A1447" t="str">
            <v>TMP382</v>
          </cell>
          <cell r="B1447" t="str">
            <v>SWATI PURANIK</v>
          </cell>
          <cell r="C1447" t="str">
            <v>11.8.06</v>
          </cell>
          <cell r="E1447" t="str">
            <v>YES</v>
          </cell>
          <cell r="F1447">
            <v>9</v>
          </cell>
          <cell r="G1447">
            <v>17.3</v>
          </cell>
          <cell r="H1447" t="str">
            <v>TEMP</v>
          </cell>
          <cell r="N1447">
            <v>0</v>
          </cell>
          <cell r="R1447" t="str">
            <v>ASSEMBLY HELPER</v>
          </cell>
          <cell r="S1447">
            <v>39599</v>
          </cell>
          <cell r="T1447">
            <v>21</v>
          </cell>
          <cell r="U1447">
            <v>4</v>
          </cell>
          <cell r="V1447">
            <v>0</v>
          </cell>
          <cell r="W1447">
            <v>1</v>
          </cell>
          <cell r="X1447">
            <v>31</v>
          </cell>
          <cell r="Y1447">
            <v>26</v>
          </cell>
          <cell r="Z1447">
            <v>1.5</v>
          </cell>
        </row>
        <row r="1448">
          <cell r="A1448" t="str">
            <v>TMP382</v>
          </cell>
          <cell r="B1448" t="str">
            <v>SWATI PURANIK</v>
          </cell>
          <cell r="C1448" t="str">
            <v>11.8.06</v>
          </cell>
          <cell r="E1448" t="str">
            <v>YES</v>
          </cell>
          <cell r="F1448">
            <v>9</v>
          </cell>
          <cell r="G1448">
            <v>17.3</v>
          </cell>
          <cell r="H1448" t="str">
            <v>TEMP</v>
          </cell>
          <cell r="N1448">
            <v>0</v>
          </cell>
          <cell r="R1448" t="str">
            <v>ASSEMBLY HELPER</v>
          </cell>
          <cell r="S1448">
            <v>39753</v>
          </cell>
          <cell r="T1448">
            <v>23.5</v>
          </cell>
          <cell r="U1448">
            <v>5</v>
          </cell>
          <cell r="V1448">
            <v>0</v>
          </cell>
          <cell r="W1448">
            <v>0</v>
          </cell>
          <cell r="X1448">
            <v>30</v>
          </cell>
          <cell r="Y1448">
            <v>28.5</v>
          </cell>
          <cell r="Z1448">
            <v>1.5</v>
          </cell>
        </row>
        <row r="1449">
          <cell r="A1449" t="str">
            <v>TMP382</v>
          </cell>
          <cell r="B1449" t="str">
            <v>SWATI PURANIK</v>
          </cell>
          <cell r="C1449" t="str">
            <v>11.8.06</v>
          </cell>
          <cell r="E1449" t="str">
            <v>YES</v>
          </cell>
          <cell r="F1449" t="str">
            <v>TIME_IN</v>
          </cell>
          <cell r="G1449">
            <v>17.3</v>
          </cell>
          <cell r="H1449" t="str">
            <v>TEMP</v>
          </cell>
          <cell r="N1449">
            <v>0</v>
          </cell>
          <cell r="R1449" t="str">
            <v>ASSEMBLY HELPER</v>
          </cell>
          <cell r="S1449">
            <v>39783</v>
          </cell>
          <cell r="T1449">
            <v>20.5</v>
          </cell>
          <cell r="U1449">
            <v>4</v>
          </cell>
          <cell r="V1449">
            <v>0</v>
          </cell>
          <cell r="W1449">
            <v>0</v>
          </cell>
          <cell r="X1449">
            <v>31</v>
          </cell>
          <cell r="Y1449">
            <v>24.5</v>
          </cell>
          <cell r="Z1449">
            <v>0</v>
          </cell>
        </row>
        <row r="1450">
          <cell r="A1450" t="str">
            <v>TMP382</v>
          </cell>
          <cell r="B1450" t="str">
            <v>SWATI PURANIK</v>
          </cell>
          <cell r="C1450" t="str">
            <v>11.8.06</v>
          </cell>
          <cell r="E1450" t="str">
            <v>YES</v>
          </cell>
          <cell r="F1450">
            <v>9</v>
          </cell>
          <cell r="G1450">
            <v>17.3</v>
          </cell>
          <cell r="H1450" t="str">
            <v>TEMP</v>
          </cell>
          <cell r="N1450">
            <v>0</v>
          </cell>
          <cell r="R1450" t="str">
            <v>ASSEMBLY HELPER</v>
          </cell>
          <cell r="S1450">
            <v>39660</v>
          </cell>
          <cell r="T1450">
            <v>25.5</v>
          </cell>
          <cell r="U1450">
            <v>4</v>
          </cell>
          <cell r="V1450">
            <v>0</v>
          </cell>
          <cell r="W1450">
            <v>0</v>
          </cell>
          <cell r="X1450">
            <v>31</v>
          </cell>
          <cell r="Y1450">
            <v>29.5</v>
          </cell>
          <cell r="Z1450">
            <v>11</v>
          </cell>
        </row>
        <row r="1451">
          <cell r="A1451" t="str">
            <v>TMP382</v>
          </cell>
          <cell r="B1451" t="str">
            <v>SWATI PURANIK</v>
          </cell>
          <cell r="C1451" t="str">
            <v>11.8.06</v>
          </cell>
          <cell r="E1451" t="str">
            <v>YES</v>
          </cell>
          <cell r="F1451">
            <v>9</v>
          </cell>
          <cell r="G1451">
            <v>17.3</v>
          </cell>
          <cell r="H1451" t="str">
            <v>TEMP</v>
          </cell>
          <cell r="N1451">
            <v>0</v>
          </cell>
          <cell r="R1451" t="str">
            <v>ASSEMBLY HELPER</v>
          </cell>
          <cell r="S1451">
            <v>39692</v>
          </cell>
          <cell r="T1451">
            <v>21</v>
          </cell>
          <cell r="U1451">
            <v>4</v>
          </cell>
          <cell r="V1451">
            <v>0</v>
          </cell>
          <cell r="W1451">
            <v>1</v>
          </cell>
          <cell r="X1451">
            <v>30</v>
          </cell>
          <cell r="Y1451">
            <v>26</v>
          </cell>
          <cell r="Z1451">
            <v>0</v>
          </cell>
        </row>
        <row r="1452">
          <cell r="A1452" t="str">
            <v>TMP382</v>
          </cell>
          <cell r="B1452" t="str">
            <v>SWATI PURANIK</v>
          </cell>
          <cell r="C1452" t="str">
            <v>11.8.06</v>
          </cell>
          <cell r="E1452" t="str">
            <v>YES</v>
          </cell>
          <cell r="F1452" t="str">
            <v>TIME_IN</v>
          </cell>
          <cell r="G1452">
            <v>17.3</v>
          </cell>
          <cell r="H1452" t="str">
            <v>TEMP</v>
          </cell>
          <cell r="N1452">
            <v>0</v>
          </cell>
          <cell r="R1452" t="str">
            <v>ASSEMBLY HELPER</v>
          </cell>
          <cell r="S1452">
            <v>39814</v>
          </cell>
          <cell r="T1452">
            <v>25</v>
          </cell>
          <cell r="U1452">
            <v>4</v>
          </cell>
          <cell r="V1452">
            <v>0</v>
          </cell>
          <cell r="W1452">
            <v>1</v>
          </cell>
          <cell r="X1452">
            <v>31</v>
          </cell>
          <cell r="Y1452">
            <v>30</v>
          </cell>
          <cell r="Z1452">
            <v>0</v>
          </cell>
        </row>
        <row r="1453">
          <cell r="A1453" t="str">
            <v>TMP382</v>
          </cell>
          <cell r="B1453" t="str">
            <v>SWATI PURANIK</v>
          </cell>
          <cell r="C1453" t="str">
            <v>11.8.06</v>
          </cell>
          <cell r="F1453">
            <v>9</v>
          </cell>
          <cell r="G1453">
            <v>17.3</v>
          </cell>
          <cell r="H1453" t="str">
            <v>TEMP</v>
          </cell>
          <cell r="N1453">
            <v>0</v>
          </cell>
          <cell r="R1453" t="str">
            <v>ASSEMBLY HELPER</v>
          </cell>
          <cell r="S1453">
            <v>39629</v>
          </cell>
          <cell r="T1453">
            <v>22</v>
          </cell>
          <cell r="U1453">
            <v>5</v>
          </cell>
          <cell r="V1453">
            <v>0</v>
          </cell>
          <cell r="W1453">
            <v>0</v>
          </cell>
          <cell r="X1453">
            <v>30</v>
          </cell>
          <cell r="Y1453">
            <v>27</v>
          </cell>
          <cell r="Z1453">
            <v>0</v>
          </cell>
        </row>
        <row r="1454">
          <cell r="A1454" t="str">
            <v>TMP382</v>
          </cell>
          <cell r="B1454" t="str">
            <v>SWATI PURANIK</v>
          </cell>
          <cell r="C1454" t="str">
            <v>11.8.06</v>
          </cell>
          <cell r="E1454" t="str">
            <v>YES</v>
          </cell>
          <cell r="F1454" t="str">
            <v>TIME_IN</v>
          </cell>
          <cell r="G1454">
            <v>17.3</v>
          </cell>
          <cell r="H1454" t="str">
            <v>TEMP</v>
          </cell>
          <cell r="N1454">
            <v>0</v>
          </cell>
          <cell r="R1454" t="str">
            <v>ASSEMBLY HELPER</v>
          </cell>
          <cell r="S1454">
            <v>39845</v>
          </cell>
          <cell r="T1454">
            <v>23</v>
          </cell>
          <cell r="U1454">
            <v>4</v>
          </cell>
          <cell r="V1454">
            <v>0</v>
          </cell>
          <cell r="W1454">
            <v>0</v>
          </cell>
          <cell r="X1454">
            <v>28</v>
          </cell>
          <cell r="Y1454">
            <v>27</v>
          </cell>
          <cell r="Z1454">
            <v>1.75</v>
          </cell>
        </row>
        <row r="1455">
          <cell r="A1455" t="str">
            <v>TMP382</v>
          </cell>
          <cell r="B1455" t="str">
            <v>SWATI PURANIK</v>
          </cell>
          <cell r="C1455" t="str">
            <v>11.8.06</v>
          </cell>
          <cell r="E1455" t="str">
            <v>YES</v>
          </cell>
          <cell r="F1455">
            <v>9</v>
          </cell>
          <cell r="G1455">
            <v>17.3</v>
          </cell>
          <cell r="H1455" t="str">
            <v>TEMP</v>
          </cell>
          <cell r="N1455">
            <v>0</v>
          </cell>
          <cell r="R1455" t="str">
            <v>ASSEMBLY HELPER</v>
          </cell>
          <cell r="S1455">
            <v>39539</v>
          </cell>
          <cell r="T1455">
            <v>24</v>
          </cell>
          <cell r="U1455">
            <v>4</v>
          </cell>
          <cell r="W1455">
            <v>0</v>
          </cell>
          <cell r="X1455">
            <v>30</v>
          </cell>
          <cell r="Y1455">
            <v>28</v>
          </cell>
          <cell r="Z1455">
            <v>3.75</v>
          </cell>
        </row>
        <row r="1456">
          <cell r="A1456" t="str">
            <v>TMP382</v>
          </cell>
          <cell r="B1456" t="str">
            <v>SWATI PURANIK</v>
          </cell>
          <cell r="C1456" t="str">
            <v>11.8.06</v>
          </cell>
          <cell r="E1456" t="str">
            <v>YES</v>
          </cell>
          <cell r="F1456" t="str">
            <v>TIME_IN</v>
          </cell>
          <cell r="G1456">
            <v>17.3</v>
          </cell>
          <cell r="H1456" t="str">
            <v>TEMP</v>
          </cell>
          <cell r="N1456">
            <v>0</v>
          </cell>
          <cell r="R1456" t="str">
            <v>ASSEMBLY HELPER</v>
          </cell>
          <cell r="S1456">
            <v>39881</v>
          </cell>
          <cell r="T1456">
            <v>22</v>
          </cell>
          <cell r="U1456">
            <v>5</v>
          </cell>
          <cell r="V1456">
            <v>0</v>
          </cell>
          <cell r="W1456">
            <v>2</v>
          </cell>
          <cell r="X1456">
            <v>31</v>
          </cell>
          <cell r="Y1456">
            <v>29</v>
          </cell>
          <cell r="Z1456">
            <v>1.25</v>
          </cell>
        </row>
        <row r="1457">
          <cell r="A1457" t="str">
            <v>TMP383</v>
          </cell>
          <cell r="B1457" t="str">
            <v>GANESH JADHAV</v>
          </cell>
          <cell r="C1457" t="str">
            <v>12.8.06</v>
          </cell>
          <cell r="E1457" t="str">
            <v>YES</v>
          </cell>
          <cell r="F1457">
            <v>21</v>
          </cell>
          <cell r="G1457">
            <v>7</v>
          </cell>
          <cell r="H1457" t="str">
            <v>TEMP</v>
          </cell>
          <cell r="N1457">
            <v>0</v>
          </cell>
          <cell r="R1457" t="str">
            <v>CARDS HELPER-NIGHT</v>
          </cell>
          <cell r="S1457">
            <v>39722</v>
          </cell>
          <cell r="T1457">
            <v>17</v>
          </cell>
          <cell r="U1457">
            <v>8</v>
          </cell>
          <cell r="V1457">
            <v>0</v>
          </cell>
          <cell r="W1457">
            <v>4</v>
          </cell>
          <cell r="X1457">
            <v>31</v>
          </cell>
          <cell r="Y1457">
            <v>29</v>
          </cell>
          <cell r="Z1457">
            <v>50.5</v>
          </cell>
        </row>
        <row r="1458">
          <cell r="A1458" t="str">
            <v>TMP383</v>
          </cell>
          <cell r="B1458" t="str">
            <v>GANESH JADHAV</v>
          </cell>
          <cell r="C1458" t="str">
            <v>12.8.06</v>
          </cell>
          <cell r="E1458" t="str">
            <v>YES</v>
          </cell>
          <cell r="F1458">
            <v>21</v>
          </cell>
          <cell r="G1458">
            <v>7</v>
          </cell>
          <cell r="H1458" t="str">
            <v>TEMP</v>
          </cell>
          <cell r="N1458">
            <v>0</v>
          </cell>
          <cell r="R1458" t="str">
            <v>CARDS HELPER-NIGHT</v>
          </cell>
          <cell r="S1458">
            <v>39753</v>
          </cell>
          <cell r="T1458">
            <v>16</v>
          </cell>
          <cell r="U1458">
            <v>10</v>
          </cell>
          <cell r="V1458">
            <v>0</v>
          </cell>
          <cell r="W1458">
            <v>0</v>
          </cell>
          <cell r="X1458">
            <v>30</v>
          </cell>
          <cell r="Y1458">
            <v>26</v>
          </cell>
          <cell r="Z1458">
            <v>23</v>
          </cell>
        </row>
        <row r="1459">
          <cell r="A1459" t="str">
            <v>TMP383</v>
          </cell>
          <cell r="B1459" t="str">
            <v>GANESH JADHAV</v>
          </cell>
          <cell r="C1459" t="str">
            <v>12.8.06</v>
          </cell>
          <cell r="E1459" t="str">
            <v>YES</v>
          </cell>
          <cell r="F1459">
            <v>21</v>
          </cell>
          <cell r="G1459">
            <v>7</v>
          </cell>
          <cell r="H1459" t="str">
            <v>TEMP</v>
          </cell>
          <cell r="N1459">
            <v>0</v>
          </cell>
          <cell r="R1459" t="str">
            <v>CARDS HELPER-NIGHT</v>
          </cell>
          <cell r="S1459">
            <v>39691</v>
          </cell>
          <cell r="T1459">
            <v>19</v>
          </cell>
          <cell r="U1459">
            <v>8</v>
          </cell>
          <cell r="V1459">
            <v>0</v>
          </cell>
          <cell r="W1459">
            <v>3</v>
          </cell>
          <cell r="X1459">
            <v>31</v>
          </cell>
          <cell r="Y1459">
            <v>30</v>
          </cell>
          <cell r="Z1459">
            <v>16</v>
          </cell>
        </row>
        <row r="1460">
          <cell r="A1460" t="str">
            <v>TMP383</v>
          </cell>
          <cell r="B1460" t="str">
            <v>GANESH JADHAV</v>
          </cell>
          <cell r="C1460" t="str">
            <v>12.8.06</v>
          </cell>
          <cell r="E1460" t="str">
            <v>YES</v>
          </cell>
          <cell r="F1460" t="str">
            <v>TIME_IN</v>
          </cell>
          <cell r="G1460">
            <v>7</v>
          </cell>
          <cell r="H1460" t="str">
            <v>TEMP</v>
          </cell>
          <cell r="N1460">
            <v>0</v>
          </cell>
          <cell r="R1460" t="str">
            <v>CARDS HELPER-NIGHT</v>
          </cell>
          <cell r="S1460">
            <v>39783</v>
          </cell>
          <cell r="T1460">
            <v>19</v>
          </cell>
          <cell r="U1460">
            <v>8</v>
          </cell>
          <cell r="V1460">
            <v>0</v>
          </cell>
          <cell r="W1460">
            <v>0</v>
          </cell>
          <cell r="X1460">
            <v>31</v>
          </cell>
          <cell r="Y1460">
            <v>27</v>
          </cell>
          <cell r="Z1460">
            <v>4</v>
          </cell>
        </row>
        <row r="1461">
          <cell r="A1461" t="str">
            <v>TMP383</v>
          </cell>
          <cell r="B1461" t="str">
            <v>GANESH JADHAV</v>
          </cell>
          <cell r="C1461" t="str">
            <v>12.8.06</v>
          </cell>
          <cell r="E1461" t="str">
            <v>YES</v>
          </cell>
          <cell r="F1461">
            <v>21</v>
          </cell>
          <cell r="G1461">
            <v>7</v>
          </cell>
          <cell r="H1461" t="str">
            <v>TEMP</v>
          </cell>
          <cell r="N1461">
            <v>0</v>
          </cell>
          <cell r="R1461" t="str">
            <v>CARDS HELPER-NIGHT</v>
          </cell>
          <cell r="S1461">
            <v>39692</v>
          </cell>
          <cell r="T1461">
            <v>15</v>
          </cell>
          <cell r="U1461">
            <v>8</v>
          </cell>
          <cell r="V1461">
            <v>0</v>
          </cell>
          <cell r="W1461">
            <v>1</v>
          </cell>
          <cell r="X1461">
            <v>30</v>
          </cell>
          <cell r="Y1461">
            <v>24</v>
          </cell>
          <cell r="Z1461">
            <v>47</v>
          </cell>
        </row>
        <row r="1462">
          <cell r="A1462" t="str">
            <v>TMP383</v>
          </cell>
          <cell r="B1462" t="str">
            <v>GANESH JADHAV</v>
          </cell>
          <cell r="C1462" t="str">
            <v>12.8.06</v>
          </cell>
          <cell r="E1462" t="str">
            <v>YES</v>
          </cell>
          <cell r="F1462" t="str">
            <v>TIME_IN</v>
          </cell>
          <cell r="G1462">
            <v>7</v>
          </cell>
          <cell r="H1462" t="str">
            <v>TEMP</v>
          </cell>
          <cell r="N1462">
            <v>0</v>
          </cell>
          <cell r="R1462" t="str">
            <v>CARDS HELPER-NIGHT</v>
          </cell>
          <cell r="S1462">
            <v>39814</v>
          </cell>
          <cell r="T1462">
            <v>21</v>
          </cell>
          <cell r="U1462">
            <v>9</v>
          </cell>
          <cell r="V1462">
            <v>0</v>
          </cell>
          <cell r="W1462">
            <v>1</v>
          </cell>
          <cell r="X1462">
            <v>31</v>
          </cell>
          <cell r="Y1462">
            <v>31</v>
          </cell>
          <cell r="Z1462">
            <v>0</v>
          </cell>
        </row>
        <row r="1463">
          <cell r="A1463" t="str">
            <v>TMP383</v>
          </cell>
          <cell r="B1463" t="str">
            <v>GANESH JADHAV</v>
          </cell>
          <cell r="C1463" t="str">
            <v>12.8.06</v>
          </cell>
          <cell r="E1463" t="str">
            <v>YES</v>
          </cell>
          <cell r="F1463">
            <v>21</v>
          </cell>
          <cell r="G1463">
            <v>7</v>
          </cell>
          <cell r="H1463" t="str">
            <v>TEMP</v>
          </cell>
          <cell r="N1463">
            <v>0</v>
          </cell>
          <cell r="R1463" t="str">
            <v>CARDS HELPER-NIGHT</v>
          </cell>
          <cell r="S1463">
            <v>39599</v>
          </cell>
          <cell r="T1463">
            <v>19</v>
          </cell>
          <cell r="U1463">
            <v>9</v>
          </cell>
          <cell r="V1463">
            <v>0</v>
          </cell>
          <cell r="W1463">
            <v>1</v>
          </cell>
          <cell r="X1463">
            <v>31</v>
          </cell>
          <cell r="Y1463">
            <v>29</v>
          </cell>
          <cell r="Z1463">
            <v>20</v>
          </cell>
        </row>
        <row r="1464">
          <cell r="A1464" t="str">
            <v>TMP383</v>
          </cell>
          <cell r="B1464" t="str">
            <v>GANESH JADHAV</v>
          </cell>
          <cell r="C1464" t="str">
            <v>12.8.06</v>
          </cell>
          <cell r="E1464" t="str">
            <v>YES</v>
          </cell>
          <cell r="F1464" t="str">
            <v>TIME_IN</v>
          </cell>
          <cell r="G1464">
            <v>7</v>
          </cell>
          <cell r="H1464" t="str">
            <v>TEMP</v>
          </cell>
          <cell r="N1464">
            <v>0</v>
          </cell>
          <cell r="R1464" t="str">
            <v>CARDS HELPER-NIGHT</v>
          </cell>
          <cell r="S1464">
            <v>39881</v>
          </cell>
          <cell r="T1464">
            <v>16</v>
          </cell>
          <cell r="U1464">
            <v>9</v>
          </cell>
          <cell r="V1464">
            <v>0</v>
          </cell>
          <cell r="W1464">
            <v>2</v>
          </cell>
          <cell r="X1464">
            <v>31</v>
          </cell>
          <cell r="Y1464">
            <v>27</v>
          </cell>
          <cell r="Z1464">
            <v>0</v>
          </cell>
        </row>
        <row r="1465">
          <cell r="A1465" t="str">
            <v>TMP383</v>
          </cell>
          <cell r="B1465" t="str">
            <v>GANESH JADHAV</v>
          </cell>
          <cell r="C1465" t="str">
            <v>12.8.06</v>
          </cell>
          <cell r="E1465" t="str">
            <v>YES</v>
          </cell>
          <cell r="F1465" t="str">
            <v>TIME_IN</v>
          </cell>
          <cell r="G1465">
            <v>7</v>
          </cell>
          <cell r="H1465" t="str">
            <v>TEMP</v>
          </cell>
          <cell r="N1465">
            <v>0</v>
          </cell>
          <cell r="R1465" t="str">
            <v>CARDS HELPER-NIGHT</v>
          </cell>
          <cell r="S1465">
            <v>39845</v>
          </cell>
          <cell r="T1465">
            <v>17</v>
          </cell>
          <cell r="U1465">
            <v>8</v>
          </cell>
          <cell r="V1465">
            <v>0</v>
          </cell>
          <cell r="W1465">
            <v>0</v>
          </cell>
          <cell r="X1465">
            <v>28</v>
          </cell>
          <cell r="Y1465">
            <v>25</v>
          </cell>
          <cell r="Z1465">
            <v>0</v>
          </cell>
        </row>
        <row r="1466">
          <cell r="A1466" t="str">
            <v>TMP383</v>
          </cell>
          <cell r="B1466" t="str">
            <v>GANESH JADHAV</v>
          </cell>
          <cell r="C1466" t="str">
            <v>12.8.06</v>
          </cell>
          <cell r="E1466" t="str">
            <v>YES</v>
          </cell>
          <cell r="F1466">
            <v>21</v>
          </cell>
          <cell r="G1466">
            <v>7</v>
          </cell>
          <cell r="H1466" t="str">
            <v>TEMP</v>
          </cell>
          <cell r="N1466">
            <v>0</v>
          </cell>
          <cell r="R1466" t="str">
            <v>CARDS HELPER-NIGHT</v>
          </cell>
          <cell r="S1466">
            <v>39539</v>
          </cell>
          <cell r="T1466">
            <v>20</v>
          </cell>
          <cell r="U1466">
            <v>8</v>
          </cell>
          <cell r="W1466">
            <v>0</v>
          </cell>
          <cell r="X1466">
            <v>30</v>
          </cell>
          <cell r="Y1466">
            <v>28</v>
          </cell>
          <cell r="Z1466">
            <v>20</v>
          </cell>
        </row>
        <row r="1467">
          <cell r="A1467" t="str">
            <v>TMP383</v>
          </cell>
          <cell r="B1467" t="str">
            <v>GANESH JADHAV</v>
          </cell>
          <cell r="C1467" t="str">
            <v>12.8.06</v>
          </cell>
          <cell r="F1467">
            <v>21</v>
          </cell>
          <cell r="G1467">
            <v>7</v>
          </cell>
          <cell r="H1467" t="str">
            <v>TEMP</v>
          </cell>
          <cell r="N1467">
            <v>0</v>
          </cell>
          <cell r="R1467" t="str">
            <v>CARDS HELPER-NIGHT</v>
          </cell>
          <cell r="S1467">
            <v>39629</v>
          </cell>
          <cell r="T1467">
            <v>18</v>
          </cell>
          <cell r="U1467">
            <v>9</v>
          </cell>
          <cell r="V1467">
            <v>0</v>
          </cell>
          <cell r="W1467">
            <v>0</v>
          </cell>
          <cell r="X1467">
            <v>30</v>
          </cell>
          <cell r="Y1467">
            <v>27</v>
          </cell>
          <cell r="Z1467">
            <v>18</v>
          </cell>
        </row>
        <row r="1468">
          <cell r="A1468" t="str">
            <v>TMP383</v>
          </cell>
          <cell r="B1468" t="str">
            <v>GANESH JADHAV</v>
          </cell>
          <cell r="C1468" t="str">
            <v>12.8.06</v>
          </cell>
          <cell r="E1468" t="str">
            <v>YES</v>
          </cell>
          <cell r="F1468">
            <v>21</v>
          </cell>
          <cell r="G1468">
            <v>7</v>
          </cell>
          <cell r="H1468" t="str">
            <v>TEMP</v>
          </cell>
          <cell r="N1468">
            <v>0</v>
          </cell>
          <cell r="R1468" t="str">
            <v>CARDS HELPER-NIGHT</v>
          </cell>
          <cell r="S1468">
            <v>39660</v>
          </cell>
          <cell r="T1468">
            <v>22.5</v>
          </cell>
          <cell r="U1468">
            <v>8</v>
          </cell>
          <cell r="V1468">
            <v>0</v>
          </cell>
          <cell r="W1468">
            <v>0</v>
          </cell>
          <cell r="X1468">
            <v>31</v>
          </cell>
          <cell r="Y1468">
            <v>30.5</v>
          </cell>
          <cell r="Z1468">
            <v>22</v>
          </cell>
        </row>
        <row r="1469">
          <cell r="A1469" t="str">
            <v>TMP387</v>
          </cell>
          <cell r="B1469" t="str">
            <v>SACHIN SHEDGE</v>
          </cell>
          <cell r="C1469" t="str">
            <v>14.8. 06</v>
          </cell>
          <cell r="E1469" t="str">
            <v>YES</v>
          </cell>
          <cell r="F1469">
            <v>21</v>
          </cell>
          <cell r="G1469">
            <v>7</v>
          </cell>
          <cell r="H1469" t="str">
            <v>TEMP</v>
          </cell>
          <cell r="N1469">
            <v>0</v>
          </cell>
          <cell r="R1469" t="str">
            <v>CARDS HELPER= NIGHT</v>
          </cell>
          <cell r="S1469">
            <v>39660</v>
          </cell>
          <cell r="T1469">
            <v>23</v>
          </cell>
          <cell r="U1469">
            <v>8</v>
          </cell>
          <cell r="V1469">
            <v>0</v>
          </cell>
          <cell r="W1469">
            <v>0</v>
          </cell>
          <cell r="X1469">
            <v>31</v>
          </cell>
          <cell r="Y1469">
            <v>31</v>
          </cell>
          <cell r="Z1469">
            <v>22</v>
          </cell>
        </row>
        <row r="1470">
          <cell r="A1470" t="str">
            <v>TMP387</v>
          </cell>
          <cell r="B1470" t="str">
            <v>SACHIN SHEDGE</v>
          </cell>
          <cell r="C1470" t="str">
            <v>14.8. 06</v>
          </cell>
          <cell r="E1470" t="str">
            <v>YES</v>
          </cell>
          <cell r="F1470">
            <v>21</v>
          </cell>
          <cell r="G1470">
            <v>7</v>
          </cell>
          <cell r="H1470" t="str">
            <v>TEMP</v>
          </cell>
          <cell r="N1470">
            <v>0</v>
          </cell>
          <cell r="R1470" t="str">
            <v>CARDS HELPER= NIGHT</v>
          </cell>
          <cell r="S1470">
            <v>39599</v>
          </cell>
          <cell r="T1470">
            <v>21</v>
          </cell>
          <cell r="U1470">
            <v>9</v>
          </cell>
          <cell r="V1470">
            <v>0</v>
          </cell>
          <cell r="W1470">
            <v>1</v>
          </cell>
          <cell r="X1470">
            <v>31</v>
          </cell>
          <cell r="Y1470">
            <v>31</v>
          </cell>
          <cell r="Z1470">
            <v>204.25</v>
          </cell>
        </row>
        <row r="1471">
          <cell r="A1471" t="str">
            <v>TMP387</v>
          </cell>
          <cell r="B1471" t="str">
            <v>SACHIN SHEDGE</v>
          </cell>
          <cell r="C1471" t="str">
            <v>14.8. 06</v>
          </cell>
          <cell r="E1471" t="str">
            <v>YES</v>
          </cell>
          <cell r="F1471">
            <v>21</v>
          </cell>
          <cell r="G1471">
            <v>7</v>
          </cell>
          <cell r="H1471" t="str">
            <v>TEMP</v>
          </cell>
          <cell r="N1471">
            <v>0</v>
          </cell>
          <cell r="R1471" t="str">
            <v>CARDS HELPER= NIGHT</v>
          </cell>
          <cell r="S1471">
            <v>39692</v>
          </cell>
          <cell r="T1471">
            <v>16</v>
          </cell>
          <cell r="U1471">
            <v>8</v>
          </cell>
          <cell r="V1471">
            <v>0</v>
          </cell>
          <cell r="W1471">
            <v>1</v>
          </cell>
          <cell r="X1471">
            <v>30</v>
          </cell>
          <cell r="Y1471">
            <v>25</v>
          </cell>
          <cell r="Z1471">
            <v>82.75</v>
          </cell>
        </row>
        <row r="1472">
          <cell r="A1472" t="str">
            <v>TMP387</v>
          </cell>
          <cell r="B1472" t="str">
            <v>SACHIN SHEDGE</v>
          </cell>
          <cell r="C1472" t="str">
            <v>14.8. 06</v>
          </cell>
          <cell r="E1472" t="str">
            <v>YES</v>
          </cell>
          <cell r="F1472">
            <v>21</v>
          </cell>
          <cell r="G1472">
            <v>7</v>
          </cell>
          <cell r="H1472" t="str">
            <v>TEMP</v>
          </cell>
          <cell r="N1472">
            <v>0</v>
          </cell>
          <cell r="R1472" t="str">
            <v>CARDS HELPER= NIGHT</v>
          </cell>
          <cell r="S1472">
            <v>39539</v>
          </cell>
          <cell r="T1472">
            <v>20</v>
          </cell>
          <cell r="U1472">
            <v>8</v>
          </cell>
          <cell r="W1472">
            <v>0</v>
          </cell>
          <cell r="X1472">
            <v>30</v>
          </cell>
          <cell r="Y1472">
            <v>28</v>
          </cell>
          <cell r="Z1472">
            <v>21</v>
          </cell>
        </row>
        <row r="1473">
          <cell r="A1473" t="str">
            <v>TMP387</v>
          </cell>
          <cell r="B1473" t="str">
            <v>SACHIN SHEDGE</v>
          </cell>
          <cell r="C1473" t="str">
            <v>14.8. 06</v>
          </cell>
          <cell r="E1473" t="str">
            <v>YES</v>
          </cell>
          <cell r="F1473">
            <v>21</v>
          </cell>
          <cell r="G1473">
            <v>7</v>
          </cell>
          <cell r="H1473" t="str">
            <v>TEMP</v>
          </cell>
          <cell r="N1473">
            <v>0</v>
          </cell>
          <cell r="R1473" t="str">
            <v>CARDS HELPER= NIGHT</v>
          </cell>
          <cell r="S1473">
            <v>39753</v>
          </cell>
          <cell r="T1473">
            <v>19</v>
          </cell>
          <cell r="U1473">
            <v>10</v>
          </cell>
          <cell r="V1473">
            <v>0</v>
          </cell>
          <cell r="W1473">
            <v>0</v>
          </cell>
          <cell r="X1473">
            <v>30</v>
          </cell>
          <cell r="Y1473">
            <v>29</v>
          </cell>
          <cell r="Z1473">
            <v>88.5</v>
          </cell>
        </row>
        <row r="1474">
          <cell r="A1474" t="str">
            <v>TMP387</v>
          </cell>
          <cell r="B1474" t="str">
            <v>SACHIN SHEDGE</v>
          </cell>
          <cell r="C1474" t="str">
            <v>14.8. 06</v>
          </cell>
          <cell r="E1474" t="str">
            <v>YES</v>
          </cell>
          <cell r="F1474" t="str">
            <v>TIME_IN</v>
          </cell>
          <cell r="G1474">
            <v>7</v>
          </cell>
          <cell r="H1474" t="str">
            <v>TEMP</v>
          </cell>
          <cell r="N1474">
            <v>0</v>
          </cell>
          <cell r="R1474" t="str">
            <v>CARDS HELPER= NIGHT</v>
          </cell>
          <cell r="S1474">
            <v>39783</v>
          </cell>
          <cell r="T1474">
            <v>20</v>
          </cell>
          <cell r="U1474">
            <v>8</v>
          </cell>
          <cell r="V1474">
            <v>0</v>
          </cell>
          <cell r="W1474">
            <v>0</v>
          </cell>
          <cell r="X1474">
            <v>31</v>
          </cell>
          <cell r="Y1474">
            <v>28</v>
          </cell>
          <cell r="Z1474">
            <v>109.5</v>
          </cell>
        </row>
        <row r="1475">
          <cell r="A1475" t="str">
            <v>TMP387</v>
          </cell>
          <cell r="B1475" t="str">
            <v>SACHIN SHEDGE</v>
          </cell>
          <cell r="C1475" t="str">
            <v>14.8. 06</v>
          </cell>
          <cell r="E1475" t="str">
            <v>YES</v>
          </cell>
          <cell r="F1475">
            <v>21</v>
          </cell>
          <cell r="G1475">
            <v>7</v>
          </cell>
          <cell r="H1475" t="str">
            <v>TEMP</v>
          </cell>
          <cell r="N1475">
            <v>0</v>
          </cell>
          <cell r="R1475" t="str">
            <v>CARDS HELPER= NIGHT</v>
          </cell>
          <cell r="S1475">
            <v>39722</v>
          </cell>
          <cell r="T1475">
            <v>18</v>
          </cell>
          <cell r="U1475">
            <v>8</v>
          </cell>
          <cell r="V1475">
            <v>0</v>
          </cell>
          <cell r="W1475">
            <v>4</v>
          </cell>
          <cell r="X1475">
            <v>31</v>
          </cell>
          <cell r="Y1475">
            <v>30</v>
          </cell>
          <cell r="Z1475">
            <v>54.5</v>
          </cell>
        </row>
        <row r="1476">
          <cell r="A1476" t="str">
            <v>TMP387</v>
          </cell>
          <cell r="B1476" t="str">
            <v>SACHIN SHEDGE</v>
          </cell>
          <cell r="C1476" t="str">
            <v>14.8. 06</v>
          </cell>
          <cell r="E1476" t="str">
            <v>YES</v>
          </cell>
          <cell r="F1476" t="str">
            <v>TIME_IN</v>
          </cell>
          <cell r="G1476">
            <v>7</v>
          </cell>
          <cell r="H1476" t="str">
            <v>TEMP</v>
          </cell>
          <cell r="N1476">
            <v>0</v>
          </cell>
          <cell r="R1476" t="str">
            <v>CARDS HELPER= NIGHT</v>
          </cell>
          <cell r="S1476">
            <v>39845</v>
          </cell>
          <cell r="T1476">
            <v>19</v>
          </cell>
          <cell r="U1476">
            <v>8</v>
          </cell>
          <cell r="V1476">
            <v>0</v>
          </cell>
          <cell r="W1476">
            <v>0</v>
          </cell>
          <cell r="X1476">
            <v>28</v>
          </cell>
          <cell r="Y1476">
            <v>27</v>
          </cell>
          <cell r="Z1476">
            <v>63.5</v>
          </cell>
        </row>
        <row r="1477">
          <cell r="A1477" t="str">
            <v>TMP387</v>
          </cell>
          <cell r="B1477" t="str">
            <v>SACHIN SHEDGE</v>
          </cell>
          <cell r="C1477" t="str">
            <v>14.8. 06</v>
          </cell>
          <cell r="E1477" t="str">
            <v>YES</v>
          </cell>
          <cell r="F1477">
            <v>21</v>
          </cell>
          <cell r="G1477">
            <v>7</v>
          </cell>
          <cell r="H1477" t="str">
            <v>TEMP</v>
          </cell>
          <cell r="N1477">
            <v>0</v>
          </cell>
          <cell r="R1477" t="str">
            <v>CARDS HELPER= NIGHT</v>
          </cell>
          <cell r="S1477">
            <v>39691</v>
          </cell>
          <cell r="T1477">
            <v>20</v>
          </cell>
          <cell r="U1477">
            <v>8</v>
          </cell>
          <cell r="V1477">
            <v>0</v>
          </cell>
          <cell r="W1477">
            <v>3</v>
          </cell>
          <cell r="X1477">
            <v>31</v>
          </cell>
          <cell r="Y1477">
            <v>31</v>
          </cell>
          <cell r="Z1477">
            <v>34.5</v>
          </cell>
        </row>
        <row r="1478">
          <cell r="A1478" t="str">
            <v>TMP387</v>
          </cell>
          <cell r="B1478" t="str">
            <v>SACHIN SHEDGE</v>
          </cell>
          <cell r="C1478" t="str">
            <v>14.8. 06</v>
          </cell>
          <cell r="E1478" t="str">
            <v>YES</v>
          </cell>
          <cell r="F1478" t="str">
            <v>TIME_IN</v>
          </cell>
          <cell r="G1478">
            <v>7</v>
          </cell>
          <cell r="H1478" t="str">
            <v>TEMP</v>
          </cell>
          <cell r="N1478">
            <v>0</v>
          </cell>
          <cell r="R1478" t="str">
            <v>CARDS HELPER= NIGHT</v>
          </cell>
          <cell r="S1478">
            <v>39881</v>
          </cell>
          <cell r="T1478">
            <v>19</v>
          </cell>
          <cell r="U1478">
            <v>9</v>
          </cell>
          <cell r="V1478">
            <v>0</v>
          </cell>
          <cell r="W1478">
            <v>2</v>
          </cell>
          <cell r="X1478">
            <v>31</v>
          </cell>
          <cell r="Y1478">
            <v>30</v>
          </cell>
          <cell r="Z1478">
            <v>0</v>
          </cell>
        </row>
        <row r="1479">
          <cell r="A1479" t="str">
            <v>TMP387</v>
          </cell>
          <cell r="B1479" t="str">
            <v>SACHIN SHEDGE</v>
          </cell>
          <cell r="C1479" t="str">
            <v>14.8. 06</v>
          </cell>
          <cell r="E1479" t="str">
            <v>YES</v>
          </cell>
          <cell r="F1479" t="str">
            <v>TIME_IN</v>
          </cell>
          <cell r="G1479">
            <v>7</v>
          </cell>
          <cell r="H1479" t="str">
            <v>TEMP</v>
          </cell>
          <cell r="N1479">
            <v>0</v>
          </cell>
          <cell r="R1479" t="str">
            <v>CARDS HELPER= NIGHT</v>
          </cell>
          <cell r="S1479">
            <v>39814</v>
          </cell>
          <cell r="T1479">
            <v>20</v>
          </cell>
          <cell r="U1479">
            <v>9</v>
          </cell>
          <cell r="V1479">
            <v>0</v>
          </cell>
          <cell r="W1479">
            <v>1</v>
          </cell>
          <cell r="X1479">
            <v>31</v>
          </cell>
          <cell r="Y1479">
            <v>30</v>
          </cell>
          <cell r="Z1479">
            <v>51.5</v>
          </cell>
        </row>
        <row r="1480">
          <cell r="A1480" t="str">
            <v>TMP387</v>
          </cell>
          <cell r="B1480" t="str">
            <v>SACHIN SHEDGE</v>
          </cell>
          <cell r="C1480" t="str">
            <v>14.8. 06</v>
          </cell>
          <cell r="F1480">
            <v>21</v>
          </cell>
          <cell r="G1480">
            <v>7</v>
          </cell>
          <cell r="H1480" t="str">
            <v>TEMP</v>
          </cell>
          <cell r="N1480">
            <v>0</v>
          </cell>
          <cell r="R1480" t="str">
            <v>CARDS HELPER= NIGHT</v>
          </cell>
          <cell r="S1480">
            <v>39629</v>
          </cell>
          <cell r="T1480">
            <v>21</v>
          </cell>
          <cell r="U1480">
            <v>9</v>
          </cell>
          <cell r="V1480">
            <v>0</v>
          </cell>
          <cell r="W1480">
            <v>0</v>
          </cell>
          <cell r="X1480">
            <v>30</v>
          </cell>
          <cell r="Y1480">
            <v>30</v>
          </cell>
          <cell r="Z1480">
            <v>63.75</v>
          </cell>
        </row>
        <row r="1481">
          <cell r="A1481" t="str">
            <v>TMP388</v>
          </cell>
          <cell r="B1481" t="str">
            <v>SUNIL MALUSARE</v>
          </cell>
          <cell r="C1481" t="str">
            <v>17.8.06</v>
          </cell>
          <cell r="E1481" t="str">
            <v>YES</v>
          </cell>
          <cell r="F1481">
            <v>21</v>
          </cell>
          <cell r="G1481">
            <v>7.3</v>
          </cell>
          <cell r="H1481" t="str">
            <v>TEMP</v>
          </cell>
          <cell r="N1481">
            <v>0</v>
          </cell>
          <cell r="R1481" t="str">
            <v>CARD PRINTER-NIGHT</v>
          </cell>
          <cell r="S1481">
            <v>39660</v>
          </cell>
          <cell r="T1481">
            <v>23</v>
          </cell>
          <cell r="U1481">
            <v>8</v>
          </cell>
          <cell r="V1481">
            <v>0</v>
          </cell>
          <cell r="W1481">
            <v>0</v>
          </cell>
          <cell r="X1481">
            <v>31</v>
          </cell>
          <cell r="Y1481">
            <v>31</v>
          </cell>
          <cell r="Z1481">
            <v>66</v>
          </cell>
        </row>
        <row r="1482">
          <cell r="A1482" t="str">
            <v>TMP388</v>
          </cell>
          <cell r="B1482" t="str">
            <v>SUNIL MALUSARE</v>
          </cell>
          <cell r="C1482" t="str">
            <v>17.8.06</v>
          </cell>
          <cell r="E1482" t="str">
            <v>YES</v>
          </cell>
          <cell r="F1482" t="str">
            <v>TIME_IN</v>
          </cell>
          <cell r="G1482">
            <v>7.3</v>
          </cell>
          <cell r="H1482" t="str">
            <v>TEMP</v>
          </cell>
          <cell r="N1482">
            <v>0</v>
          </cell>
          <cell r="R1482" t="str">
            <v>CARD PRINTER-NIGHT</v>
          </cell>
          <cell r="S1482">
            <v>39814</v>
          </cell>
          <cell r="T1482">
            <v>21</v>
          </cell>
          <cell r="U1482">
            <v>9</v>
          </cell>
          <cell r="V1482">
            <v>0</v>
          </cell>
          <cell r="W1482">
            <v>1</v>
          </cell>
          <cell r="X1482">
            <v>31</v>
          </cell>
          <cell r="Y1482">
            <v>31</v>
          </cell>
          <cell r="Z1482">
            <v>47</v>
          </cell>
        </row>
        <row r="1483">
          <cell r="A1483" t="str">
            <v>TMP388</v>
          </cell>
          <cell r="B1483" t="str">
            <v>SUNIL MALUSARE</v>
          </cell>
          <cell r="C1483" t="str">
            <v>17.8.06</v>
          </cell>
          <cell r="E1483" t="str">
            <v>YES</v>
          </cell>
          <cell r="F1483" t="str">
            <v>TIME_IN</v>
          </cell>
          <cell r="G1483">
            <v>7.3</v>
          </cell>
          <cell r="H1483" t="str">
            <v>TEMP</v>
          </cell>
          <cell r="N1483">
            <v>0</v>
          </cell>
          <cell r="R1483" t="str">
            <v>CARD PRINTER-NIGHT</v>
          </cell>
          <cell r="S1483">
            <v>39845</v>
          </cell>
          <cell r="T1483">
            <v>19</v>
          </cell>
          <cell r="U1483">
            <v>8</v>
          </cell>
          <cell r="V1483">
            <v>0</v>
          </cell>
          <cell r="W1483">
            <v>0</v>
          </cell>
          <cell r="X1483">
            <v>28</v>
          </cell>
          <cell r="Y1483">
            <v>27</v>
          </cell>
          <cell r="Z1483">
            <v>22.75</v>
          </cell>
        </row>
        <row r="1484">
          <cell r="A1484" t="str">
            <v>TMP388</v>
          </cell>
          <cell r="B1484" t="str">
            <v>SUNIL MALUSARE</v>
          </cell>
          <cell r="C1484" t="str">
            <v>17.8.06</v>
          </cell>
          <cell r="E1484" t="str">
            <v>YES</v>
          </cell>
          <cell r="F1484" t="str">
            <v>TIME_IN</v>
          </cell>
          <cell r="G1484">
            <v>7.3</v>
          </cell>
          <cell r="H1484" t="str">
            <v>TEMP</v>
          </cell>
          <cell r="N1484">
            <v>0</v>
          </cell>
          <cell r="R1484" t="str">
            <v>CARD PRINTER-NIGHT</v>
          </cell>
          <cell r="S1484">
            <v>39881</v>
          </cell>
          <cell r="T1484">
            <v>18</v>
          </cell>
          <cell r="U1484">
            <v>9</v>
          </cell>
          <cell r="V1484">
            <v>0</v>
          </cell>
          <cell r="W1484">
            <v>2</v>
          </cell>
          <cell r="X1484">
            <v>31</v>
          </cell>
          <cell r="Y1484">
            <v>29</v>
          </cell>
          <cell r="Z1484">
            <v>29</v>
          </cell>
        </row>
        <row r="1485">
          <cell r="A1485" t="str">
            <v>TMP388</v>
          </cell>
          <cell r="B1485" t="str">
            <v>SUNIL MALUSARE</v>
          </cell>
          <cell r="C1485" t="str">
            <v>17.8.06</v>
          </cell>
          <cell r="E1485" t="str">
            <v>YES</v>
          </cell>
          <cell r="F1485">
            <v>21</v>
          </cell>
          <cell r="G1485">
            <v>7.3</v>
          </cell>
          <cell r="H1485" t="str">
            <v>TEMP</v>
          </cell>
          <cell r="N1485">
            <v>0</v>
          </cell>
          <cell r="R1485" t="str">
            <v>CARD PRINTER-NIGHT</v>
          </cell>
          <cell r="S1485">
            <v>39692</v>
          </cell>
          <cell r="T1485">
            <v>20</v>
          </cell>
          <cell r="U1485">
            <v>8</v>
          </cell>
          <cell r="V1485">
            <v>0</v>
          </cell>
          <cell r="W1485">
            <v>1</v>
          </cell>
          <cell r="X1485">
            <v>30</v>
          </cell>
          <cell r="Y1485">
            <v>29</v>
          </cell>
          <cell r="Z1485">
            <v>69.5</v>
          </cell>
        </row>
        <row r="1486">
          <cell r="A1486" t="str">
            <v>TMP388</v>
          </cell>
          <cell r="B1486" t="str">
            <v>SUNIL MALUSARE</v>
          </cell>
          <cell r="C1486" t="str">
            <v>17.8.06</v>
          </cell>
          <cell r="E1486" t="str">
            <v>YES</v>
          </cell>
          <cell r="F1486">
            <v>21</v>
          </cell>
          <cell r="G1486">
            <v>7.3</v>
          </cell>
          <cell r="H1486" t="str">
            <v>TEMP</v>
          </cell>
          <cell r="N1486">
            <v>0</v>
          </cell>
          <cell r="R1486" t="str">
            <v>CARD PRINTER-NIGHT</v>
          </cell>
          <cell r="S1486">
            <v>39691</v>
          </cell>
          <cell r="T1486">
            <v>20</v>
          </cell>
          <cell r="U1486">
            <v>8</v>
          </cell>
          <cell r="V1486">
            <v>0</v>
          </cell>
          <cell r="W1486">
            <v>3</v>
          </cell>
          <cell r="X1486">
            <v>31</v>
          </cell>
          <cell r="Y1486">
            <v>31</v>
          </cell>
          <cell r="Z1486">
            <v>46</v>
          </cell>
        </row>
        <row r="1487">
          <cell r="A1487" t="str">
            <v>TMP388</v>
          </cell>
          <cell r="B1487" t="str">
            <v>SUNIL MALUSARE</v>
          </cell>
          <cell r="C1487" t="str">
            <v>17.8.06</v>
          </cell>
          <cell r="E1487" t="str">
            <v>YES</v>
          </cell>
          <cell r="F1487">
            <v>21</v>
          </cell>
          <cell r="G1487">
            <v>7.3</v>
          </cell>
          <cell r="H1487" t="str">
            <v>TEMP</v>
          </cell>
          <cell r="N1487">
            <v>0</v>
          </cell>
          <cell r="R1487" t="str">
            <v>CARD PRINTER-NIGHT</v>
          </cell>
          <cell r="S1487">
            <v>39753</v>
          </cell>
          <cell r="T1487">
            <v>18</v>
          </cell>
          <cell r="U1487">
            <v>10</v>
          </cell>
          <cell r="V1487">
            <v>0</v>
          </cell>
          <cell r="W1487">
            <v>0</v>
          </cell>
          <cell r="X1487">
            <v>30</v>
          </cell>
          <cell r="Y1487">
            <v>28</v>
          </cell>
          <cell r="Z1487">
            <v>61</v>
          </cell>
        </row>
        <row r="1488">
          <cell r="A1488" t="str">
            <v>TMP388</v>
          </cell>
          <cell r="B1488" t="str">
            <v>SUNIL MALUSARE</v>
          </cell>
          <cell r="C1488" t="str">
            <v>17.8.06</v>
          </cell>
          <cell r="E1488" t="str">
            <v>YES</v>
          </cell>
          <cell r="F1488">
            <v>21</v>
          </cell>
          <cell r="G1488">
            <v>7.3</v>
          </cell>
          <cell r="H1488" t="str">
            <v>TEMP</v>
          </cell>
          <cell r="N1488">
            <v>0</v>
          </cell>
          <cell r="R1488" t="str">
            <v>CARD PRINTER-NIGHT</v>
          </cell>
          <cell r="S1488">
            <v>39539</v>
          </cell>
          <cell r="T1488">
            <v>22</v>
          </cell>
          <cell r="U1488">
            <v>8</v>
          </cell>
          <cell r="W1488">
            <v>0</v>
          </cell>
          <cell r="X1488">
            <v>30</v>
          </cell>
          <cell r="Y1488">
            <v>30</v>
          </cell>
          <cell r="Z1488">
            <v>56</v>
          </cell>
        </row>
        <row r="1489">
          <cell r="A1489" t="str">
            <v>TMP388</v>
          </cell>
          <cell r="B1489" t="str">
            <v>SUNIL MALUSARE</v>
          </cell>
          <cell r="C1489" t="str">
            <v>17.8.06</v>
          </cell>
          <cell r="E1489" t="str">
            <v>YES</v>
          </cell>
          <cell r="F1489">
            <v>21</v>
          </cell>
          <cell r="G1489">
            <v>7.3</v>
          </cell>
          <cell r="H1489" t="str">
            <v>TEMP</v>
          </cell>
          <cell r="N1489">
            <v>0</v>
          </cell>
          <cell r="R1489" t="str">
            <v>CARD PRINTER-NIGHT</v>
          </cell>
          <cell r="S1489">
            <v>39722</v>
          </cell>
          <cell r="T1489">
            <v>19</v>
          </cell>
          <cell r="U1489">
            <v>8</v>
          </cell>
          <cell r="V1489">
            <v>0</v>
          </cell>
          <cell r="W1489">
            <v>4</v>
          </cell>
          <cell r="X1489">
            <v>31</v>
          </cell>
          <cell r="Y1489">
            <v>31</v>
          </cell>
          <cell r="Z1489">
            <v>65</v>
          </cell>
        </row>
        <row r="1490">
          <cell r="A1490" t="str">
            <v>TMP388</v>
          </cell>
          <cell r="B1490" t="str">
            <v>SUNIL MALUSARE</v>
          </cell>
          <cell r="C1490" t="str">
            <v>17.8.06</v>
          </cell>
          <cell r="F1490">
            <v>21</v>
          </cell>
          <cell r="G1490">
            <v>7.3</v>
          </cell>
          <cell r="H1490" t="str">
            <v>TEMP</v>
          </cell>
          <cell r="N1490">
            <v>0</v>
          </cell>
          <cell r="R1490" t="str">
            <v>CARD PRINTER-NIGHT</v>
          </cell>
          <cell r="S1490">
            <v>39629</v>
          </cell>
          <cell r="T1490">
            <v>21</v>
          </cell>
          <cell r="U1490">
            <v>9</v>
          </cell>
          <cell r="V1490">
            <v>0</v>
          </cell>
          <cell r="W1490">
            <v>0</v>
          </cell>
          <cell r="X1490">
            <v>30</v>
          </cell>
          <cell r="Y1490">
            <v>30</v>
          </cell>
          <cell r="Z1490">
            <v>60.5</v>
          </cell>
        </row>
        <row r="1491">
          <cell r="A1491" t="str">
            <v>TMP388</v>
          </cell>
          <cell r="B1491" t="str">
            <v>SUNIL MALUSARE</v>
          </cell>
          <cell r="C1491" t="str">
            <v>17.8.06</v>
          </cell>
          <cell r="E1491" t="str">
            <v>YES</v>
          </cell>
          <cell r="F1491" t="str">
            <v>TIME_IN</v>
          </cell>
          <cell r="G1491">
            <v>7.3</v>
          </cell>
          <cell r="H1491" t="str">
            <v>TEMP</v>
          </cell>
          <cell r="N1491">
            <v>0</v>
          </cell>
          <cell r="R1491" t="str">
            <v>CARD PRINTER-NIGHT</v>
          </cell>
          <cell r="S1491">
            <v>39783</v>
          </cell>
          <cell r="T1491">
            <v>19</v>
          </cell>
          <cell r="U1491">
            <v>8</v>
          </cell>
          <cell r="V1491">
            <v>0</v>
          </cell>
          <cell r="W1491">
            <v>0</v>
          </cell>
          <cell r="X1491">
            <v>31</v>
          </cell>
          <cell r="Y1491">
            <v>27</v>
          </cell>
          <cell r="Z1491">
            <v>29.5</v>
          </cell>
        </row>
        <row r="1492">
          <cell r="A1492" t="str">
            <v>TMP388</v>
          </cell>
          <cell r="B1492" t="str">
            <v>SUNIL MALUSARE</v>
          </cell>
          <cell r="C1492" t="str">
            <v>17.8.06</v>
          </cell>
          <cell r="E1492" t="str">
            <v>YES</v>
          </cell>
          <cell r="F1492">
            <v>21</v>
          </cell>
          <cell r="G1492">
            <v>7.3</v>
          </cell>
          <cell r="H1492" t="str">
            <v>TEMP</v>
          </cell>
          <cell r="N1492">
            <v>0</v>
          </cell>
          <cell r="R1492" t="str">
            <v>CARD PRINTER-NIGHT</v>
          </cell>
          <cell r="S1492">
            <v>39599</v>
          </cell>
          <cell r="T1492">
            <v>21</v>
          </cell>
          <cell r="U1492">
            <v>9</v>
          </cell>
          <cell r="V1492">
            <v>0</v>
          </cell>
          <cell r="W1492">
            <v>1</v>
          </cell>
          <cell r="X1492">
            <v>31</v>
          </cell>
          <cell r="Y1492">
            <v>31</v>
          </cell>
          <cell r="Z1492">
            <v>49.5</v>
          </cell>
        </row>
        <row r="1493">
          <cell r="A1493" t="str">
            <v>TMP391</v>
          </cell>
          <cell r="B1493" t="str">
            <v>PRAVIN YATAM</v>
          </cell>
          <cell r="C1493" t="str">
            <v>25.8.06</v>
          </cell>
          <cell r="F1493">
            <v>9</v>
          </cell>
          <cell r="G1493">
            <v>17.3</v>
          </cell>
          <cell r="H1493" t="str">
            <v>TEMP</v>
          </cell>
          <cell r="N1493">
            <v>0</v>
          </cell>
          <cell r="R1493" t="str">
            <v>OFFICE BOY - CARDS</v>
          </cell>
          <cell r="S1493">
            <v>39629</v>
          </cell>
          <cell r="T1493">
            <v>22</v>
          </cell>
          <cell r="U1493">
            <v>5</v>
          </cell>
          <cell r="V1493">
            <v>0</v>
          </cell>
          <cell r="W1493">
            <v>0</v>
          </cell>
          <cell r="X1493">
            <v>30</v>
          </cell>
          <cell r="Y1493">
            <v>27</v>
          </cell>
          <cell r="Z1493">
            <v>45</v>
          </cell>
        </row>
        <row r="1494">
          <cell r="A1494" t="str">
            <v>TMP391</v>
          </cell>
          <cell r="B1494" t="str">
            <v>PRAVIN YATAM</v>
          </cell>
          <cell r="C1494" t="str">
            <v>25.8.06</v>
          </cell>
          <cell r="E1494" t="str">
            <v>YES</v>
          </cell>
          <cell r="F1494">
            <v>9</v>
          </cell>
          <cell r="G1494">
            <v>17.3</v>
          </cell>
          <cell r="H1494" t="str">
            <v>TEMP</v>
          </cell>
          <cell r="N1494">
            <v>0</v>
          </cell>
          <cell r="R1494" t="str">
            <v>OFFICE BOY - CARDS</v>
          </cell>
          <cell r="S1494">
            <v>39599</v>
          </cell>
          <cell r="T1494">
            <v>21</v>
          </cell>
          <cell r="U1494">
            <v>4</v>
          </cell>
          <cell r="V1494">
            <v>0</v>
          </cell>
          <cell r="W1494">
            <v>1</v>
          </cell>
          <cell r="X1494">
            <v>31</v>
          </cell>
          <cell r="Y1494">
            <v>26</v>
          </cell>
          <cell r="Z1494">
            <v>51</v>
          </cell>
        </row>
        <row r="1495">
          <cell r="A1495" t="str">
            <v>TMP391</v>
          </cell>
          <cell r="B1495" t="str">
            <v>PRAVIN YATAM</v>
          </cell>
          <cell r="C1495" t="str">
            <v>25.8.06</v>
          </cell>
          <cell r="E1495" t="str">
            <v>YES</v>
          </cell>
          <cell r="F1495">
            <v>9</v>
          </cell>
          <cell r="G1495">
            <v>17.3</v>
          </cell>
          <cell r="H1495" t="str">
            <v>TEMP</v>
          </cell>
          <cell r="N1495">
            <v>0</v>
          </cell>
          <cell r="R1495" t="str">
            <v>OFFICE BOY - CARDS</v>
          </cell>
          <cell r="S1495">
            <v>39539</v>
          </cell>
          <cell r="T1495">
            <v>17</v>
          </cell>
          <cell r="U1495">
            <v>3</v>
          </cell>
          <cell r="W1495">
            <v>0</v>
          </cell>
          <cell r="X1495">
            <v>30</v>
          </cell>
          <cell r="Y1495">
            <v>20</v>
          </cell>
          <cell r="Z1495">
            <v>47</v>
          </cell>
        </row>
        <row r="1496">
          <cell r="A1496" t="str">
            <v>TMP391</v>
          </cell>
          <cell r="B1496" t="str">
            <v>PRAVIN YATAM</v>
          </cell>
          <cell r="C1496" t="str">
            <v>25.8.06</v>
          </cell>
          <cell r="E1496" t="str">
            <v>YES</v>
          </cell>
          <cell r="F1496">
            <v>9</v>
          </cell>
          <cell r="G1496">
            <v>17.3</v>
          </cell>
          <cell r="H1496" t="str">
            <v>TEMP</v>
          </cell>
          <cell r="N1496">
            <v>0</v>
          </cell>
          <cell r="R1496" t="str">
            <v>OFFICE BOY - CARDS</v>
          </cell>
          <cell r="S1496">
            <v>39691</v>
          </cell>
          <cell r="T1496">
            <v>19</v>
          </cell>
          <cell r="U1496">
            <v>4</v>
          </cell>
          <cell r="V1496">
            <v>0</v>
          </cell>
          <cell r="W1496">
            <v>3</v>
          </cell>
          <cell r="X1496">
            <v>31</v>
          </cell>
          <cell r="Y1496">
            <v>26</v>
          </cell>
          <cell r="Z1496">
            <v>72</v>
          </cell>
        </row>
        <row r="1497">
          <cell r="A1497" t="str">
            <v>TMP391</v>
          </cell>
          <cell r="B1497" t="str">
            <v>PRAVIN YATAM</v>
          </cell>
          <cell r="C1497" t="str">
            <v>25.8.06</v>
          </cell>
          <cell r="E1497" t="str">
            <v>YES</v>
          </cell>
          <cell r="F1497">
            <v>9</v>
          </cell>
          <cell r="G1497">
            <v>17.3</v>
          </cell>
          <cell r="H1497" t="str">
            <v>TEMP</v>
          </cell>
          <cell r="N1497">
            <v>0</v>
          </cell>
          <cell r="R1497" t="str">
            <v>OFFICE BOY - CARDS</v>
          </cell>
          <cell r="S1497">
            <v>39692</v>
          </cell>
          <cell r="T1497">
            <v>17</v>
          </cell>
          <cell r="U1497">
            <v>4</v>
          </cell>
          <cell r="V1497">
            <v>0</v>
          </cell>
          <cell r="W1497">
            <v>1</v>
          </cell>
          <cell r="X1497">
            <v>30</v>
          </cell>
          <cell r="Y1497">
            <v>22</v>
          </cell>
          <cell r="Z1497">
            <v>67</v>
          </cell>
        </row>
        <row r="1498">
          <cell r="A1498" t="str">
            <v>TMP391</v>
          </cell>
          <cell r="B1498" t="str">
            <v>PRAVIN YATAM</v>
          </cell>
          <cell r="C1498" t="str">
            <v>25.8.06</v>
          </cell>
          <cell r="E1498" t="str">
            <v>YES</v>
          </cell>
          <cell r="F1498">
            <v>9</v>
          </cell>
          <cell r="G1498">
            <v>17.3</v>
          </cell>
          <cell r="H1498" t="str">
            <v>TEMP</v>
          </cell>
          <cell r="N1498">
            <v>0</v>
          </cell>
          <cell r="R1498" t="str">
            <v>OFFICE BOY - CARDS</v>
          </cell>
          <cell r="S1498">
            <v>39660</v>
          </cell>
          <cell r="T1498">
            <v>14</v>
          </cell>
          <cell r="U1498">
            <v>3</v>
          </cell>
          <cell r="V1498">
            <v>0</v>
          </cell>
          <cell r="W1498">
            <v>0</v>
          </cell>
          <cell r="X1498">
            <v>31</v>
          </cell>
          <cell r="Y1498">
            <v>17</v>
          </cell>
          <cell r="Z1498">
            <v>42.5</v>
          </cell>
        </row>
        <row r="1499">
          <cell r="A1499" t="str">
            <v>TMP391</v>
          </cell>
          <cell r="B1499" t="str">
            <v>PRAVIN YATAM</v>
          </cell>
          <cell r="C1499" t="str">
            <v>25.8.06</v>
          </cell>
          <cell r="E1499" t="str">
            <v>YES</v>
          </cell>
          <cell r="F1499" t="str">
            <v>TIME_IN</v>
          </cell>
          <cell r="G1499">
            <v>17.3</v>
          </cell>
          <cell r="H1499" t="str">
            <v>TEMP</v>
          </cell>
          <cell r="N1499">
            <v>0</v>
          </cell>
          <cell r="R1499" t="str">
            <v>OFFICE BOY - CARDS</v>
          </cell>
          <cell r="S1499">
            <v>39783</v>
          </cell>
          <cell r="T1499">
            <v>20.5</v>
          </cell>
          <cell r="U1499">
            <v>4</v>
          </cell>
          <cell r="V1499">
            <v>0</v>
          </cell>
          <cell r="W1499">
            <v>0</v>
          </cell>
          <cell r="X1499">
            <v>31</v>
          </cell>
          <cell r="Y1499">
            <v>24.5</v>
          </cell>
          <cell r="Z1499">
            <v>35.5</v>
          </cell>
        </row>
        <row r="1500">
          <cell r="A1500" t="str">
            <v>TMP391</v>
          </cell>
          <cell r="B1500" t="str">
            <v>PRAVIN YATAM</v>
          </cell>
          <cell r="C1500" t="str">
            <v>25.8.06</v>
          </cell>
          <cell r="E1500" t="str">
            <v>YES</v>
          </cell>
          <cell r="F1500">
            <v>9</v>
          </cell>
          <cell r="G1500">
            <v>17.3</v>
          </cell>
          <cell r="H1500" t="str">
            <v>TEMP</v>
          </cell>
          <cell r="N1500">
            <v>0</v>
          </cell>
          <cell r="R1500" t="str">
            <v>OFFICE BOY - CARDS</v>
          </cell>
          <cell r="S1500">
            <v>39722</v>
          </cell>
          <cell r="T1500">
            <v>18</v>
          </cell>
          <cell r="U1500">
            <v>4</v>
          </cell>
          <cell r="V1500">
            <v>0</v>
          </cell>
          <cell r="W1500">
            <v>4</v>
          </cell>
          <cell r="X1500">
            <v>31</v>
          </cell>
          <cell r="Y1500">
            <v>26</v>
          </cell>
          <cell r="Z1500">
            <v>70</v>
          </cell>
        </row>
        <row r="1501">
          <cell r="A1501" t="str">
            <v>TMP391</v>
          </cell>
          <cell r="B1501" t="str">
            <v>PRAVIN YATAM</v>
          </cell>
          <cell r="C1501" t="str">
            <v>25.8.06</v>
          </cell>
          <cell r="E1501" t="str">
            <v>YES</v>
          </cell>
          <cell r="F1501">
            <v>9</v>
          </cell>
          <cell r="G1501">
            <v>17.3</v>
          </cell>
          <cell r="H1501" t="str">
            <v>TEMP</v>
          </cell>
          <cell r="N1501">
            <v>0</v>
          </cell>
          <cell r="R1501" t="str">
            <v>OFFICE BOY - CARDS</v>
          </cell>
          <cell r="S1501">
            <v>39753</v>
          </cell>
          <cell r="T1501">
            <v>18</v>
          </cell>
          <cell r="U1501">
            <v>5</v>
          </cell>
          <cell r="V1501">
            <v>0</v>
          </cell>
          <cell r="W1501">
            <v>0</v>
          </cell>
          <cell r="X1501">
            <v>30</v>
          </cell>
          <cell r="Y1501">
            <v>23</v>
          </cell>
          <cell r="Z1501">
            <v>40</v>
          </cell>
        </row>
        <row r="1502">
          <cell r="A1502" t="str">
            <v>TMP393</v>
          </cell>
          <cell r="B1502" t="str">
            <v>HANUMANT KOR</v>
          </cell>
          <cell r="C1502" t="str">
            <v>02/09/2006</v>
          </cell>
          <cell r="F1502">
            <v>0</v>
          </cell>
          <cell r="G1502">
            <v>0</v>
          </cell>
          <cell r="H1502" t="str">
            <v>TEMP</v>
          </cell>
          <cell r="N1502">
            <v>0</v>
          </cell>
          <cell r="R1502" t="str">
            <v>CARDS-HELPER</v>
          </cell>
          <cell r="S1502">
            <v>39599</v>
          </cell>
          <cell r="T1502">
            <v>26</v>
          </cell>
          <cell r="U1502">
            <v>4</v>
          </cell>
          <cell r="V1502">
            <v>0</v>
          </cell>
          <cell r="W1502">
            <v>1</v>
          </cell>
          <cell r="X1502">
            <v>31</v>
          </cell>
          <cell r="Y1502">
            <v>31</v>
          </cell>
          <cell r="Z1502">
            <v>17.5</v>
          </cell>
        </row>
        <row r="1503">
          <cell r="A1503" t="str">
            <v>TMP393</v>
          </cell>
          <cell r="B1503" t="str">
            <v>HANUMANT KOR</v>
          </cell>
          <cell r="C1503" t="str">
            <v>02/09/2006</v>
          </cell>
          <cell r="F1503">
            <v>0</v>
          </cell>
          <cell r="G1503">
            <v>0</v>
          </cell>
          <cell r="H1503" t="str">
            <v>TEMP</v>
          </cell>
          <cell r="N1503">
            <v>0</v>
          </cell>
          <cell r="R1503" t="str">
            <v>CARDS-HELPER</v>
          </cell>
          <cell r="S1503">
            <v>39722</v>
          </cell>
          <cell r="T1503">
            <v>20</v>
          </cell>
          <cell r="U1503">
            <v>4</v>
          </cell>
          <cell r="V1503">
            <v>0</v>
          </cell>
          <cell r="W1503">
            <v>4</v>
          </cell>
          <cell r="X1503">
            <v>31</v>
          </cell>
          <cell r="Y1503">
            <v>28</v>
          </cell>
          <cell r="Z1503">
            <v>29.5</v>
          </cell>
        </row>
        <row r="1504">
          <cell r="A1504" t="str">
            <v>TMP393</v>
          </cell>
          <cell r="B1504" t="str">
            <v>HANUMANT KOR</v>
          </cell>
          <cell r="C1504" t="str">
            <v>02/09/2006</v>
          </cell>
          <cell r="F1504">
            <v>0</v>
          </cell>
          <cell r="G1504">
            <v>0</v>
          </cell>
          <cell r="H1504" t="str">
            <v>TEMP</v>
          </cell>
          <cell r="N1504">
            <v>0</v>
          </cell>
          <cell r="R1504" t="str">
            <v>CARDS-HELPER</v>
          </cell>
          <cell r="S1504">
            <v>39691</v>
          </cell>
          <cell r="T1504">
            <v>21.5</v>
          </cell>
          <cell r="U1504">
            <v>4</v>
          </cell>
          <cell r="V1504">
            <v>0</v>
          </cell>
          <cell r="W1504">
            <v>3</v>
          </cell>
          <cell r="X1504">
            <v>31</v>
          </cell>
          <cell r="Y1504">
            <v>28.5</v>
          </cell>
          <cell r="Z1504">
            <v>18</v>
          </cell>
        </row>
        <row r="1505">
          <cell r="A1505" t="str">
            <v>TMP393</v>
          </cell>
          <cell r="B1505" t="str">
            <v>HANUMANT KOR</v>
          </cell>
          <cell r="C1505" t="str">
            <v>02/09/2006</v>
          </cell>
          <cell r="F1505" t="str">
            <v>TIME_IN</v>
          </cell>
          <cell r="G1505">
            <v>0</v>
          </cell>
          <cell r="H1505" t="str">
            <v>TEMP</v>
          </cell>
          <cell r="N1505">
            <v>0</v>
          </cell>
          <cell r="R1505" t="str">
            <v>CARDS-HELPER</v>
          </cell>
          <cell r="S1505">
            <v>39814</v>
          </cell>
          <cell r="T1505">
            <v>23</v>
          </cell>
          <cell r="U1505">
            <v>4</v>
          </cell>
          <cell r="V1505">
            <v>0</v>
          </cell>
          <cell r="W1505">
            <v>1</v>
          </cell>
          <cell r="X1505">
            <v>31</v>
          </cell>
          <cell r="Y1505">
            <v>28</v>
          </cell>
          <cell r="Z1505">
            <v>3.5</v>
          </cell>
        </row>
        <row r="1506">
          <cell r="A1506" t="str">
            <v>TMP393</v>
          </cell>
          <cell r="B1506" t="str">
            <v>HANUMANT KOR</v>
          </cell>
          <cell r="C1506" t="str">
            <v>02/09/2006</v>
          </cell>
          <cell r="F1506" t="str">
            <v>TIME_IN</v>
          </cell>
          <cell r="G1506">
            <v>0</v>
          </cell>
          <cell r="H1506" t="str">
            <v>TEMP</v>
          </cell>
          <cell r="N1506">
            <v>0</v>
          </cell>
          <cell r="R1506" t="str">
            <v>CARDS-HELPER</v>
          </cell>
          <cell r="S1506">
            <v>39845</v>
          </cell>
          <cell r="T1506">
            <v>12</v>
          </cell>
          <cell r="U1506">
            <v>2</v>
          </cell>
          <cell r="V1506">
            <v>0</v>
          </cell>
          <cell r="W1506">
            <v>0</v>
          </cell>
          <cell r="X1506">
            <v>28</v>
          </cell>
          <cell r="Y1506">
            <v>14</v>
          </cell>
          <cell r="Z1506">
            <v>0</v>
          </cell>
        </row>
        <row r="1507">
          <cell r="A1507" t="str">
            <v>TMP393</v>
          </cell>
          <cell r="B1507" t="str">
            <v>HANUMANT KOR</v>
          </cell>
          <cell r="C1507" t="str">
            <v>02/09/2006</v>
          </cell>
          <cell r="F1507" t="str">
            <v>TIME_IN</v>
          </cell>
          <cell r="G1507">
            <v>0</v>
          </cell>
          <cell r="H1507" t="str">
            <v>TEMP</v>
          </cell>
          <cell r="N1507">
            <v>0</v>
          </cell>
          <cell r="R1507" t="str">
            <v>CARDS-HELPER</v>
          </cell>
          <cell r="S1507">
            <v>39783</v>
          </cell>
          <cell r="T1507">
            <v>26</v>
          </cell>
          <cell r="U1507">
            <v>4</v>
          </cell>
          <cell r="V1507">
            <v>0</v>
          </cell>
          <cell r="W1507">
            <v>0</v>
          </cell>
          <cell r="X1507">
            <v>31</v>
          </cell>
          <cell r="Y1507">
            <v>30</v>
          </cell>
          <cell r="Z1507">
            <v>1.5</v>
          </cell>
        </row>
        <row r="1508">
          <cell r="A1508" t="str">
            <v>TMP393</v>
          </cell>
          <cell r="B1508" t="str">
            <v>HANUMANT KOR</v>
          </cell>
          <cell r="C1508" t="str">
            <v>02/09/2006</v>
          </cell>
          <cell r="F1508">
            <v>0</v>
          </cell>
          <cell r="G1508">
            <v>0</v>
          </cell>
          <cell r="H1508" t="str">
            <v>TEMP</v>
          </cell>
          <cell r="N1508">
            <v>0</v>
          </cell>
          <cell r="R1508" t="str">
            <v>CARDS-HELPER</v>
          </cell>
          <cell r="S1508">
            <v>39660</v>
          </cell>
          <cell r="T1508">
            <v>20</v>
          </cell>
          <cell r="U1508">
            <v>3</v>
          </cell>
          <cell r="V1508">
            <v>0</v>
          </cell>
          <cell r="W1508">
            <v>0</v>
          </cell>
          <cell r="X1508">
            <v>31</v>
          </cell>
          <cell r="Y1508">
            <v>23</v>
          </cell>
          <cell r="Z1508">
            <v>17.5</v>
          </cell>
        </row>
        <row r="1509">
          <cell r="A1509" t="str">
            <v>TMP393</v>
          </cell>
          <cell r="B1509" t="str">
            <v>HANUMANT KOR</v>
          </cell>
          <cell r="C1509" t="str">
            <v>02/09/2006</v>
          </cell>
          <cell r="F1509">
            <v>0</v>
          </cell>
          <cell r="G1509">
            <v>0</v>
          </cell>
          <cell r="H1509" t="str">
            <v>TEMP</v>
          </cell>
          <cell r="N1509">
            <v>0</v>
          </cell>
          <cell r="R1509" t="str">
            <v>CARDS-HELPER</v>
          </cell>
          <cell r="S1509">
            <v>39753</v>
          </cell>
          <cell r="T1509">
            <v>22.5</v>
          </cell>
          <cell r="U1509">
            <v>5</v>
          </cell>
          <cell r="V1509">
            <v>0</v>
          </cell>
          <cell r="W1509">
            <v>0</v>
          </cell>
          <cell r="X1509">
            <v>30</v>
          </cell>
          <cell r="Y1509">
            <v>27.5</v>
          </cell>
          <cell r="Z1509">
            <v>1.5</v>
          </cell>
        </row>
        <row r="1510">
          <cell r="A1510" t="str">
            <v>TMP393</v>
          </cell>
          <cell r="B1510" t="str">
            <v>HANUMANT KOR</v>
          </cell>
          <cell r="C1510" t="str">
            <v>02/09/2006</v>
          </cell>
          <cell r="F1510">
            <v>0</v>
          </cell>
          <cell r="G1510">
            <v>0</v>
          </cell>
          <cell r="H1510" t="str">
            <v>TEMP</v>
          </cell>
          <cell r="N1510">
            <v>0</v>
          </cell>
          <cell r="R1510" t="str">
            <v>CARDS-HELPER</v>
          </cell>
          <cell r="S1510">
            <v>39692</v>
          </cell>
          <cell r="T1510">
            <v>22</v>
          </cell>
          <cell r="U1510">
            <v>4</v>
          </cell>
          <cell r="V1510">
            <v>0</v>
          </cell>
          <cell r="W1510">
            <v>1</v>
          </cell>
          <cell r="X1510">
            <v>30</v>
          </cell>
          <cell r="Y1510">
            <v>27</v>
          </cell>
          <cell r="Z1510">
            <v>38.5</v>
          </cell>
        </row>
        <row r="1511">
          <cell r="A1511" t="str">
            <v>TMP393</v>
          </cell>
          <cell r="B1511" t="str">
            <v>HANUMANT KOR</v>
          </cell>
          <cell r="C1511" t="str">
            <v>02/09/2006</v>
          </cell>
          <cell r="F1511">
            <v>0</v>
          </cell>
          <cell r="G1511">
            <v>0</v>
          </cell>
          <cell r="H1511" t="str">
            <v>TEMP</v>
          </cell>
          <cell r="N1511">
            <v>0</v>
          </cell>
          <cell r="R1511" t="str">
            <v>CARDS-HELPER</v>
          </cell>
          <cell r="S1511">
            <v>39629</v>
          </cell>
          <cell r="T1511">
            <v>23.5</v>
          </cell>
          <cell r="U1511">
            <v>5</v>
          </cell>
          <cell r="V1511">
            <v>0</v>
          </cell>
          <cell r="W1511">
            <v>0</v>
          </cell>
          <cell r="X1511">
            <v>30</v>
          </cell>
          <cell r="Y1511">
            <v>28.5</v>
          </cell>
          <cell r="Z1511">
            <v>34</v>
          </cell>
        </row>
        <row r="1512">
          <cell r="A1512" t="str">
            <v>TMP393</v>
          </cell>
          <cell r="B1512" t="str">
            <v>HANUMANT KOR</v>
          </cell>
          <cell r="C1512" t="str">
            <v>02/09/2006</v>
          </cell>
          <cell r="F1512">
            <v>0</v>
          </cell>
          <cell r="G1512">
            <v>0</v>
          </cell>
          <cell r="H1512" t="str">
            <v>TEMP</v>
          </cell>
          <cell r="N1512">
            <v>0</v>
          </cell>
          <cell r="R1512" t="str">
            <v>CARDS-HELPER</v>
          </cell>
          <cell r="S1512">
            <v>39539</v>
          </cell>
          <cell r="T1512">
            <v>22.5</v>
          </cell>
          <cell r="U1512">
            <v>4</v>
          </cell>
          <cell r="W1512">
            <v>0</v>
          </cell>
          <cell r="X1512">
            <v>30</v>
          </cell>
          <cell r="Y1512">
            <v>26.5</v>
          </cell>
          <cell r="Z1512">
            <v>10.5</v>
          </cell>
        </row>
        <row r="1513">
          <cell r="A1513" t="str">
            <v>TMP393</v>
          </cell>
          <cell r="B1513" t="str">
            <v>HANUMANT KOR</v>
          </cell>
          <cell r="C1513" t="str">
            <v>02/09/2006</v>
          </cell>
          <cell r="F1513" t="str">
            <v>TIME_IN</v>
          </cell>
          <cell r="G1513">
            <v>0</v>
          </cell>
          <cell r="H1513" t="str">
            <v>TEMP</v>
          </cell>
          <cell r="N1513">
            <v>0</v>
          </cell>
          <cell r="R1513" t="str">
            <v>CARDS-HELPER</v>
          </cell>
          <cell r="S1513">
            <v>39881</v>
          </cell>
          <cell r="T1513">
            <v>22.5</v>
          </cell>
          <cell r="U1513">
            <v>5</v>
          </cell>
          <cell r="V1513">
            <v>0</v>
          </cell>
          <cell r="W1513">
            <v>2</v>
          </cell>
          <cell r="X1513">
            <v>31</v>
          </cell>
          <cell r="Y1513">
            <v>29.5</v>
          </cell>
          <cell r="Z1513">
            <v>12</v>
          </cell>
        </row>
        <row r="1514">
          <cell r="A1514" t="str">
            <v>TMP396</v>
          </cell>
          <cell r="B1514" t="str">
            <v>UMESH RAUT</v>
          </cell>
          <cell r="C1514" t="str">
            <v>13.9.06</v>
          </cell>
          <cell r="F1514">
            <v>0</v>
          </cell>
          <cell r="G1514">
            <v>0</v>
          </cell>
          <cell r="H1514" t="str">
            <v>TEMP</v>
          </cell>
          <cell r="N1514">
            <v>0</v>
          </cell>
          <cell r="R1514" t="str">
            <v>CARDS HELPER</v>
          </cell>
          <cell r="S1514">
            <v>39691</v>
          </cell>
          <cell r="T1514">
            <v>24</v>
          </cell>
          <cell r="U1514">
            <v>4</v>
          </cell>
          <cell r="V1514">
            <v>0</v>
          </cell>
          <cell r="W1514">
            <v>3</v>
          </cell>
          <cell r="X1514">
            <v>31</v>
          </cell>
          <cell r="Y1514">
            <v>31</v>
          </cell>
          <cell r="Z1514">
            <v>139.75</v>
          </cell>
        </row>
        <row r="1515">
          <cell r="A1515" t="str">
            <v>TMP396</v>
          </cell>
          <cell r="B1515" t="str">
            <v>UMESH RAUT</v>
          </cell>
          <cell r="C1515" t="str">
            <v>13.9.06</v>
          </cell>
          <cell r="F1515">
            <v>0</v>
          </cell>
          <cell r="G1515">
            <v>0</v>
          </cell>
          <cell r="H1515" t="str">
            <v>TEMP</v>
          </cell>
          <cell r="N1515">
            <v>0</v>
          </cell>
          <cell r="R1515" t="str">
            <v>CARDS HELPER</v>
          </cell>
          <cell r="S1515">
            <v>39660</v>
          </cell>
          <cell r="T1515">
            <v>27</v>
          </cell>
          <cell r="U1515">
            <v>4</v>
          </cell>
          <cell r="V1515">
            <v>0</v>
          </cell>
          <cell r="W1515">
            <v>0</v>
          </cell>
          <cell r="X1515">
            <v>31</v>
          </cell>
          <cell r="Y1515">
            <v>31</v>
          </cell>
          <cell r="Z1515">
            <v>115.75</v>
          </cell>
        </row>
        <row r="1516">
          <cell r="A1516" t="str">
            <v>TMP396</v>
          </cell>
          <cell r="B1516" t="str">
            <v>UMESH RAUT</v>
          </cell>
          <cell r="C1516" t="str">
            <v>13.9.06</v>
          </cell>
          <cell r="F1516" t="str">
            <v>TIME_IN</v>
          </cell>
          <cell r="G1516">
            <v>0</v>
          </cell>
          <cell r="H1516" t="str">
            <v>TEMP</v>
          </cell>
          <cell r="N1516">
            <v>0</v>
          </cell>
          <cell r="R1516" t="str">
            <v>CARDS HELPER</v>
          </cell>
          <cell r="S1516">
            <v>39845</v>
          </cell>
          <cell r="T1516">
            <v>19.5</v>
          </cell>
          <cell r="U1516">
            <v>4</v>
          </cell>
          <cell r="V1516">
            <v>0</v>
          </cell>
          <cell r="W1516">
            <v>0</v>
          </cell>
          <cell r="X1516">
            <v>28</v>
          </cell>
          <cell r="Y1516">
            <v>23.5</v>
          </cell>
          <cell r="Z1516">
            <v>30.5</v>
          </cell>
        </row>
        <row r="1517">
          <cell r="A1517" t="str">
            <v>TMP396</v>
          </cell>
          <cell r="B1517" t="str">
            <v>UMESH RAUT</v>
          </cell>
          <cell r="C1517" t="str">
            <v>13.9.06</v>
          </cell>
          <cell r="F1517" t="str">
            <v>TIME_IN</v>
          </cell>
          <cell r="G1517">
            <v>0</v>
          </cell>
          <cell r="H1517" t="str">
            <v>TEMP</v>
          </cell>
          <cell r="N1517">
            <v>0</v>
          </cell>
          <cell r="R1517" t="str">
            <v>CARDS HELPER</v>
          </cell>
          <cell r="S1517">
            <v>39814</v>
          </cell>
          <cell r="T1517">
            <v>24.5</v>
          </cell>
          <cell r="U1517">
            <v>4</v>
          </cell>
          <cell r="V1517">
            <v>0</v>
          </cell>
          <cell r="W1517">
            <v>1</v>
          </cell>
          <cell r="X1517">
            <v>31</v>
          </cell>
          <cell r="Y1517">
            <v>29.5</v>
          </cell>
          <cell r="Z1517">
            <v>104.5</v>
          </cell>
        </row>
        <row r="1518">
          <cell r="A1518" t="str">
            <v>TMP396</v>
          </cell>
          <cell r="B1518" t="str">
            <v>UMESH RAUT</v>
          </cell>
          <cell r="C1518" t="str">
            <v>13.9.06</v>
          </cell>
          <cell r="F1518">
            <v>0</v>
          </cell>
          <cell r="G1518">
            <v>0</v>
          </cell>
          <cell r="H1518" t="str">
            <v>TEMP</v>
          </cell>
          <cell r="N1518">
            <v>0</v>
          </cell>
          <cell r="R1518" t="str">
            <v>CARDS HELPER</v>
          </cell>
          <cell r="S1518">
            <v>39599</v>
          </cell>
          <cell r="T1518">
            <v>26</v>
          </cell>
          <cell r="U1518">
            <v>4</v>
          </cell>
          <cell r="V1518">
            <v>0</v>
          </cell>
          <cell r="W1518">
            <v>1</v>
          </cell>
          <cell r="X1518">
            <v>31</v>
          </cell>
          <cell r="Y1518">
            <v>31</v>
          </cell>
          <cell r="Z1518">
            <v>117.25</v>
          </cell>
        </row>
        <row r="1519">
          <cell r="A1519" t="str">
            <v>TMP396</v>
          </cell>
          <cell r="B1519" t="str">
            <v>UMESH RAUT</v>
          </cell>
          <cell r="C1519" t="str">
            <v>13.9.06</v>
          </cell>
          <cell r="F1519">
            <v>0</v>
          </cell>
          <cell r="G1519">
            <v>0</v>
          </cell>
          <cell r="H1519" t="str">
            <v>TEMP</v>
          </cell>
          <cell r="N1519">
            <v>0</v>
          </cell>
          <cell r="R1519" t="str">
            <v>CARDS HELPER</v>
          </cell>
          <cell r="S1519">
            <v>39692</v>
          </cell>
          <cell r="T1519">
            <v>25</v>
          </cell>
          <cell r="U1519">
            <v>4</v>
          </cell>
          <cell r="V1519">
            <v>0</v>
          </cell>
          <cell r="W1519">
            <v>1</v>
          </cell>
          <cell r="X1519">
            <v>30</v>
          </cell>
          <cell r="Y1519">
            <v>30</v>
          </cell>
          <cell r="Z1519">
            <v>152</v>
          </cell>
        </row>
        <row r="1520">
          <cell r="A1520" t="str">
            <v>TMP396</v>
          </cell>
          <cell r="B1520" t="str">
            <v>UMESH RAUT</v>
          </cell>
          <cell r="C1520" t="str">
            <v>13.9.06</v>
          </cell>
          <cell r="F1520">
            <v>0</v>
          </cell>
          <cell r="G1520">
            <v>0</v>
          </cell>
          <cell r="H1520" t="str">
            <v>TEMP</v>
          </cell>
          <cell r="N1520">
            <v>0</v>
          </cell>
          <cell r="R1520" t="str">
            <v>CARDS HELPER</v>
          </cell>
          <cell r="S1520">
            <v>39753</v>
          </cell>
          <cell r="T1520">
            <v>25</v>
          </cell>
          <cell r="U1520">
            <v>5</v>
          </cell>
          <cell r="V1520">
            <v>0</v>
          </cell>
          <cell r="W1520">
            <v>0</v>
          </cell>
          <cell r="X1520">
            <v>30</v>
          </cell>
          <cell r="Y1520">
            <v>30</v>
          </cell>
          <cell r="Z1520">
            <v>20</v>
          </cell>
        </row>
        <row r="1521">
          <cell r="A1521" t="str">
            <v>TMP396</v>
          </cell>
          <cell r="B1521" t="str">
            <v>UMESH RAUT</v>
          </cell>
          <cell r="C1521" t="str">
            <v>13.9.06</v>
          </cell>
          <cell r="F1521" t="str">
            <v>TIME_IN</v>
          </cell>
          <cell r="G1521">
            <v>0</v>
          </cell>
          <cell r="H1521" t="str">
            <v>TEMP</v>
          </cell>
          <cell r="N1521">
            <v>0</v>
          </cell>
          <cell r="R1521" t="str">
            <v>CARDS HELPER</v>
          </cell>
          <cell r="S1521">
            <v>39881</v>
          </cell>
          <cell r="T1521">
            <v>23</v>
          </cell>
          <cell r="U1521">
            <v>5</v>
          </cell>
          <cell r="V1521">
            <v>0</v>
          </cell>
          <cell r="W1521">
            <v>2</v>
          </cell>
          <cell r="X1521">
            <v>31</v>
          </cell>
          <cell r="Y1521">
            <v>30</v>
          </cell>
          <cell r="Z1521">
            <v>20.75</v>
          </cell>
        </row>
        <row r="1522">
          <cell r="A1522" t="str">
            <v>TMP396</v>
          </cell>
          <cell r="B1522" t="str">
            <v>UMESH RAUT</v>
          </cell>
          <cell r="C1522" t="str">
            <v>13.9.06</v>
          </cell>
          <cell r="F1522" t="str">
            <v>TIME_IN</v>
          </cell>
          <cell r="G1522">
            <v>0</v>
          </cell>
          <cell r="H1522" t="str">
            <v>TEMP</v>
          </cell>
          <cell r="N1522">
            <v>0</v>
          </cell>
          <cell r="R1522" t="str">
            <v>CARDS HELPER</v>
          </cell>
          <cell r="S1522">
            <v>39783</v>
          </cell>
          <cell r="T1522">
            <v>25</v>
          </cell>
          <cell r="U1522">
            <v>4</v>
          </cell>
          <cell r="V1522">
            <v>0</v>
          </cell>
          <cell r="W1522">
            <v>0</v>
          </cell>
          <cell r="X1522">
            <v>31</v>
          </cell>
          <cell r="Y1522">
            <v>29</v>
          </cell>
          <cell r="Z1522">
            <v>110.5</v>
          </cell>
        </row>
        <row r="1523">
          <cell r="A1523" t="str">
            <v>TMP396</v>
          </cell>
          <cell r="B1523" t="str">
            <v>UMESH RAUT</v>
          </cell>
          <cell r="C1523" t="str">
            <v>13.9.06</v>
          </cell>
          <cell r="F1523">
            <v>0</v>
          </cell>
          <cell r="G1523">
            <v>0</v>
          </cell>
          <cell r="H1523" t="str">
            <v>TEMP</v>
          </cell>
          <cell r="N1523">
            <v>0</v>
          </cell>
          <cell r="R1523" t="str">
            <v>CARDS HELPER</v>
          </cell>
          <cell r="S1523">
            <v>39539</v>
          </cell>
          <cell r="T1523">
            <v>24</v>
          </cell>
          <cell r="U1523">
            <v>4</v>
          </cell>
          <cell r="W1523">
            <v>0</v>
          </cell>
          <cell r="X1523">
            <v>30</v>
          </cell>
          <cell r="Y1523">
            <v>28</v>
          </cell>
          <cell r="Z1523">
            <v>92.25</v>
          </cell>
        </row>
        <row r="1524">
          <cell r="A1524" t="str">
            <v>TMP396</v>
          </cell>
          <cell r="B1524" t="str">
            <v>UMESH RAUT</v>
          </cell>
          <cell r="C1524" t="str">
            <v>13.9.06</v>
          </cell>
          <cell r="F1524">
            <v>0</v>
          </cell>
          <cell r="G1524">
            <v>0</v>
          </cell>
          <cell r="H1524" t="str">
            <v>TEMP</v>
          </cell>
          <cell r="N1524">
            <v>0</v>
          </cell>
          <cell r="R1524" t="str">
            <v>CARDS HELPER</v>
          </cell>
          <cell r="S1524">
            <v>39722</v>
          </cell>
          <cell r="T1524">
            <v>22.5</v>
          </cell>
          <cell r="U1524">
            <v>4</v>
          </cell>
          <cell r="V1524">
            <v>0</v>
          </cell>
          <cell r="W1524">
            <v>4</v>
          </cell>
          <cell r="X1524">
            <v>31</v>
          </cell>
          <cell r="Y1524">
            <v>30.5</v>
          </cell>
          <cell r="Z1524">
            <v>34</v>
          </cell>
        </row>
        <row r="1525">
          <cell r="A1525" t="str">
            <v>TMP396</v>
          </cell>
          <cell r="B1525" t="str">
            <v>UMESH RAUT</v>
          </cell>
          <cell r="C1525" t="str">
            <v>13.9.06</v>
          </cell>
          <cell r="F1525">
            <v>0</v>
          </cell>
          <cell r="G1525">
            <v>0</v>
          </cell>
          <cell r="H1525" t="str">
            <v>TEMP</v>
          </cell>
          <cell r="N1525">
            <v>0</v>
          </cell>
          <cell r="R1525" t="str">
            <v>CARDS HELPER</v>
          </cell>
          <cell r="S1525">
            <v>39629</v>
          </cell>
          <cell r="T1525">
            <v>23</v>
          </cell>
          <cell r="U1525">
            <v>5</v>
          </cell>
          <cell r="V1525">
            <v>0</v>
          </cell>
          <cell r="W1525">
            <v>0</v>
          </cell>
          <cell r="X1525">
            <v>30</v>
          </cell>
          <cell r="Y1525">
            <v>28</v>
          </cell>
          <cell r="Z1525">
            <v>182</v>
          </cell>
        </row>
        <row r="1526">
          <cell r="A1526" t="str">
            <v>TMP400</v>
          </cell>
          <cell r="B1526" t="str">
            <v>SANJAY KHALE</v>
          </cell>
          <cell r="C1526" t="str">
            <v>16.9.06</v>
          </cell>
          <cell r="F1526">
            <v>0</v>
          </cell>
          <cell r="G1526">
            <v>0</v>
          </cell>
          <cell r="H1526" t="str">
            <v>TEMP</v>
          </cell>
          <cell r="N1526">
            <v>0</v>
          </cell>
          <cell r="R1526" t="str">
            <v>PRINTER</v>
          </cell>
          <cell r="S1526">
            <v>39629</v>
          </cell>
          <cell r="T1526">
            <v>24</v>
          </cell>
          <cell r="U1526">
            <v>5</v>
          </cell>
          <cell r="V1526">
            <v>0</v>
          </cell>
          <cell r="W1526">
            <v>0</v>
          </cell>
          <cell r="X1526">
            <v>30</v>
          </cell>
          <cell r="Y1526">
            <v>29</v>
          </cell>
          <cell r="Z1526">
            <v>68.75</v>
          </cell>
        </row>
        <row r="1527">
          <cell r="A1527" t="str">
            <v>TMP400</v>
          </cell>
          <cell r="B1527" t="str">
            <v>SANJAY KHALE</v>
          </cell>
          <cell r="C1527" t="str">
            <v>16.9.06</v>
          </cell>
          <cell r="F1527">
            <v>0</v>
          </cell>
          <cell r="G1527">
            <v>0</v>
          </cell>
          <cell r="H1527" t="str">
            <v>TEMP</v>
          </cell>
          <cell r="N1527">
            <v>0</v>
          </cell>
          <cell r="R1527" t="str">
            <v>PRINTER</v>
          </cell>
          <cell r="S1527">
            <v>39692</v>
          </cell>
          <cell r="T1527">
            <v>18.5</v>
          </cell>
          <cell r="U1527">
            <v>4</v>
          </cell>
          <cell r="V1527">
            <v>0</v>
          </cell>
          <cell r="W1527">
            <v>1</v>
          </cell>
          <cell r="X1527">
            <v>30</v>
          </cell>
          <cell r="Y1527">
            <v>23.5</v>
          </cell>
          <cell r="Z1527">
            <v>2</v>
          </cell>
        </row>
        <row r="1528">
          <cell r="A1528" t="str">
            <v>TMP400</v>
          </cell>
          <cell r="B1528" t="str">
            <v>SANJAY KHALE</v>
          </cell>
          <cell r="C1528" t="str">
            <v>16.9.06</v>
          </cell>
          <cell r="F1528">
            <v>0</v>
          </cell>
          <cell r="G1528">
            <v>0</v>
          </cell>
          <cell r="H1528" t="str">
            <v>TEMP</v>
          </cell>
          <cell r="N1528">
            <v>0</v>
          </cell>
          <cell r="R1528" t="str">
            <v>PRINTER</v>
          </cell>
          <cell r="S1528">
            <v>39539</v>
          </cell>
          <cell r="T1528">
            <v>23.5</v>
          </cell>
          <cell r="U1528">
            <v>4</v>
          </cell>
          <cell r="W1528">
            <v>0</v>
          </cell>
          <cell r="X1528">
            <v>30</v>
          </cell>
          <cell r="Y1528">
            <v>27.5</v>
          </cell>
          <cell r="Z1528">
            <v>30.5</v>
          </cell>
        </row>
        <row r="1529">
          <cell r="A1529" t="str">
            <v>TMP400</v>
          </cell>
          <cell r="B1529" t="str">
            <v>SANJAY KHALE</v>
          </cell>
          <cell r="C1529" t="str">
            <v>16.9.06</v>
          </cell>
          <cell r="F1529">
            <v>0</v>
          </cell>
          <cell r="G1529">
            <v>0</v>
          </cell>
          <cell r="H1529" t="str">
            <v>TEMP</v>
          </cell>
          <cell r="N1529">
            <v>0</v>
          </cell>
          <cell r="R1529" t="str">
            <v>PRINTER</v>
          </cell>
          <cell r="S1529">
            <v>39599</v>
          </cell>
          <cell r="T1529">
            <v>18.5</v>
          </cell>
          <cell r="U1529">
            <v>4</v>
          </cell>
          <cell r="V1529">
            <v>0</v>
          </cell>
          <cell r="W1529">
            <v>1</v>
          </cell>
          <cell r="X1529">
            <v>31</v>
          </cell>
          <cell r="Y1529">
            <v>23.5</v>
          </cell>
          <cell r="Z1529">
            <v>68.5</v>
          </cell>
        </row>
        <row r="1530">
          <cell r="A1530" t="str">
            <v>TMP400</v>
          </cell>
          <cell r="B1530" t="str">
            <v>SANJAY KHALE</v>
          </cell>
          <cell r="C1530" t="str">
            <v>16.9.06</v>
          </cell>
          <cell r="F1530">
            <v>0</v>
          </cell>
          <cell r="G1530">
            <v>0</v>
          </cell>
          <cell r="H1530" t="str">
            <v>TEMP</v>
          </cell>
          <cell r="N1530">
            <v>0</v>
          </cell>
          <cell r="R1530" t="str">
            <v>PRINTER</v>
          </cell>
          <cell r="S1530">
            <v>39660</v>
          </cell>
          <cell r="T1530">
            <v>19</v>
          </cell>
          <cell r="U1530">
            <v>4</v>
          </cell>
          <cell r="V1530">
            <v>0</v>
          </cell>
          <cell r="W1530">
            <v>0</v>
          </cell>
          <cell r="X1530">
            <v>31</v>
          </cell>
          <cell r="Y1530">
            <v>23</v>
          </cell>
          <cell r="Z1530">
            <v>17.75</v>
          </cell>
        </row>
        <row r="1531">
          <cell r="A1531" t="str">
            <v>TMP400</v>
          </cell>
          <cell r="B1531" t="str">
            <v>SANJAY KHALE</v>
          </cell>
          <cell r="C1531" t="str">
            <v>16.9.06</v>
          </cell>
          <cell r="F1531">
            <v>0</v>
          </cell>
          <cell r="G1531">
            <v>0</v>
          </cell>
          <cell r="H1531" t="str">
            <v>TEMP</v>
          </cell>
          <cell r="N1531">
            <v>0</v>
          </cell>
          <cell r="R1531" t="str">
            <v>PRINTER</v>
          </cell>
          <cell r="S1531">
            <v>39691</v>
          </cell>
          <cell r="T1531">
            <v>22</v>
          </cell>
          <cell r="U1531">
            <v>5</v>
          </cell>
          <cell r="V1531">
            <v>0</v>
          </cell>
          <cell r="W1531">
            <v>2</v>
          </cell>
          <cell r="X1531">
            <v>31</v>
          </cell>
          <cell r="Y1531">
            <v>29</v>
          </cell>
          <cell r="Z1531">
            <v>18.75</v>
          </cell>
        </row>
        <row r="1532">
          <cell r="A1532" t="str">
            <v>TMP402</v>
          </cell>
          <cell r="B1532" t="str">
            <v>RAJKUMAR TELKAR</v>
          </cell>
          <cell r="C1532" t="str">
            <v>15.9.06</v>
          </cell>
          <cell r="F1532">
            <v>0</v>
          </cell>
          <cell r="G1532">
            <v>0</v>
          </cell>
          <cell r="H1532" t="str">
            <v>TEMP</v>
          </cell>
          <cell r="N1532">
            <v>0</v>
          </cell>
          <cell r="R1532" t="str">
            <v>PRINTING HELPER</v>
          </cell>
          <cell r="S1532">
            <v>39691</v>
          </cell>
          <cell r="T1532">
            <v>23</v>
          </cell>
          <cell r="U1532">
            <v>5</v>
          </cell>
          <cell r="V1532">
            <v>0</v>
          </cell>
          <cell r="W1532">
            <v>2</v>
          </cell>
          <cell r="X1532">
            <v>31</v>
          </cell>
          <cell r="Y1532">
            <v>30</v>
          </cell>
          <cell r="Z1532">
            <v>50.75</v>
          </cell>
        </row>
        <row r="1533">
          <cell r="A1533" t="str">
            <v>TMP402</v>
          </cell>
          <cell r="B1533" t="str">
            <v>RAJKUMAR TELKAR</v>
          </cell>
          <cell r="C1533" t="str">
            <v>15.9.06</v>
          </cell>
          <cell r="F1533">
            <v>0</v>
          </cell>
          <cell r="G1533">
            <v>0</v>
          </cell>
          <cell r="H1533" t="str">
            <v>TEMP</v>
          </cell>
          <cell r="N1533">
            <v>0</v>
          </cell>
          <cell r="R1533" t="str">
            <v>PRINTING HELPER</v>
          </cell>
          <cell r="S1533">
            <v>39722</v>
          </cell>
          <cell r="T1533">
            <v>21.5</v>
          </cell>
          <cell r="U1533">
            <v>5</v>
          </cell>
          <cell r="V1533">
            <v>0</v>
          </cell>
          <cell r="W1533">
            <v>4</v>
          </cell>
          <cell r="X1533">
            <v>31</v>
          </cell>
          <cell r="Y1533">
            <v>30.5</v>
          </cell>
          <cell r="Z1533">
            <v>1</v>
          </cell>
        </row>
        <row r="1534">
          <cell r="A1534" t="str">
            <v>TMP402</v>
          </cell>
          <cell r="B1534" t="str">
            <v>RAJKUMAR TELKAR</v>
          </cell>
          <cell r="C1534" t="str">
            <v>15.9.06</v>
          </cell>
          <cell r="F1534">
            <v>0</v>
          </cell>
          <cell r="G1534">
            <v>0</v>
          </cell>
          <cell r="H1534" t="str">
            <v>TEMP</v>
          </cell>
          <cell r="N1534">
            <v>0</v>
          </cell>
          <cell r="R1534" t="str">
            <v>PRINTING HELPER</v>
          </cell>
          <cell r="S1534">
            <v>39660</v>
          </cell>
          <cell r="T1534">
            <v>27</v>
          </cell>
          <cell r="U1534">
            <v>4</v>
          </cell>
          <cell r="V1534">
            <v>0</v>
          </cell>
          <cell r="W1534">
            <v>0</v>
          </cell>
          <cell r="X1534">
            <v>31</v>
          </cell>
          <cell r="Y1534">
            <v>31</v>
          </cell>
          <cell r="Z1534">
            <v>61</v>
          </cell>
        </row>
        <row r="1535">
          <cell r="A1535" t="str">
            <v>TMP402</v>
          </cell>
          <cell r="B1535" t="str">
            <v>RAJKUMAR TELKAR</v>
          </cell>
          <cell r="C1535" t="str">
            <v>15.9.06</v>
          </cell>
          <cell r="F1535">
            <v>0</v>
          </cell>
          <cell r="G1535">
            <v>0</v>
          </cell>
          <cell r="H1535" t="str">
            <v>TEMP</v>
          </cell>
          <cell r="N1535">
            <v>0</v>
          </cell>
          <cell r="R1535" t="str">
            <v>PRINTING HELPER</v>
          </cell>
          <cell r="S1535">
            <v>39539</v>
          </cell>
          <cell r="T1535">
            <v>26</v>
          </cell>
          <cell r="U1535">
            <v>4</v>
          </cell>
          <cell r="W1535">
            <v>0</v>
          </cell>
          <cell r="X1535">
            <v>30</v>
          </cell>
          <cell r="Y1535">
            <v>30</v>
          </cell>
          <cell r="Z1535">
            <v>37.5</v>
          </cell>
        </row>
        <row r="1536">
          <cell r="A1536" t="str">
            <v>TMP402</v>
          </cell>
          <cell r="B1536" t="str">
            <v>RAJKUMAR TELKAR</v>
          </cell>
          <cell r="C1536" t="str">
            <v>15.9.06</v>
          </cell>
          <cell r="F1536">
            <v>0</v>
          </cell>
          <cell r="G1536">
            <v>0</v>
          </cell>
          <cell r="H1536" t="str">
            <v>TEMP</v>
          </cell>
          <cell r="N1536">
            <v>0</v>
          </cell>
          <cell r="R1536" t="str">
            <v>PRINTING HELPER</v>
          </cell>
          <cell r="S1536">
            <v>39753</v>
          </cell>
          <cell r="T1536">
            <v>24</v>
          </cell>
          <cell r="U1536">
            <v>4</v>
          </cell>
          <cell r="V1536">
            <v>0</v>
          </cell>
          <cell r="W1536">
            <v>0</v>
          </cell>
          <cell r="X1536">
            <v>30</v>
          </cell>
          <cell r="Y1536">
            <v>28</v>
          </cell>
          <cell r="Z1536">
            <v>8</v>
          </cell>
        </row>
        <row r="1537">
          <cell r="A1537" t="str">
            <v>TMP402</v>
          </cell>
          <cell r="B1537" t="str">
            <v>RAJKUMAR TELKAR</v>
          </cell>
          <cell r="C1537" t="str">
            <v>15.9.06</v>
          </cell>
          <cell r="F1537">
            <v>0</v>
          </cell>
          <cell r="G1537">
            <v>0</v>
          </cell>
          <cell r="H1537" t="str">
            <v>TEMP</v>
          </cell>
          <cell r="N1537">
            <v>0</v>
          </cell>
          <cell r="R1537" t="str">
            <v>PRINTING HELPER</v>
          </cell>
          <cell r="S1537">
            <v>39692</v>
          </cell>
          <cell r="T1537">
            <v>17</v>
          </cell>
          <cell r="U1537">
            <v>4</v>
          </cell>
          <cell r="V1537">
            <v>0</v>
          </cell>
          <cell r="W1537">
            <v>1</v>
          </cell>
          <cell r="X1537">
            <v>30</v>
          </cell>
          <cell r="Y1537">
            <v>22</v>
          </cell>
          <cell r="Z1537">
            <v>1</v>
          </cell>
        </row>
        <row r="1538">
          <cell r="A1538" t="str">
            <v>TMP402</v>
          </cell>
          <cell r="B1538" t="str">
            <v>RAJKUMAR TELKAR</v>
          </cell>
          <cell r="C1538" t="str">
            <v>15.9.06</v>
          </cell>
          <cell r="F1538">
            <v>0</v>
          </cell>
          <cell r="G1538">
            <v>0</v>
          </cell>
          <cell r="H1538" t="str">
            <v>TEMP</v>
          </cell>
          <cell r="N1538">
            <v>0</v>
          </cell>
          <cell r="R1538" t="str">
            <v>PRINTING HELPER</v>
          </cell>
          <cell r="S1538">
            <v>39629</v>
          </cell>
          <cell r="T1538">
            <v>5.5</v>
          </cell>
          <cell r="U1538">
            <v>2</v>
          </cell>
          <cell r="V1538">
            <v>0</v>
          </cell>
          <cell r="W1538">
            <v>0</v>
          </cell>
          <cell r="X1538">
            <v>30</v>
          </cell>
          <cell r="Y1538">
            <v>7.5</v>
          </cell>
          <cell r="Z1538">
            <v>12.75</v>
          </cell>
        </row>
        <row r="1539">
          <cell r="A1539" t="str">
            <v>TMP402</v>
          </cell>
          <cell r="B1539" t="str">
            <v>RAJKUMAR TELKAR</v>
          </cell>
          <cell r="C1539" t="str">
            <v>15.9.06</v>
          </cell>
          <cell r="F1539">
            <v>0</v>
          </cell>
          <cell r="G1539">
            <v>0</v>
          </cell>
          <cell r="H1539" t="str">
            <v>TEMP</v>
          </cell>
          <cell r="N1539">
            <v>0</v>
          </cell>
          <cell r="R1539" t="str">
            <v>PRINTING HELPER</v>
          </cell>
          <cell r="S1539">
            <v>39599</v>
          </cell>
          <cell r="T1539">
            <v>26</v>
          </cell>
          <cell r="U1539">
            <v>4</v>
          </cell>
          <cell r="V1539">
            <v>0</v>
          </cell>
          <cell r="W1539">
            <v>1</v>
          </cell>
          <cell r="X1539">
            <v>31</v>
          </cell>
          <cell r="Y1539">
            <v>31</v>
          </cell>
          <cell r="Z1539">
            <v>93.75</v>
          </cell>
        </row>
        <row r="1540">
          <cell r="A1540" t="str">
            <v>TMP407</v>
          </cell>
          <cell r="B1540" t="str">
            <v>MAHENDRA HIRE</v>
          </cell>
          <cell r="C1540" t="str">
            <v>19.9.06</v>
          </cell>
          <cell r="F1540">
            <v>0</v>
          </cell>
          <cell r="G1540">
            <v>0</v>
          </cell>
          <cell r="H1540" t="str">
            <v>TEMP</v>
          </cell>
          <cell r="N1540">
            <v>0</v>
          </cell>
          <cell r="R1540" t="str">
            <v>CARDS HLEPER</v>
          </cell>
          <cell r="S1540">
            <v>39660</v>
          </cell>
          <cell r="T1540">
            <v>17</v>
          </cell>
          <cell r="U1540">
            <v>4</v>
          </cell>
          <cell r="V1540">
            <v>0</v>
          </cell>
          <cell r="W1540">
            <v>0</v>
          </cell>
          <cell r="X1540">
            <v>31</v>
          </cell>
          <cell r="Y1540">
            <v>21</v>
          </cell>
          <cell r="Z1540">
            <v>43.5</v>
          </cell>
        </row>
        <row r="1541">
          <cell r="A1541" t="str">
            <v>TMP407</v>
          </cell>
          <cell r="B1541" t="str">
            <v>MAHENDRA HIRE</v>
          </cell>
          <cell r="C1541" t="str">
            <v>19.9.06</v>
          </cell>
          <cell r="F1541">
            <v>0</v>
          </cell>
          <cell r="G1541">
            <v>0</v>
          </cell>
          <cell r="H1541" t="str">
            <v>TEMP</v>
          </cell>
          <cell r="N1541">
            <v>0</v>
          </cell>
          <cell r="R1541" t="str">
            <v>CARDS HLEPER</v>
          </cell>
          <cell r="S1541">
            <v>39599</v>
          </cell>
          <cell r="T1541">
            <v>23</v>
          </cell>
          <cell r="U1541">
            <v>4</v>
          </cell>
          <cell r="V1541">
            <v>0</v>
          </cell>
          <cell r="W1541">
            <v>1</v>
          </cell>
          <cell r="X1541">
            <v>31</v>
          </cell>
          <cell r="Y1541">
            <v>28</v>
          </cell>
          <cell r="Z1541">
            <v>52.5</v>
          </cell>
        </row>
        <row r="1542">
          <cell r="A1542" t="str">
            <v>TMP407</v>
          </cell>
          <cell r="B1542" t="str">
            <v>MAHENDRA HIRE</v>
          </cell>
          <cell r="C1542" t="str">
            <v>19.9.06</v>
          </cell>
          <cell r="F1542">
            <v>0</v>
          </cell>
          <cell r="G1542">
            <v>0</v>
          </cell>
          <cell r="H1542" t="str">
            <v>TEMP</v>
          </cell>
          <cell r="N1542">
            <v>0</v>
          </cell>
          <cell r="R1542" t="str">
            <v>CARDS HLEPER</v>
          </cell>
          <cell r="S1542">
            <v>39629</v>
          </cell>
          <cell r="T1542">
            <v>18</v>
          </cell>
          <cell r="U1542">
            <v>5</v>
          </cell>
          <cell r="V1542">
            <v>0</v>
          </cell>
          <cell r="W1542">
            <v>0</v>
          </cell>
          <cell r="X1542">
            <v>30</v>
          </cell>
          <cell r="Y1542">
            <v>23</v>
          </cell>
          <cell r="Z1542">
            <v>47</v>
          </cell>
        </row>
        <row r="1543">
          <cell r="A1543" t="str">
            <v>TMP407</v>
          </cell>
          <cell r="B1543" t="str">
            <v>MAHENDRA HIRE</v>
          </cell>
          <cell r="C1543" t="str">
            <v>19.9.06</v>
          </cell>
          <cell r="F1543">
            <v>0</v>
          </cell>
          <cell r="G1543">
            <v>0</v>
          </cell>
          <cell r="H1543" t="str">
            <v>TEMP</v>
          </cell>
          <cell r="N1543">
            <v>0</v>
          </cell>
          <cell r="R1543" t="str">
            <v>CARDS HLEPER</v>
          </cell>
          <cell r="S1543">
            <v>39691</v>
          </cell>
          <cell r="T1543">
            <v>15</v>
          </cell>
          <cell r="U1543">
            <v>4</v>
          </cell>
          <cell r="V1543">
            <v>0</v>
          </cell>
          <cell r="W1543">
            <v>3</v>
          </cell>
          <cell r="X1543">
            <v>31</v>
          </cell>
          <cell r="Y1543">
            <v>22</v>
          </cell>
          <cell r="Z1543">
            <v>48</v>
          </cell>
        </row>
        <row r="1544">
          <cell r="A1544" t="str">
            <v>TMP407</v>
          </cell>
          <cell r="B1544" t="str">
            <v>MAHENDRA HIRE</v>
          </cell>
          <cell r="C1544" t="str">
            <v>19.9.06</v>
          </cell>
          <cell r="F1544">
            <v>0</v>
          </cell>
          <cell r="G1544">
            <v>0</v>
          </cell>
          <cell r="H1544" t="str">
            <v>TEMP</v>
          </cell>
          <cell r="N1544">
            <v>0</v>
          </cell>
          <cell r="R1544" t="str">
            <v>CARDS HLEPER</v>
          </cell>
          <cell r="S1544">
            <v>39722</v>
          </cell>
          <cell r="T1544">
            <v>19</v>
          </cell>
          <cell r="U1544">
            <v>4</v>
          </cell>
          <cell r="V1544">
            <v>0</v>
          </cell>
          <cell r="W1544">
            <v>4</v>
          </cell>
          <cell r="X1544">
            <v>31</v>
          </cell>
          <cell r="Y1544">
            <v>27</v>
          </cell>
          <cell r="Z1544">
            <v>34.5</v>
          </cell>
        </row>
        <row r="1545">
          <cell r="A1545" t="str">
            <v>TMP407</v>
          </cell>
          <cell r="B1545" t="str">
            <v>MAHENDRA HIRE</v>
          </cell>
          <cell r="C1545" t="str">
            <v>19.9.06</v>
          </cell>
          <cell r="F1545">
            <v>0</v>
          </cell>
          <cell r="G1545">
            <v>0</v>
          </cell>
          <cell r="H1545" t="str">
            <v>TEMP</v>
          </cell>
          <cell r="N1545">
            <v>0</v>
          </cell>
          <cell r="R1545" t="str">
            <v>CARDS HLEPER</v>
          </cell>
          <cell r="S1545">
            <v>39692</v>
          </cell>
          <cell r="T1545">
            <v>14</v>
          </cell>
          <cell r="U1545">
            <v>2</v>
          </cell>
          <cell r="V1545">
            <v>0</v>
          </cell>
          <cell r="W1545">
            <v>1</v>
          </cell>
          <cell r="X1545">
            <v>30</v>
          </cell>
          <cell r="Y1545">
            <v>17</v>
          </cell>
          <cell r="Z1545">
            <v>44</v>
          </cell>
        </row>
        <row r="1546">
          <cell r="A1546" t="str">
            <v>TMP407</v>
          </cell>
          <cell r="B1546" t="str">
            <v>MAHENDRA HIRE</v>
          </cell>
          <cell r="C1546" t="str">
            <v>19.9.06</v>
          </cell>
          <cell r="F1546" t="str">
            <v>TIME_IN</v>
          </cell>
          <cell r="G1546">
            <v>0</v>
          </cell>
          <cell r="H1546" t="str">
            <v>TEMP</v>
          </cell>
          <cell r="N1546">
            <v>0</v>
          </cell>
          <cell r="R1546" t="str">
            <v>CARDS HLEPER</v>
          </cell>
          <cell r="S1546">
            <v>39783</v>
          </cell>
          <cell r="T1546">
            <v>19.5</v>
          </cell>
          <cell r="U1546">
            <v>4</v>
          </cell>
          <cell r="V1546">
            <v>0</v>
          </cell>
          <cell r="W1546">
            <v>0</v>
          </cell>
          <cell r="X1546">
            <v>31</v>
          </cell>
          <cell r="Y1546">
            <v>23.5</v>
          </cell>
          <cell r="Z1546">
            <v>49</v>
          </cell>
        </row>
        <row r="1547">
          <cell r="A1547" t="str">
            <v>TMP407</v>
          </cell>
          <cell r="B1547" t="str">
            <v>MAHENDRA HIRE</v>
          </cell>
          <cell r="C1547" t="str">
            <v>19.9.06</v>
          </cell>
          <cell r="F1547">
            <v>0</v>
          </cell>
          <cell r="G1547">
            <v>0</v>
          </cell>
          <cell r="H1547" t="str">
            <v>TEMP</v>
          </cell>
          <cell r="N1547">
            <v>0</v>
          </cell>
          <cell r="R1547" t="str">
            <v>CARDS HLEPER</v>
          </cell>
          <cell r="S1547">
            <v>39539</v>
          </cell>
          <cell r="T1547">
            <v>15</v>
          </cell>
          <cell r="U1547">
            <v>3</v>
          </cell>
          <cell r="W1547">
            <v>0</v>
          </cell>
          <cell r="X1547">
            <v>30</v>
          </cell>
          <cell r="Y1547">
            <v>18</v>
          </cell>
          <cell r="Z1547">
            <v>38</v>
          </cell>
        </row>
        <row r="1548">
          <cell r="A1548" t="str">
            <v>TMP407</v>
          </cell>
          <cell r="B1548" t="str">
            <v>MAHENDRA HIRE</v>
          </cell>
          <cell r="C1548" t="str">
            <v>19.9.06</v>
          </cell>
          <cell r="F1548">
            <v>0</v>
          </cell>
          <cell r="G1548">
            <v>0</v>
          </cell>
          <cell r="H1548" t="str">
            <v>TEMP</v>
          </cell>
          <cell r="N1548">
            <v>0</v>
          </cell>
          <cell r="R1548" t="str">
            <v>CARDS HLEPER</v>
          </cell>
          <cell r="S1548">
            <v>39753</v>
          </cell>
          <cell r="T1548">
            <v>23</v>
          </cell>
          <cell r="U1548">
            <v>5</v>
          </cell>
          <cell r="V1548">
            <v>0</v>
          </cell>
          <cell r="W1548">
            <v>0</v>
          </cell>
          <cell r="X1548">
            <v>30</v>
          </cell>
          <cell r="Y1548">
            <v>28</v>
          </cell>
          <cell r="Z1548">
            <v>50.5</v>
          </cell>
        </row>
        <row r="1549">
          <cell r="A1549" t="str">
            <v>TMP408</v>
          </cell>
          <cell r="B1549" t="str">
            <v>HEMA THAKUR</v>
          </cell>
          <cell r="C1549" t="str">
            <v>3.10.06</v>
          </cell>
          <cell r="F1549">
            <v>0</v>
          </cell>
          <cell r="G1549">
            <v>0</v>
          </cell>
          <cell r="H1549" t="str">
            <v>TEMP</v>
          </cell>
          <cell r="N1549">
            <v>0</v>
          </cell>
          <cell r="R1549" t="str">
            <v>CUTTING</v>
          </cell>
          <cell r="S1549">
            <v>39660</v>
          </cell>
          <cell r="T1549">
            <v>26.5</v>
          </cell>
          <cell r="U1549">
            <v>4</v>
          </cell>
          <cell r="V1549">
            <v>0</v>
          </cell>
          <cell r="W1549">
            <v>0</v>
          </cell>
          <cell r="X1549">
            <v>31</v>
          </cell>
          <cell r="Y1549">
            <v>30.5</v>
          </cell>
          <cell r="Z1549">
            <v>0</v>
          </cell>
        </row>
        <row r="1550">
          <cell r="A1550" t="str">
            <v>TMP408</v>
          </cell>
          <cell r="B1550" t="str">
            <v>HEMA THAKUR</v>
          </cell>
          <cell r="C1550" t="str">
            <v>3.10.06</v>
          </cell>
          <cell r="F1550">
            <v>0</v>
          </cell>
          <cell r="G1550">
            <v>0</v>
          </cell>
          <cell r="H1550" t="str">
            <v>TEMP</v>
          </cell>
          <cell r="N1550">
            <v>0</v>
          </cell>
          <cell r="R1550" t="str">
            <v>CUTTING</v>
          </cell>
          <cell r="S1550">
            <v>39599</v>
          </cell>
          <cell r="T1550">
            <v>24.5</v>
          </cell>
          <cell r="U1550">
            <v>4</v>
          </cell>
          <cell r="V1550">
            <v>0</v>
          </cell>
          <cell r="W1550">
            <v>1</v>
          </cell>
          <cell r="X1550">
            <v>31</v>
          </cell>
          <cell r="Y1550">
            <v>29.5</v>
          </cell>
          <cell r="Z1550">
            <v>0</v>
          </cell>
        </row>
        <row r="1551">
          <cell r="A1551" t="str">
            <v>TMP408</v>
          </cell>
          <cell r="B1551" t="str">
            <v>HEMA THAKUR</v>
          </cell>
          <cell r="C1551" t="str">
            <v>3.10.06</v>
          </cell>
          <cell r="F1551">
            <v>0</v>
          </cell>
          <cell r="G1551">
            <v>0</v>
          </cell>
          <cell r="H1551" t="str">
            <v>TEMP</v>
          </cell>
          <cell r="N1551">
            <v>0</v>
          </cell>
          <cell r="R1551" t="str">
            <v>CUTTING</v>
          </cell>
          <cell r="S1551">
            <v>39722</v>
          </cell>
          <cell r="T1551">
            <v>22</v>
          </cell>
          <cell r="U1551">
            <v>4</v>
          </cell>
          <cell r="V1551">
            <v>0</v>
          </cell>
          <cell r="W1551">
            <v>4</v>
          </cell>
          <cell r="X1551">
            <v>31</v>
          </cell>
          <cell r="Y1551">
            <v>30</v>
          </cell>
          <cell r="Z1551">
            <v>8</v>
          </cell>
        </row>
        <row r="1552">
          <cell r="A1552" t="str">
            <v>TMP408</v>
          </cell>
          <cell r="B1552" t="str">
            <v>HEMA THAKUR</v>
          </cell>
          <cell r="C1552" t="str">
            <v>3.10.06</v>
          </cell>
          <cell r="F1552">
            <v>0</v>
          </cell>
          <cell r="G1552">
            <v>0</v>
          </cell>
          <cell r="H1552" t="str">
            <v>TEMP</v>
          </cell>
          <cell r="N1552">
            <v>0</v>
          </cell>
          <cell r="R1552" t="str">
            <v>CUTTING</v>
          </cell>
          <cell r="S1552">
            <v>39629</v>
          </cell>
          <cell r="T1552">
            <v>21.5</v>
          </cell>
          <cell r="U1552">
            <v>5</v>
          </cell>
          <cell r="V1552">
            <v>0</v>
          </cell>
          <cell r="W1552">
            <v>0</v>
          </cell>
          <cell r="X1552">
            <v>30</v>
          </cell>
          <cell r="Y1552">
            <v>26.5</v>
          </cell>
          <cell r="Z1552">
            <v>0.75</v>
          </cell>
        </row>
        <row r="1553">
          <cell r="A1553" t="str">
            <v>TMP408</v>
          </cell>
          <cell r="B1553" t="str">
            <v>HEMA THAKUR</v>
          </cell>
          <cell r="C1553" t="str">
            <v>3.10.06</v>
          </cell>
          <cell r="F1553">
            <v>0</v>
          </cell>
          <cell r="G1553">
            <v>0</v>
          </cell>
          <cell r="H1553" t="str">
            <v>TEMP</v>
          </cell>
          <cell r="N1553">
            <v>0</v>
          </cell>
          <cell r="R1553" t="str">
            <v>CUTTING</v>
          </cell>
          <cell r="S1553">
            <v>39692</v>
          </cell>
          <cell r="T1553">
            <v>23.5</v>
          </cell>
          <cell r="U1553">
            <v>4</v>
          </cell>
          <cell r="V1553">
            <v>0</v>
          </cell>
          <cell r="W1553">
            <v>1</v>
          </cell>
          <cell r="X1553">
            <v>30</v>
          </cell>
          <cell r="Y1553">
            <v>28.5</v>
          </cell>
          <cell r="Z1553">
            <v>0</v>
          </cell>
        </row>
        <row r="1554">
          <cell r="A1554" t="str">
            <v>TMP408</v>
          </cell>
          <cell r="B1554" t="str">
            <v>HEMA THAKUR</v>
          </cell>
          <cell r="C1554" t="str">
            <v>3.10.06</v>
          </cell>
          <cell r="F1554" t="str">
            <v>TIME_IN</v>
          </cell>
          <cell r="G1554">
            <v>0</v>
          </cell>
          <cell r="H1554" t="str">
            <v>TEMP</v>
          </cell>
          <cell r="N1554">
            <v>0</v>
          </cell>
          <cell r="R1554" t="str">
            <v>CUTTING</v>
          </cell>
          <cell r="S1554">
            <v>39881</v>
          </cell>
          <cell r="T1554">
            <v>21.5</v>
          </cell>
          <cell r="U1554">
            <v>5</v>
          </cell>
          <cell r="V1554">
            <v>0</v>
          </cell>
          <cell r="W1554">
            <v>2</v>
          </cell>
          <cell r="X1554">
            <v>31</v>
          </cell>
          <cell r="Y1554">
            <v>28.5</v>
          </cell>
          <cell r="Z1554">
            <v>0</v>
          </cell>
        </row>
        <row r="1555">
          <cell r="A1555" t="str">
            <v>TMP408</v>
          </cell>
          <cell r="B1555" t="str">
            <v>HEMA THAKUR</v>
          </cell>
          <cell r="C1555" t="str">
            <v>3.10.06</v>
          </cell>
          <cell r="F1555">
            <v>0</v>
          </cell>
          <cell r="G1555">
            <v>0</v>
          </cell>
          <cell r="H1555" t="str">
            <v>TEMP</v>
          </cell>
          <cell r="N1555">
            <v>0</v>
          </cell>
          <cell r="R1555" t="str">
            <v>CUTTING</v>
          </cell>
          <cell r="S1555">
            <v>39539</v>
          </cell>
          <cell r="T1555">
            <v>22.5</v>
          </cell>
          <cell r="U1555">
            <v>4</v>
          </cell>
          <cell r="W1555">
            <v>0</v>
          </cell>
          <cell r="X1555">
            <v>30</v>
          </cell>
          <cell r="Y1555">
            <v>26.5</v>
          </cell>
          <cell r="Z1555">
            <v>0</v>
          </cell>
        </row>
        <row r="1556">
          <cell r="A1556" t="str">
            <v>TMP408</v>
          </cell>
          <cell r="B1556" t="str">
            <v>HEMA THAKUR</v>
          </cell>
          <cell r="C1556" t="str">
            <v>3.10.06</v>
          </cell>
          <cell r="F1556">
            <v>0</v>
          </cell>
          <cell r="G1556">
            <v>0</v>
          </cell>
          <cell r="H1556" t="str">
            <v>TEMP</v>
          </cell>
          <cell r="N1556">
            <v>0</v>
          </cell>
          <cell r="R1556" t="str">
            <v>CUTTING</v>
          </cell>
          <cell r="S1556">
            <v>39691</v>
          </cell>
          <cell r="T1556">
            <v>22.5</v>
          </cell>
          <cell r="U1556">
            <v>4</v>
          </cell>
          <cell r="V1556">
            <v>0</v>
          </cell>
          <cell r="W1556">
            <v>3</v>
          </cell>
          <cell r="X1556">
            <v>31</v>
          </cell>
          <cell r="Y1556">
            <v>29.5</v>
          </cell>
          <cell r="Z1556">
            <v>0</v>
          </cell>
        </row>
        <row r="1557">
          <cell r="A1557" t="str">
            <v>TMP408</v>
          </cell>
          <cell r="B1557" t="str">
            <v>HEMA THAKUR</v>
          </cell>
          <cell r="C1557" t="str">
            <v>3.10.06</v>
          </cell>
          <cell r="F1557" t="str">
            <v>TIME_IN</v>
          </cell>
          <cell r="G1557">
            <v>0</v>
          </cell>
          <cell r="H1557" t="str">
            <v>TEMP</v>
          </cell>
          <cell r="N1557">
            <v>0</v>
          </cell>
          <cell r="R1557" t="str">
            <v>CUTTING</v>
          </cell>
          <cell r="S1557">
            <v>39783</v>
          </cell>
          <cell r="T1557">
            <v>27</v>
          </cell>
          <cell r="U1557">
            <v>4</v>
          </cell>
          <cell r="V1557">
            <v>0</v>
          </cell>
          <cell r="W1557">
            <v>0</v>
          </cell>
          <cell r="X1557">
            <v>31</v>
          </cell>
          <cell r="Y1557">
            <v>31</v>
          </cell>
          <cell r="Z1557">
            <v>1</v>
          </cell>
        </row>
        <row r="1558">
          <cell r="A1558" t="str">
            <v>TMP408</v>
          </cell>
          <cell r="B1558" t="str">
            <v>HEMA THAKUR</v>
          </cell>
          <cell r="C1558" t="str">
            <v>3.10.06</v>
          </cell>
          <cell r="F1558">
            <v>0</v>
          </cell>
          <cell r="G1558">
            <v>0</v>
          </cell>
          <cell r="H1558" t="str">
            <v>TEMP</v>
          </cell>
          <cell r="N1558">
            <v>0</v>
          </cell>
          <cell r="R1558" t="str">
            <v>CUTTING</v>
          </cell>
          <cell r="S1558">
            <v>39753</v>
          </cell>
          <cell r="T1558">
            <v>21</v>
          </cell>
          <cell r="U1558">
            <v>5</v>
          </cell>
          <cell r="V1558">
            <v>0</v>
          </cell>
          <cell r="W1558">
            <v>0</v>
          </cell>
          <cell r="X1558">
            <v>30</v>
          </cell>
          <cell r="Y1558">
            <v>26</v>
          </cell>
          <cell r="Z1558">
            <v>0</v>
          </cell>
        </row>
        <row r="1559">
          <cell r="A1559" t="str">
            <v>TMP408</v>
          </cell>
          <cell r="B1559" t="str">
            <v>HEMA THAKUR</v>
          </cell>
          <cell r="C1559" t="str">
            <v>3.10.06</v>
          </cell>
          <cell r="F1559" t="str">
            <v>TIME_IN</v>
          </cell>
          <cell r="G1559">
            <v>0</v>
          </cell>
          <cell r="H1559" t="str">
            <v>TEMP</v>
          </cell>
          <cell r="N1559">
            <v>0</v>
          </cell>
          <cell r="R1559" t="str">
            <v>CUTTING</v>
          </cell>
          <cell r="S1559">
            <v>39845</v>
          </cell>
          <cell r="T1559">
            <v>24</v>
          </cell>
          <cell r="U1559">
            <v>4</v>
          </cell>
          <cell r="V1559">
            <v>0</v>
          </cell>
          <cell r="W1559">
            <v>0</v>
          </cell>
          <cell r="X1559">
            <v>28</v>
          </cell>
          <cell r="Y1559">
            <v>28</v>
          </cell>
          <cell r="Z1559">
            <v>0</v>
          </cell>
        </row>
        <row r="1560">
          <cell r="A1560" t="str">
            <v>TMP408</v>
          </cell>
          <cell r="B1560" t="str">
            <v>HEMA THAKUR</v>
          </cell>
          <cell r="C1560" t="str">
            <v>3.10.06</v>
          </cell>
          <cell r="F1560" t="str">
            <v>TIME_IN</v>
          </cell>
          <cell r="G1560">
            <v>0</v>
          </cell>
          <cell r="H1560" t="str">
            <v>TEMP</v>
          </cell>
          <cell r="N1560">
            <v>0</v>
          </cell>
          <cell r="R1560" t="str">
            <v>CUTTING</v>
          </cell>
          <cell r="S1560">
            <v>39814</v>
          </cell>
          <cell r="T1560">
            <v>25</v>
          </cell>
          <cell r="U1560">
            <v>4</v>
          </cell>
          <cell r="V1560">
            <v>0</v>
          </cell>
          <cell r="W1560">
            <v>1</v>
          </cell>
          <cell r="X1560">
            <v>31</v>
          </cell>
          <cell r="Y1560">
            <v>30</v>
          </cell>
          <cell r="Z1560">
            <v>0</v>
          </cell>
        </row>
        <row r="1561">
          <cell r="A1561" t="str">
            <v>TMP410</v>
          </cell>
          <cell r="B1561" t="str">
            <v>RAMSHANKAR CHAVAN</v>
          </cell>
          <cell r="C1561" t="str">
            <v>21.9.06</v>
          </cell>
          <cell r="F1561" t="str">
            <v>TIME_IN</v>
          </cell>
          <cell r="G1561">
            <v>17.3</v>
          </cell>
          <cell r="H1561" t="str">
            <v>TEMP</v>
          </cell>
          <cell r="N1561">
            <v>0</v>
          </cell>
          <cell r="R1561" t="str">
            <v>PRINTER</v>
          </cell>
          <cell r="S1561">
            <v>39814</v>
          </cell>
          <cell r="T1561">
            <v>21</v>
          </cell>
          <cell r="U1561">
            <v>9</v>
          </cell>
          <cell r="V1561">
            <v>0</v>
          </cell>
          <cell r="W1561">
            <v>1</v>
          </cell>
          <cell r="X1561">
            <v>31</v>
          </cell>
          <cell r="Y1561">
            <v>31</v>
          </cell>
          <cell r="Z1561">
            <v>41.25</v>
          </cell>
        </row>
        <row r="1562">
          <cell r="A1562" t="str">
            <v>TMP410</v>
          </cell>
          <cell r="B1562" t="str">
            <v>RAMSHANKAR CHAVAN</v>
          </cell>
          <cell r="C1562" t="str">
            <v>21.9.06</v>
          </cell>
          <cell r="F1562">
            <v>9</v>
          </cell>
          <cell r="G1562">
            <v>17.3</v>
          </cell>
          <cell r="H1562" t="str">
            <v>TEMP</v>
          </cell>
          <cell r="N1562">
            <v>0</v>
          </cell>
          <cell r="R1562" t="str">
            <v>PRINTER</v>
          </cell>
          <cell r="S1562">
            <v>39691</v>
          </cell>
          <cell r="T1562">
            <v>20</v>
          </cell>
          <cell r="U1562">
            <v>8</v>
          </cell>
          <cell r="V1562">
            <v>0</v>
          </cell>
          <cell r="W1562">
            <v>3</v>
          </cell>
          <cell r="X1562">
            <v>31</v>
          </cell>
          <cell r="Y1562">
            <v>31</v>
          </cell>
          <cell r="Z1562">
            <v>53.75</v>
          </cell>
        </row>
        <row r="1563">
          <cell r="A1563" t="str">
            <v>TMP410</v>
          </cell>
          <cell r="B1563" t="str">
            <v>RAMSHANKAR CHAVAN</v>
          </cell>
          <cell r="C1563" t="str">
            <v>21.9.06</v>
          </cell>
          <cell r="F1563" t="str">
            <v>TIME_IN</v>
          </cell>
          <cell r="G1563">
            <v>17.3</v>
          </cell>
          <cell r="H1563" t="str">
            <v>TEMP</v>
          </cell>
          <cell r="N1563">
            <v>0</v>
          </cell>
          <cell r="R1563" t="str">
            <v>PRINTER</v>
          </cell>
          <cell r="S1563">
            <v>39845</v>
          </cell>
          <cell r="T1563">
            <v>19</v>
          </cell>
          <cell r="U1563">
            <v>8</v>
          </cell>
          <cell r="V1563">
            <v>0</v>
          </cell>
          <cell r="W1563">
            <v>0</v>
          </cell>
          <cell r="X1563">
            <v>28</v>
          </cell>
          <cell r="Y1563">
            <v>27</v>
          </cell>
          <cell r="Z1563">
            <v>20.5</v>
          </cell>
        </row>
        <row r="1564">
          <cell r="A1564" t="str">
            <v>TMP410</v>
          </cell>
          <cell r="B1564" t="str">
            <v>RAMSHANKAR CHAVAN</v>
          </cell>
          <cell r="C1564" t="str">
            <v>21.9.06</v>
          </cell>
          <cell r="F1564" t="str">
            <v>TIME_IN</v>
          </cell>
          <cell r="G1564">
            <v>17.3</v>
          </cell>
          <cell r="H1564" t="str">
            <v>TEMP</v>
          </cell>
          <cell r="N1564">
            <v>0</v>
          </cell>
          <cell r="R1564" t="str">
            <v>PRINTER</v>
          </cell>
          <cell r="S1564">
            <v>39881</v>
          </cell>
          <cell r="T1564">
            <v>19</v>
          </cell>
          <cell r="U1564">
            <v>9</v>
          </cell>
          <cell r="V1564">
            <v>0</v>
          </cell>
          <cell r="W1564">
            <v>2</v>
          </cell>
          <cell r="X1564">
            <v>31</v>
          </cell>
          <cell r="Y1564">
            <v>30</v>
          </cell>
          <cell r="Z1564">
            <v>18.25</v>
          </cell>
        </row>
        <row r="1565">
          <cell r="A1565" t="str">
            <v>TMP410</v>
          </cell>
          <cell r="B1565" t="str">
            <v>RAMSHANKAR CHAVAN</v>
          </cell>
          <cell r="C1565" t="str">
            <v>21.9.06</v>
          </cell>
          <cell r="F1565">
            <v>9</v>
          </cell>
          <cell r="G1565">
            <v>17.3</v>
          </cell>
          <cell r="H1565" t="str">
            <v>TEMP</v>
          </cell>
          <cell r="N1565">
            <v>0</v>
          </cell>
          <cell r="R1565" t="str">
            <v>PRINTER</v>
          </cell>
          <cell r="S1565">
            <v>39629</v>
          </cell>
          <cell r="T1565">
            <v>19</v>
          </cell>
          <cell r="U1565">
            <v>7</v>
          </cell>
          <cell r="V1565">
            <v>0</v>
          </cell>
          <cell r="W1565">
            <v>0</v>
          </cell>
          <cell r="X1565">
            <v>30</v>
          </cell>
          <cell r="Y1565">
            <v>26</v>
          </cell>
          <cell r="Z1565">
            <v>55.5</v>
          </cell>
        </row>
        <row r="1566">
          <cell r="A1566" t="str">
            <v>TMP410</v>
          </cell>
          <cell r="B1566" t="str">
            <v>RAMSHANKAR CHAVAN</v>
          </cell>
          <cell r="C1566" t="str">
            <v>21.9.06</v>
          </cell>
          <cell r="F1566">
            <v>9</v>
          </cell>
          <cell r="G1566">
            <v>17.3</v>
          </cell>
          <cell r="H1566" t="str">
            <v>TEMP</v>
          </cell>
          <cell r="N1566">
            <v>0</v>
          </cell>
          <cell r="R1566" t="str">
            <v>PRINTER</v>
          </cell>
          <cell r="S1566">
            <v>39539</v>
          </cell>
          <cell r="T1566">
            <v>22</v>
          </cell>
          <cell r="U1566">
            <v>8</v>
          </cell>
          <cell r="W1566">
            <v>0</v>
          </cell>
          <cell r="X1566">
            <v>30</v>
          </cell>
          <cell r="Y1566">
            <v>30</v>
          </cell>
          <cell r="Z1566">
            <v>54</v>
          </cell>
        </row>
        <row r="1567">
          <cell r="A1567" t="str">
            <v>TMP410</v>
          </cell>
          <cell r="B1567" t="str">
            <v>RAMSHANKAR CHAVAN</v>
          </cell>
          <cell r="C1567" t="str">
            <v>21.9.06</v>
          </cell>
          <cell r="F1567" t="str">
            <v>TIME_IN</v>
          </cell>
          <cell r="G1567">
            <v>17.3</v>
          </cell>
          <cell r="H1567" t="str">
            <v>TEMP</v>
          </cell>
          <cell r="N1567">
            <v>0</v>
          </cell>
          <cell r="R1567" t="str">
            <v>PRINTER</v>
          </cell>
          <cell r="S1567">
            <v>39783</v>
          </cell>
          <cell r="T1567">
            <v>19</v>
          </cell>
          <cell r="U1567">
            <v>8</v>
          </cell>
          <cell r="V1567">
            <v>0</v>
          </cell>
          <cell r="W1567">
            <v>0</v>
          </cell>
          <cell r="X1567">
            <v>31</v>
          </cell>
          <cell r="Y1567">
            <v>27</v>
          </cell>
          <cell r="Z1567">
            <v>19.75</v>
          </cell>
        </row>
        <row r="1568">
          <cell r="A1568" t="str">
            <v>TMP410</v>
          </cell>
          <cell r="B1568" t="str">
            <v>RAMSHANKAR CHAVAN</v>
          </cell>
          <cell r="C1568" t="str">
            <v>21.9.06</v>
          </cell>
          <cell r="F1568">
            <v>9</v>
          </cell>
          <cell r="G1568">
            <v>17.3</v>
          </cell>
          <cell r="H1568" t="str">
            <v>TEMP</v>
          </cell>
          <cell r="N1568">
            <v>0</v>
          </cell>
          <cell r="R1568" t="str">
            <v>PRINTER</v>
          </cell>
          <cell r="S1568">
            <v>39722</v>
          </cell>
          <cell r="T1568">
            <v>16</v>
          </cell>
          <cell r="U1568">
            <v>8</v>
          </cell>
          <cell r="V1568">
            <v>0</v>
          </cell>
          <cell r="W1568">
            <v>4</v>
          </cell>
          <cell r="X1568">
            <v>31</v>
          </cell>
          <cell r="Y1568">
            <v>28</v>
          </cell>
          <cell r="Z1568">
            <v>65.5</v>
          </cell>
        </row>
        <row r="1569">
          <cell r="A1569" t="str">
            <v>TMP410</v>
          </cell>
          <cell r="B1569" t="str">
            <v>RAMSHANKAR CHAVAN</v>
          </cell>
          <cell r="C1569" t="str">
            <v>21.9.06</v>
          </cell>
          <cell r="F1569">
            <v>9</v>
          </cell>
          <cell r="G1569">
            <v>17.3</v>
          </cell>
          <cell r="H1569" t="str">
            <v>TEMP</v>
          </cell>
          <cell r="N1569">
            <v>0</v>
          </cell>
          <cell r="R1569" t="str">
            <v>PRINTER</v>
          </cell>
          <cell r="S1569">
            <v>39599</v>
          </cell>
          <cell r="T1569">
            <v>21</v>
          </cell>
          <cell r="U1569">
            <v>9</v>
          </cell>
          <cell r="V1569">
            <v>0</v>
          </cell>
          <cell r="W1569">
            <v>1</v>
          </cell>
          <cell r="X1569">
            <v>31</v>
          </cell>
          <cell r="Y1569">
            <v>31</v>
          </cell>
          <cell r="Z1569">
            <v>49.5</v>
          </cell>
        </row>
        <row r="1570">
          <cell r="A1570" t="str">
            <v>TMP410</v>
          </cell>
          <cell r="B1570" t="str">
            <v>RAMSHANKAR CHAVAN</v>
          </cell>
          <cell r="C1570" t="str">
            <v>21.9.06</v>
          </cell>
          <cell r="F1570">
            <v>9</v>
          </cell>
          <cell r="G1570">
            <v>17.3</v>
          </cell>
          <cell r="H1570" t="str">
            <v>TEMP</v>
          </cell>
          <cell r="N1570">
            <v>0</v>
          </cell>
          <cell r="R1570" t="str">
            <v>PRINTER</v>
          </cell>
          <cell r="S1570">
            <v>39692</v>
          </cell>
          <cell r="T1570">
            <v>12</v>
          </cell>
          <cell r="U1570">
            <v>4</v>
          </cell>
          <cell r="V1570">
            <v>0</v>
          </cell>
          <cell r="W1570">
            <v>1</v>
          </cell>
          <cell r="X1570">
            <v>30</v>
          </cell>
          <cell r="Y1570">
            <v>17</v>
          </cell>
          <cell r="Z1570">
            <v>54.5</v>
          </cell>
        </row>
        <row r="1571">
          <cell r="A1571" t="str">
            <v>TMP410</v>
          </cell>
          <cell r="B1571" t="str">
            <v>RAMSHANKAR CHAVAN</v>
          </cell>
          <cell r="C1571" t="str">
            <v>21.9.06</v>
          </cell>
          <cell r="F1571">
            <v>9</v>
          </cell>
          <cell r="G1571">
            <v>17.3</v>
          </cell>
          <cell r="H1571" t="str">
            <v>TEMP</v>
          </cell>
          <cell r="N1571">
            <v>0</v>
          </cell>
          <cell r="R1571" t="str">
            <v>PRINTER</v>
          </cell>
          <cell r="S1571">
            <v>39753</v>
          </cell>
          <cell r="T1571">
            <v>17</v>
          </cell>
          <cell r="U1571">
            <v>10</v>
          </cell>
          <cell r="V1571">
            <v>0</v>
          </cell>
          <cell r="W1571">
            <v>0</v>
          </cell>
          <cell r="X1571">
            <v>30</v>
          </cell>
          <cell r="Y1571">
            <v>27</v>
          </cell>
          <cell r="Z1571">
            <v>71</v>
          </cell>
        </row>
        <row r="1572">
          <cell r="A1572" t="str">
            <v>TMP410</v>
          </cell>
          <cell r="B1572" t="str">
            <v>RAMSHANKAR CHAVAN</v>
          </cell>
          <cell r="C1572" t="str">
            <v>21.9.06</v>
          </cell>
          <cell r="F1572">
            <v>9</v>
          </cell>
          <cell r="G1572">
            <v>17.3</v>
          </cell>
          <cell r="H1572" t="str">
            <v>TEMP</v>
          </cell>
          <cell r="N1572">
            <v>0</v>
          </cell>
          <cell r="R1572" t="str">
            <v>PRINTER</v>
          </cell>
          <cell r="S1572">
            <v>39660</v>
          </cell>
          <cell r="T1572">
            <v>23</v>
          </cell>
          <cell r="U1572">
            <v>8</v>
          </cell>
          <cell r="V1572">
            <v>0</v>
          </cell>
          <cell r="W1572">
            <v>0</v>
          </cell>
          <cell r="X1572">
            <v>31</v>
          </cell>
          <cell r="Y1572">
            <v>31</v>
          </cell>
          <cell r="Z1572">
            <v>67.25</v>
          </cell>
        </row>
        <row r="1573">
          <cell r="A1573" t="str">
            <v>TMP416</v>
          </cell>
          <cell r="B1573" t="str">
            <v>PANDIT ROTHE</v>
          </cell>
          <cell r="C1573" t="str">
            <v>11.10.06</v>
          </cell>
          <cell r="E1573" t="str">
            <v>YES</v>
          </cell>
          <cell r="F1573" t="str">
            <v>TIME_IN</v>
          </cell>
          <cell r="G1573">
            <v>17.3</v>
          </cell>
          <cell r="H1573" t="str">
            <v>TEMP</v>
          </cell>
          <cell r="N1573">
            <v>0</v>
          </cell>
          <cell r="R1573" t="str">
            <v>CARDS HELPER- NGIHT</v>
          </cell>
          <cell r="S1573">
            <v>39783</v>
          </cell>
          <cell r="T1573">
            <v>19</v>
          </cell>
          <cell r="U1573">
            <v>8</v>
          </cell>
          <cell r="V1573">
            <v>0</v>
          </cell>
          <cell r="W1573">
            <v>0</v>
          </cell>
          <cell r="X1573">
            <v>31</v>
          </cell>
          <cell r="Y1573">
            <v>27</v>
          </cell>
          <cell r="Z1573">
            <v>4</v>
          </cell>
        </row>
        <row r="1574">
          <cell r="A1574" t="str">
            <v>TMP416</v>
          </cell>
          <cell r="B1574" t="str">
            <v>PANDIT ROTHE</v>
          </cell>
          <cell r="C1574" t="str">
            <v>11.10.06</v>
          </cell>
          <cell r="E1574" t="str">
            <v>YES</v>
          </cell>
          <cell r="F1574">
            <v>9</v>
          </cell>
          <cell r="G1574">
            <v>17.3</v>
          </cell>
          <cell r="H1574" t="str">
            <v>TEMP</v>
          </cell>
          <cell r="N1574">
            <v>0</v>
          </cell>
          <cell r="R1574" t="str">
            <v>CARDS HELPER- NGIHT</v>
          </cell>
          <cell r="S1574">
            <v>39539</v>
          </cell>
          <cell r="T1574">
            <v>20</v>
          </cell>
          <cell r="U1574">
            <v>8</v>
          </cell>
          <cell r="W1574">
            <v>0</v>
          </cell>
          <cell r="X1574">
            <v>30</v>
          </cell>
          <cell r="Y1574">
            <v>28</v>
          </cell>
          <cell r="Z1574">
            <v>20</v>
          </cell>
        </row>
        <row r="1575">
          <cell r="A1575" t="str">
            <v>TMP416</v>
          </cell>
          <cell r="B1575" t="str">
            <v>PANDIT ROTHE</v>
          </cell>
          <cell r="C1575" t="str">
            <v>11.10.06</v>
          </cell>
          <cell r="E1575" t="str">
            <v>YES</v>
          </cell>
          <cell r="F1575" t="str">
            <v>TIME_IN</v>
          </cell>
          <cell r="G1575">
            <v>17.3</v>
          </cell>
          <cell r="H1575" t="str">
            <v>TEMP</v>
          </cell>
          <cell r="N1575">
            <v>0</v>
          </cell>
          <cell r="R1575" t="str">
            <v>CARDS HELPER- NGIHT</v>
          </cell>
          <cell r="S1575">
            <v>39881</v>
          </cell>
          <cell r="T1575">
            <v>18</v>
          </cell>
          <cell r="U1575">
            <v>9</v>
          </cell>
          <cell r="V1575">
            <v>0</v>
          </cell>
          <cell r="W1575">
            <v>2</v>
          </cell>
          <cell r="X1575">
            <v>31</v>
          </cell>
          <cell r="Y1575">
            <v>29</v>
          </cell>
          <cell r="Z1575">
            <v>0</v>
          </cell>
        </row>
        <row r="1576">
          <cell r="A1576" t="str">
            <v>TMP416</v>
          </cell>
          <cell r="B1576" t="str">
            <v>PANDIT ROTHE</v>
          </cell>
          <cell r="C1576" t="str">
            <v>11.10.06</v>
          </cell>
          <cell r="E1576" t="str">
            <v>YES</v>
          </cell>
          <cell r="F1576" t="str">
            <v>TIME_IN</v>
          </cell>
          <cell r="G1576">
            <v>17.3</v>
          </cell>
          <cell r="H1576" t="str">
            <v>TEMP</v>
          </cell>
          <cell r="N1576">
            <v>0</v>
          </cell>
          <cell r="R1576" t="str">
            <v>CARDS HELPER- NGIHT</v>
          </cell>
          <cell r="S1576">
            <v>39845</v>
          </cell>
          <cell r="T1576">
            <v>19</v>
          </cell>
          <cell r="U1576">
            <v>8</v>
          </cell>
          <cell r="V1576">
            <v>0</v>
          </cell>
          <cell r="W1576">
            <v>0</v>
          </cell>
          <cell r="X1576">
            <v>28</v>
          </cell>
          <cell r="Y1576">
            <v>27</v>
          </cell>
          <cell r="Z1576">
            <v>0</v>
          </cell>
        </row>
        <row r="1577">
          <cell r="A1577" t="str">
            <v>TMP416</v>
          </cell>
          <cell r="B1577" t="str">
            <v>PANDIT ROTHE</v>
          </cell>
          <cell r="C1577" t="str">
            <v>11.10.06</v>
          </cell>
          <cell r="F1577">
            <v>9</v>
          </cell>
          <cell r="G1577">
            <v>17.3</v>
          </cell>
          <cell r="H1577" t="str">
            <v>TEMP</v>
          </cell>
          <cell r="N1577">
            <v>0</v>
          </cell>
          <cell r="R1577" t="str">
            <v>CARDS HELPER- NGIHT</v>
          </cell>
          <cell r="S1577">
            <v>39629</v>
          </cell>
          <cell r="T1577">
            <v>19</v>
          </cell>
          <cell r="U1577">
            <v>9</v>
          </cell>
          <cell r="V1577">
            <v>0</v>
          </cell>
          <cell r="W1577">
            <v>0</v>
          </cell>
          <cell r="X1577">
            <v>30</v>
          </cell>
          <cell r="Y1577">
            <v>28</v>
          </cell>
          <cell r="Z1577">
            <v>19</v>
          </cell>
        </row>
        <row r="1578">
          <cell r="A1578" t="str">
            <v>TMP416</v>
          </cell>
          <cell r="B1578" t="str">
            <v>PANDIT ROTHE</v>
          </cell>
          <cell r="C1578" t="str">
            <v>11.10.06</v>
          </cell>
          <cell r="E1578" t="str">
            <v>YES</v>
          </cell>
          <cell r="F1578">
            <v>9</v>
          </cell>
          <cell r="G1578">
            <v>17.3</v>
          </cell>
          <cell r="H1578" t="str">
            <v>TEMP</v>
          </cell>
          <cell r="N1578">
            <v>0</v>
          </cell>
          <cell r="R1578" t="str">
            <v>CARDS HELPER- NGIHT</v>
          </cell>
          <cell r="S1578">
            <v>39722</v>
          </cell>
          <cell r="T1578">
            <v>17.5</v>
          </cell>
          <cell r="U1578">
            <v>8</v>
          </cell>
          <cell r="V1578">
            <v>0</v>
          </cell>
          <cell r="W1578">
            <v>4</v>
          </cell>
          <cell r="X1578">
            <v>31</v>
          </cell>
          <cell r="Y1578">
            <v>29.5</v>
          </cell>
          <cell r="Z1578">
            <v>23.5</v>
          </cell>
        </row>
        <row r="1579">
          <cell r="A1579" t="str">
            <v>TMP416</v>
          </cell>
          <cell r="B1579" t="str">
            <v>PANDIT ROTHE</v>
          </cell>
          <cell r="C1579" t="str">
            <v>11.10.06</v>
          </cell>
          <cell r="E1579" t="str">
            <v>YES</v>
          </cell>
          <cell r="F1579">
            <v>9</v>
          </cell>
          <cell r="G1579">
            <v>17.3</v>
          </cell>
          <cell r="H1579" t="str">
            <v>TEMP</v>
          </cell>
          <cell r="N1579">
            <v>0</v>
          </cell>
          <cell r="R1579" t="str">
            <v>CARDS HELPER- NGIHT</v>
          </cell>
          <cell r="S1579">
            <v>39599</v>
          </cell>
          <cell r="T1579">
            <v>20</v>
          </cell>
          <cell r="U1579">
            <v>9</v>
          </cell>
          <cell r="V1579">
            <v>0</v>
          </cell>
          <cell r="W1579">
            <v>1</v>
          </cell>
          <cell r="X1579">
            <v>31</v>
          </cell>
          <cell r="Y1579">
            <v>30</v>
          </cell>
          <cell r="Z1579">
            <v>20</v>
          </cell>
        </row>
        <row r="1580">
          <cell r="A1580" t="str">
            <v>TMP416</v>
          </cell>
          <cell r="B1580" t="str">
            <v>PANDIT ROTHE</v>
          </cell>
          <cell r="C1580" t="str">
            <v>11.10.06</v>
          </cell>
          <cell r="E1580" t="str">
            <v>YES</v>
          </cell>
          <cell r="F1580">
            <v>9</v>
          </cell>
          <cell r="G1580">
            <v>17.3</v>
          </cell>
          <cell r="H1580" t="str">
            <v>TEMP</v>
          </cell>
          <cell r="N1580">
            <v>0</v>
          </cell>
          <cell r="R1580" t="str">
            <v>CARDS HELPER- NGIHT</v>
          </cell>
          <cell r="S1580">
            <v>39691</v>
          </cell>
          <cell r="T1580">
            <v>18</v>
          </cell>
          <cell r="U1580">
            <v>8</v>
          </cell>
          <cell r="V1580">
            <v>0</v>
          </cell>
          <cell r="W1580">
            <v>3</v>
          </cell>
          <cell r="X1580">
            <v>31</v>
          </cell>
          <cell r="Y1580">
            <v>29</v>
          </cell>
          <cell r="Z1580">
            <v>15</v>
          </cell>
        </row>
        <row r="1581">
          <cell r="A1581" t="str">
            <v>TMP416</v>
          </cell>
          <cell r="B1581" t="str">
            <v>PANDIT ROTHE</v>
          </cell>
          <cell r="C1581" t="str">
            <v>11.10.06</v>
          </cell>
          <cell r="E1581" t="str">
            <v>YES</v>
          </cell>
          <cell r="F1581">
            <v>9</v>
          </cell>
          <cell r="G1581">
            <v>17.3</v>
          </cell>
          <cell r="H1581" t="str">
            <v>TEMP</v>
          </cell>
          <cell r="N1581">
            <v>0</v>
          </cell>
          <cell r="R1581" t="str">
            <v>CARDS HELPER- NGIHT</v>
          </cell>
          <cell r="S1581">
            <v>39692</v>
          </cell>
          <cell r="T1581">
            <v>19</v>
          </cell>
          <cell r="U1581">
            <v>8</v>
          </cell>
          <cell r="V1581">
            <v>0</v>
          </cell>
          <cell r="W1581">
            <v>1</v>
          </cell>
          <cell r="X1581">
            <v>30</v>
          </cell>
          <cell r="Y1581">
            <v>28</v>
          </cell>
          <cell r="Z1581">
            <v>50</v>
          </cell>
        </row>
        <row r="1582">
          <cell r="A1582" t="str">
            <v>TMP416</v>
          </cell>
          <cell r="B1582" t="str">
            <v>PANDIT ROTHE</v>
          </cell>
          <cell r="C1582" t="str">
            <v>11.10.06</v>
          </cell>
          <cell r="E1582" t="str">
            <v>YES</v>
          </cell>
          <cell r="F1582">
            <v>9</v>
          </cell>
          <cell r="G1582">
            <v>17.3</v>
          </cell>
          <cell r="H1582" t="str">
            <v>TEMP</v>
          </cell>
          <cell r="N1582">
            <v>0</v>
          </cell>
          <cell r="R1582" t="str">
            <v>CARDS HELPER- NGIHT</v>
          </cell>
          <cell r="S1582">
            <v>39753</v>
          </cell>
          <cell r="T1582">
            <v>16</v>
          </cell>
          <cell r="U1582">
            <v>10</v>
          </cell>
          <cell r="V1582">
            <v>0</v>
          </cell>
          <cell r="W1582">
            <v>0</v>
          </cell>
          <cell r="X1582">
            <v>30</v>
          </cell>
          <cell r="Y1582">
            <v>26</v>
          </cell>
          <cell r="Z1582">
            <v>31</v>
          </cell>
        </row>
        <row r="1583">
          <cell r="A1583" t="str">
            <v>TMP416</v>
          </cell>
          <cell r="B1583" t="str">
            <v>PANDIT ROTHE</v>
          </cell>
          <cell r="C1583" t="str">
            <v>11.10.06</v>
          </cell>
          <cell r="E1583" t="str">
            <v>YES</v>
          </cell>
          <cell r="F1583">
            <v>9</v>
          </cell>
          <cell r="G1583">
            <v>17.3</v>
          </cell>
          <cell r="H1583" t="str">
            <v>TEMP</v>
          </cell>
          <cell r="N1583">
            <v>0</v>
          </cell>
          <cell r="R1583" t="str">
            <v>CARDS HELPER- NGIHT</v>
          </cell>
          <cell r="S1583">
            <v>39660</v>
          </cell>
          <cell r="T1583">
            <v>23</v>
          </cell>
          <cell r="U1583">
            <v>8</v>
          </cell>
          <cell r="V1583">
            <v>0</v>
          </cell>
          <cell r="W1583">
            <v>0</v>
          </cell>
          <cell r="X1583">
            <v>31</v>
          </cell>
          <cell r="Y1583">
            <v>31</v>
          </cell>
          <cell r="Z1583">
            <v>22</v>
          </cell>
        </row>
        <row r="1584">
          <cell r="A1584" t="str">
            <v>TMP416</v>
          </cell>
          <cell r="B1584" t="str">
            <v>PANDIT ROTHE</v>
          </cell>
          <cell r="C1584" t="str">
            <v>11.10.06</v>
          </cell>
          <cell r="E1584" t="str">
            <v>YES</v>
          </cell>
          <cell r="F1584" t="str">
            <v>TIME_IN</v>
          </cell>
          <cell r="G1584">
            <v>17.3</v>
          </cell>
          <cell r="H1584" t="str">
            <v>TEMP</v>
          </cell>
          <cell r="N1584">
            <v>0</v>
          </cell>
          <cell r="R1584" t="str">
            <v>CARDS HELPER- NGIHT</v>
          </cell>
          <cell r="S1584">
            <v>39814</v>
          </cell>
          <cell r="T1584">
            <v>20</v>
          </cell>
          <cell r="U1584">
            <v>9</v>
          </cell>
          <cell r="V1584">
            <v>0</v>
          </cell>
          <cell r="W1584">
            <v>1</v>
          </cell>
          <cell r="X1584">
            <v>31</v>
          </cell>
          <cell r="Y1584">
            <v>30</v>
          </cell>
          <cell r="Z1584">
            <v>0</v>
          </cell>
        </row>
        <row r="1585">
          <cell r="A1585" t="str">
            <v>TMP417</v>
          </cell>
          <cell r="B1585" t="str">
            <v>DEEPIKA RAHATE</v>
          </cell>
          <cell r="C1585" t="str">
            <v>17.10.06</v>
          </cell>
          <cell r="E1585" t="str">
            <v>YES</v>
          </cell>
          <cell r="F1585" t="str">
            <v>TIME_IN</v>
          </cell>
          <cell r="G1585">
            <v>17.3</v>
          </cell>
          <cell r="H1585" t="str">
            <v>TEMP</v>
          </cell>
          <cell r="N1585">
            <v>0</v>
          </cell>
          <cell r="R1585" t="str">
            <v>ASSEMBLY HELPER</v>
          </cell>
          <cell r="S1585">
            <v>39881</v>
          </cell>
          <cell r="T1585">
            <v>24</v>
          </cell>
          <cell r="U1585">
            <v>5</v>
          </cell>
          <cell r="V1585">
            <v>0</v>
          </cell>
          <cell r="W1585">
            <v>2</v>
          </cell>
          <cell r="X1585">
            <v>31</v>
          </cell>
          <cell r="Y1585">
            <v>31</v>
          </cell>
          <cell r="Z1585">
            <v>2.75</v>
          </cell>
        </row>
        <row r="1586">
          <cell r="A1586" t="str">
            <v>TMP417</v>
          </cell>
          <cell r="B1586" t="str">
            <v>DEEPIKA RAHATE</v>
          </cell>
          <cell r="C1586" t="str">
            <v>17.10.06</v>
          </cell>
          <cell r="E1586" t="str">
            <v>YES</v>
          </cell>
          <cell r="F1586">
            <v>9</v>
          </cell>
          <cell r="G1586">
            <v>17.3</v>
          </cell>
          <cell r="H1586" t="str">
            <v>TEMP</v>
          </cell>
          <cell r="N1586">
            <v>0</v>
          </cell>
          <cell r="R1586" t="str">
            <v>ASSEMBLY HELPER</v>
          </cell>
          <cell r="S1586">
            <v>39539</v>
          </cell>
          <cell r="T1586">
            <v>24</v>
          </cell>
          <cell r="U1586">
            <v>4</v>
          </cell>
          <cell r="W1586">
            <v>0</v>
          </cell>
          <cell r="X1586">
            <v>30</v>
          </cell>
          <cell r="Y1586">
            <v>28</v>
          </cell>
          <cell r="Z1586">
            <v>2.5</v>
          </cell>
        </row>
        <row r="1587">
          <cell r="A1587" t="str">
            <v>TMP417</v>
          </cell>
          <cell r="B1587" t="str">
            <v>DEEPIKA RAHATE</v>
          </cell>
          <cell r="C1587" t="str">
            <v>17.10.06</v>
          </cell>
          <cell r="E1587" t="str">
            <v>YES</v>
          </cell>
          <cell r="F1587">
            <v>9</v>
          </cell>
          <cell r="G1587">
            <v>17.3</v>
          </cell>
          <cell r="H1587" t="str">
            <v>TEMP</v>
          </cell>
          <cell r="N1587">
            <v>0</v>
          </cell>
          <cell r="R1587" t="str">
            <v>ASSEMBLY HELPER</v>
          </cell>
          <cell r="S1587">
            <v>39722</v>
          </cell>
          <cell r="T1587">
            <v>22</v>
          </cell>
          <cell r="U1587">
            <v>4</v>
          </cell>
          <cell r="V1587">
            <v>0</v>
          </cell>
          <cell r="W1587">
            <v>4</v>
          </cell>
          <cell r="X1587">
            <v>31</v>
          </cell>
          <cell r="Y1587">
            <v>30</v>
          </cell>
          <cell r="Z1587">
            <v>0</v>
          </cell>
        </row>
        <row r="1588">
          <cell r="A1588" t="str">
            <v>TMP417</v>
          </cell>
          <cell r="B1588" t="str">
            <v>DEEPIKA RAHATE</v>
          </cell>
          <cell r="C1588" t="str">
            <v>17.10.06</v>
          </cell>
          <cell r="E1588" t="str">
            <v>YES</v>
          </cell>
          <cell r="F1588">
            <v>9</v>
          </cell>
          <cell r="G1588">
            <v>17.3</v>
          </cell>
          <cell r="H1588" t="str">
            <v>TEMP</v>
          </cell>
          <cell r="N1588">
            <v>0</v>
          </cell>
          <cell r="R1588" t="str">
            <v>ASSEMBLY HELPER</v>
          </cell>
          <cell r="S1588">
            <v>39660</v>
          </cell>
          <cell r="T1588">
            <v>26</v>
          </cell>
          <cell r="U1588">
            <v>4</v>
          </cell>
          <cell r="V1588">
            <v>0</v>
          </cell>
          <cell r="W1588">
            <v>0</v>
          </cell>
          <cell r="X1588">
            <v>31</v>
          </cell>
          <cell r="Y1588">
            <v>30</v>
          </cell>
          <cell r="Z1588">
            <v>12.5</v>
          </cell>
        </row>
        <row r="1589">
          <cell r="A1589" t="str">
            <v>TMP417</v>
          </cell>
          <cell r="B1589" t="str">
            <v>DEEPIKA RAHATE</v>
          </cell>
          <cell r="C1589" t="str">
            <v>17.10.06</v>
          </cell>
          <cell r="E1589" t="str">
            <v>YES</v>
          </cell>
          <cell r="F1589">
            <v>9</v>
          </cell>
          <cell r="G1589">
            <v>17.3</v>
          </cell>
          <cell r="H1589" t="str">
            <v>TEMP</v>
          </cell>
          <cell r="N1589">
            <v>0</v>
          </cell>
          <cell r="R1589" t="str">
            <v>ASSEMBLY HELPER</v>
          </cell>
          <cell r="S1589">
            <v>39691</v>
          </cell>
          <cell r="T1589">
            <v>24</v>
          </cell>
          <cell r="U1589">
            <v>4</v>
          </cell>
          <cell r="V1589">
            <v>0</v>
          </cell>
          <cell r="W1589">
            <v>3</v>
          </cell>
          <cell r="X1589">
            <v>31</v>
          </cell>
          <cell r="Y1589">
            <v>31</v>
          </cell>
          <cell r="Z1589">
            <v>0</v>
          </cell>
        </row>
        <row r="1590">
          <cell r="A1590" t="str">
            <v>TMP417</v>
          </cell>
          <cell r="B1590" t="str">
            <v>DEEPIKA RAHATE</v>
          </cell>
          <cell r="C1590" t="str">
            <v>17.10.06</v>
          </cell>
          <cell r="E1590" t="str">
            <v>YES</v>
          </cell>
          <cell r="F1590" t="str">
            <v>TIME_IN</v>
          </cell>
          <cell r="G1590">
            <v>17.3</v>
          </cell>
          <cell r="H1590" t="str">
            <v>TEMP</v>
          </cell>
          <cell r="N1590">
            <v>0</v>
          </cell>
          <cell r="R1590" t="str">
            <v>ASSEMBLY HELPER</v>
          </cell>
          <cell r="S1590">
            <v>39814</v>
          </cell>
          <cell r="T1590">
            <v>24</v>
          </cell>
          <cell r="U1590">
            <v>4</v>
          </cell>
          <cell r="V1590">
            <v>0</v>
          </cell>
          <cell r="W1590">
            <v>1</v>
          </cell>
          <cell r="X1590">
            <v>31</v>
          </cell>
          <cell r="Y1590">
            <v>29</v>
          </cell>
          <cell r="Z1590">
            <v>0</v>
          </cell>
        </row>
        <row r="1591">
          <cell r="A1591" t="str">
            <v>TMP417</v>
          </cell>
          <cell r="B1591" t="str">
            <v>DEEPIKA RAHATE</v>
          </cell>
          <cell r="C1591" t="str">
            <v>17.10.06</v>
          </cell>
          <cell r="F1591">
            <v>9</v>
          </cell>
          <cell r="G1591">
            <v>17.3</v>
          </cell>
          <cell r="H1591" t="str">
            <v>TEMP</v>
          </cell>
          <cell r="N1591">
            <v>0</v>
          </cell>
          <cell r="R1591" t="str">
            <v>ASSEMBLY HELPER</v>
          </cell>
          <cell r="S1591">
            <v>39629</v>
          </cell>
          <cell r="T1591">
            <v>23</v>
          </cell>
          <cell r="U1591">
            <v>5</v>
          </cell>
          <cell r="V1591">
            <v>0</v>
          </cell>
          <cell r="W1591">
            <v>0</v>
          </cell>
          <cell r="X1591">
            <v>30</v>
          </cell>
          <cell r="Y1591">
            <v>28</v>
          </cell>
          <cell r="Z1591">
            <v>0</v>
          </cell>
        </row>
        <row r="1592">
          <cell r="A1592" t="str">
            <v>TMP417</v>
          </cell>
          <cell r="B1592" t="str">
            <v>DEEPIKA RAHATE</v>
          </cell>
          <cell r="C1592" t="str">
            <v>17.10.06</v>
          </cell>
          <cell r="E1592" t="str">
            <v>YES</v>
          </cell>
          <cell r="F1592">
            <v>9</v>
          </cell>
          <cell r="G1592">
            <v>17.3</v>
          </cell>
          <cell r="H1592" t="str">
            <v>TEMP</v>
          </cell>
          <cell r="N1592">
            <v>0</v>
          </cell>
          <cell r="R1592" t="str">
            <v>ASSEMBLY HELPER</v>
          </cell>
          <cell r="S1592">
            <v>39753</v>
          </cell>
          <cell r="T1592">
            <v>23.5</v>
          </cell>
          <cell r="U1592">
            <v>5</v>
          </cell>
          <cell r="V1592">
            <v>0</v>
          </cell>
          <cell r="W1592">
            <v>0</v>
          </cell>
          <cell r="X1592">
            <v>30</v>
          </cell>
          <cell r="Y1592">
            <v>28.5</v>
          </cell>
          <cell r="Z1592">
            <v>1.5</v>
          </cell>
        </row>
        <row r="1593">
          <cell r="A1593" t="str">
            <v>TMP417</v>
          </cell>
          <cell r="B1593" t="str">
            <v>DEEPIKA RAHATE</v>
          </cell>
          <cell r="C1593" t="str">
            <v>17.10.06</v>
          </cell>
          <cell r="E1593" t="str">
            <v>YES</v>
          </cell>
          <cell r="F1593">
            <v>9</v>
          </cell>
          <cell r="G1593">
            <v>17.3</v>
          </cell>
          <cell r="H1593" t="str">
            <v>TEMP</v>
          </cell>
          <cell r="N1593">
            <v>0</v>
          </cell>
          <cell r="R1593" t="str">
            <v>ASSEMBLY HELPER</v>
          </cell>
          <cell r="S1593">
            <v>39599</v>
          </cell>
          <cell r="T1593">
            <v>14</v>
          </cell>
          <cell r="U1593">
            <v>3</v>
          </cell>
          <cell r="V1593">
            <v>0</v>
          </cell>
          <cell r="W1593">
            <v>1</v>
          </cell>
          <cell r="X1593">
            <v>31</v>
          </cell>
          <cell r="Y1593">
            <v>18</v>
          </cell>
          <cell r="Z1593">
            <v>0</v>
          </cell>
        </row>
        <row r="1594">
          <cell r="A1594" t="str">
            <v>TMP417</v>
          </cell>
          <cell r="B1594" t="str">
            <v>DEEPIKA RAHATE</v>
          </cell>
          <cell r="C1594" t="str">
            <v>17.10.06</v>
          </cell>
          <cell r="E1594" t="str">
            <v>YES</v>
          </cell>
          <cell r="F1594" t="str">
            <v>TIME_IN</v>
          </cell>
          <cell r="G1594">
            <v>17.3</v>
          </cell>
          <cell r="H1594" t="str">
            <v>TEMP</v>
          </cell>
          <cell r="N1594">
            <v>0</v>
          </cell>
          <cell r="R1594" t="str">
            <v>ASSEMBLY HELPER</v>
          </cell>
          <cell r="S1594">
            <v>39783</v>
          </cell>
          <cell r="T1594">
            <v>26</v>
          </cell>
          <cell r="U1594">
            <v>4</v>
          </cell>
          <cell r="V1594">
            <v>0</v>
          </cell>
          <cell r="W1594">
            <v>0</v>
          </cell>
          <cell r="X1594">
            <v>31</v>
          </cell>
          <cell r="Y1594">
            <v>30</v>
          </cell>
          <cell r="Z1594">
            <v>0</v>
          </cell>
        </row>
        <row r="1595">
          <cell r="A1595" t="str">
            <v>TMP417</v>
          </cell>
          <cell r="B1595" t="str">
            <v>DEEPIKA RAHATE</v>
          </cell>
          <cell r="C1595" t="str">
            <v>17.10.06</v>
          </cell>
          <cell r="E1595" t="str">
            <v>YES</v>
          </cell>
          <cell r="F1595" t="str">
            <v>TIME_IN</v>
          </cell>
          <cell r="G1595">
            <v>17.3</v>
          </cell>
          <cell r="H1595" t="str">
            <v>TEMP</v>
          </cell>
          <cell r="N1595">
            <v>0</v>
          </cell>
          <cell r="R1595" t="str">
            <v>ASSEMBLY HELPER</v>
          </cell>
          <cell r="S1595">
            <v>39845</v>
          </cell>
          <cell r="T1595">
            <v>22.5</v>
          </cell>
          <cell r="U1595">
            <v>4</v>
          </cell>
          <cell r="V1595">
            <v>0</v>
          </cell>
          <cell r="W1595">
            <v>0</v>
          </cell>
          <cell r="X1595">
            <v>28</v>
          </cell>
          <cell r="Y1595">
            <v>26.5</v>
          </cell>
          <cell r="Z1595">
            <v>0</v>
          </cell>
        </row>
        <row r="1596">
          <cell r="A1596" t="str">
            <v>TMP417</v>
          </cell>
          <cell r="B1596" t="str">
            <v>DEEPIKA RAHATE</v>
          </cell>
          <cell r="C1596" t="str">
            <v>17.10.06</v>
          </cell>
          <cell r="E1596" t="str">
            <v>YES</v>
          </cell>
          <cell r="F1596">
            <v>9</v>
          </cell>
          <cell r="G1596">
            <v>17.3</v>
          </cell>
          <cell r="H1596" t="str">
            <v>TEMP</v>
          </cell>
          <cell r="N1596">
            <v>0</v>
          </cell>
          <cell r="R1596" t="str">
            <v>ASSEMBLY HELPER</v>
          </cell>
          <cell r="S1596">
            <v>39692</v>
          </cell>
          <cell r="T1596">
            <v>22</v>
          </cell>
          <cell r="U1596">
            <v>4</v>
          </cell>
          <cell r="V1596">
            <v>0</v>
          </cell>
          <cell r="W1596">
            <v>1</v>
          </cell>
          <cell r="X1596">
            <v>30</v>
          </cell>
          <cell r="Y1596">
            <v>27</v>
          </cell>
          <cell r="Z1596">
            <v>8</v>
          </cell>
        </row>
        <row r="1597">
          <cell r="A1597" t="str">
            <v>TMP418</v>
          </cell>
          <cell r="B1597" t="str">
            <v>NANDA RAUT</v>
          </cell>
          <cell r="C1597" t="str">
            <v>16.10.06</v>
          </cell>
          <cell r="E1597" t="str">
            <v>YES</v>
          </cell>
          <cell r="F1597" t="str">
            <v>TIME_IN</v>
          </cell>
          <cell r="G1597">
            <v>16</v>
          </cell>
          <cell r="H1597" t="str">
            <v>TEMP</v>
          </cell>
          <cell r="N1597">
            <v>0</v>
          </cell>
          <cell r="R1597" t="str">
            <v>PRINTING HELPER</v>
          </cell>
          <cell r="S1597">
            <v>39845</v>
          </cell>
          <cell r="T1597">
            <v>23</v>
          </cell>
          <cell r="U1597">
            <v>4</v>
          </cell>
          <cell r="V1597">
            <v>0</v>
          </cell>
          <cell r="W1597">
            <v>0</v>
          </cell>
          <cell r="X1597">
            <v>28</v>
          </cell>
          <cell r="Y1597">
            <v>27</v>
          </cell>
          <cell r="Z1597">
            <v>0</v>
          </cell>
        </row>
        <row r="1598">
          <cell r="A1598" t="str">
            <v>TMP418</v>
          </cell>
          <cell r="B1598" t="str">
            <v>NANDA RAUT</v>
          </cell>
          <cell r="C1598" t="str">
            <v>16.10.06</v>
          </cell>
          <cell r="E1598" t="str">
            <v>YES</v>
          </cell>
          <cell r="F1598" t="str">
            <v>TIME_IN</v>
          </cell>
          <cell r="G1598">
            <v>16</v>
          </cell>
          <cell r="H1598" t="str">
            <v>TEMP</v>
          </cell>
          <cell r="N1598">
            <v>0</v>
          </cell>
          <cell r="R1598" t="str">
            <v>PRINTING HELPER</v>
          </cell>
          <cell r="S1598">
            <v>39814</v>
          </cell>
          <cell r="T1598">
            <v>23.5</v>
          </cell>
          <cell r="U1598">
            <v>4</v>
          </cell>
          <cell r="V1598">
            <v>0</v>
          </cell>
          <cell r="W1598">
            <v>1</v>
          </cell>
          <cell r="X1598">
            <v>31</v>
          </cell>
          <cell r="Y1598">
            <v>28.5</v>
          </cell>
          <cell r="Z1598">
            <v>0</v>
          </cell>
        </row>
        <row r="1599">
          <cell r="A1599" t="str">
            <v>TMP418</v>
          </cell>
          <cell r="B1599" t="str">
            <v>NANDA RAUT</v>
          </cell>
          <cell r="C1599" t="str">
            <v>16.10.06</v>
          </cell>
          <cell r="E1599" t="str">
            <v>YES</v>
          </cell>
          <cell r="F1599">
            <v>7</v>
          </cell>
          <cell r="G1599">
            <v>16</v>
          </cell>
          <cell r="H1599" t="str">
            <v>TEMP</v>
          </cell>
          <cell r="N1599">
            <v>0</v>
          </cell>
          <cell r="R1599" t="str">
            <v>PRINTING HELPER</v>
          </cell>
          <cell r="S1599">
            <v>39692</v>
          </cell>
          <cell r="T1599">
            <v>21</v>
          </cell>
          <cell r="U1599">
            <v>4</v>
          </cell>
          <cell r="V1599">
            <v>0</v>
          </cell>
          <cell r="W1599">
            <v>1</v>
          </cell>
          <cell r="X1599">
            <v>30</v>
          </cell>
          <cell r="Y1599">
            <v>26</v>
          </cell>
          <cell r="Z1599">
            <v>0</v>
          </cell>
        </row>
        <row r="1600">
          <cell r="A1600" t="str">
            <v>TMP418</v>
          </cell>
          <cell r="B1600" t="str">
            <v>NANDA RAUT</v>
          </cell>
          <cell r="C1600" t="str">
            <v>16.10.06</v>
          </cell>
          <cell r="E1600" t="str">
            <v>YES</v>
          </cell>
          <cell r="F1600" t="str">
            <v>TIME_IN</v>
          </cell>
          <cell r="G1600">
            <v>16</v>
          </cell>
          <cell r="H1600" t="str">
            <v>TEMP</v>
          </cell>
          <cell r="N1600">
            <v>0</v>
          </cell>
          <cell r="R1600" t="str">
            <v>PRINTING HELPER</v>
          </cell>
          <cell r="S1600">
            <v>39881</v>
          </cell>
          <cell r="T1600">
            <v>24</v>
          </cell>
          <cell r="U1600">
            <v>5</v>
          </cell>
          <cell r="V1600">
            <v>0</v>
          </cell>
          <cell r="W1600">
            <v>2</v>
          </cell>
          <cell r="X1600">
            <v>31</v>
          </cell>
          <cell r="Y1600">
            <v>31</v>
          </cell>
          <cell r="Z1600">
            <v>10</v>
          </cell>
        </row>
        <row r="1601">
          <cell r="A1601" t="str">
            <v>TMP418</v>
          </cell>
          <cell r="B1601" t="str">
            <v>NANDA RAUT</v>
          </cell>
          <cell r="C1601" t="str">
            <v>16.10.06</v>
          </cell>
          <cell r="E1601" t="str">
            <v>YES</v>
          </cell>
          <cell r="F1601">
            <v>7</v>
          </cell>
          <cell r="G1601">
            <v>16</v>
          </cell>
          <cell r="H1601" t="str">
            <v>TEMP</v>
          </cell>
          <cell r="N1601">
            <v>0</v>
          </cell>
          <cell r="R1601" t="str">
            <v>PRINTING HELPER</v>
          </cell>
          <cell r="S1601">
            <v>39722</v>
          </cell>
          <cell r="T1601">
            <v>22</v>
          </cell>
          <cell r="U1601">
            <v>4</v>
          </cell>
          <cell r="V1601">
            <v>0</v>
          </cell>
          <cell r="W1601">
            <v>4</v>
          </cell>
          <cell r="X1601">
            <v>31</v>
          </cell>
          <cell r="Y1601">
            <v>30</v>
          </cell>
          <cell r="Z1601">
            <v>0</v>
          </cell>
        </row>
        <row r="1602">
          <cell r="A1602" t="str">
            <v>TMP418</v>
          </cell>
          <cell r="B1602" t="str">
            <v>NANDA RAUT</v>
          </cell>
          <cell r="C1602" t="str">
            <v>16.10.06</v>
          </cell>
          <cell r="E1602" t="str">
            <v>YES</v>
          </cell>
          <cell r="F1602">
            <v>7</v>
          </cell>
          <cell r="G1602">
            <v>16</v>
          </cell>
          <cell r="H1602" t="str">
            <v>TEMP</v>
          </cell>
          <cell r="N1602">
            <v>0</v>
          </cell>
          <cell r="R1602" t="str">
            <v>PRINTING HELPER</v>
          </cell>
          <cell r="S1602">
            <v>39539</v>
          </cell>
          <cell r="T1602">
            <v>26</v>
          </cell>
          <cell r="U1602">
            <v>4</v>
          </cell>
          <cell r="W1602">
            <v>0</v>
          </cell>
          <cell r="X1602">
            <v>30</v>
          </cell>
          <cell r="Y1602">
            <v>30</v>
          </cell>
          <cell r="Z1602">
            <v>0</v>
          </cell>
        </row>
        <row r="1603">
          <cell r="A1603" t="str">
            <v>TMP418</v>
          </cell>
          <cell r="B1603" t="str">
            <v>NANDA RAUT</v>
          </cell>
          <cell r="C1603" t="str">
            <v>16.10.06</v>
          </cell>
          <cell r="E1603" t="str">
            <v>YES</v>
          </cell>
          <cell r="F1603">
            <v>7</v>
          </cell>
          <cell r="G1603">
            <v>16</v>
          </cell>
          <cell r="H1603" t="str">
            <v>TEMP</v>
          </cell>
          <cell r="N1603">
            <v>0</v>
          </cell>
          <cell r="R1603" t="str">
            <v>PRINTING HELPER</v>
          </cell>
          <cell r="S1603">
            <v>39753</v>
          </cell>
          <cell r="T1603">
            <v>23</v>
          </cell>
          <cell r="U1603">
            <v>5</v>
          </cell>
          <cell r="V1603">
            <v>0</v>
          </cell>
          <cell r="W1603">
            <v>0</v>
          </cell>
          <cell r="X1603">
            <v>30</v>
          </cell>
          <cell r="Y1603">
            <v>28</v>
          </cell>
          <cell r="Z1603">
            <v>0</v>
          </cell>
        </row>
        <row r="1604">
          <cell r="A1604" t="str">
            <v>TMP418</v>
          </cell>
          <cell r="B1604" t="str">
            <v>NANDA RAUT</v>
          </cell>
          <cell r="C1604" t="str">
            <v>16.10.06</v>
          </cell>
          <cell r="E1604" t="str">
            <v>YES</v>
          </cell>
          <cell r="F1604">
            <v>7</v>
          </cell>
          <cell r="G1604">
            <v>16</v>
          </cell>
          <cell r="H1604" t="str">
            <v>TEMP</v>
          </cell>
          <cell r="N1604">
            <v>0</v>
          </cell>
          <cell r="R1604" t="str">
            <v>PRINTING HELPER</v>
          </cell>
          <cell r="S1604">
            <v>39691</v>
          </cell>
          <cell r="T1604">
            <v>23</v>
          </cell>
          <cell r="U1604">
            <v>4</v>
          </cell>
          <cell r="V1604">
            <v>0</v>
          </cell>
          <cell r="W1604">
            <v>3</v>
          </cell>
          <cell r="X1604">
            <v>31</v>
          </cell>
          <cell r="Y1604">
            <v>30</v>
          </cell>
          <cell r="Z1604">
            <v>0</v>
          </cell>
        </row>
        <row r="1605">
          <cell r="A1605" t="str">
            <v>TMP418</v>
          </cell>
          <cell r="B1605" t="str">
            <v>NANDA RAUT</v>
          </cell>
          <cell r="C1605" t="str">
            <v>16.10.06</v>
          </cell>
          <cell r="F1605">
            <v>7</v>
          </cell>
          <cell r="G1605">
            <v>16</v>
          </cell>
          <cell r="H1605" t="str">
            <v>TEMP</v>
          </cell>
          <cell r="N1605">
            <v>0</v>
          </cell>
          <cell r="R1605" t="str">
            <v>PRINTING HELPER</v>
          </cell>
          <cell r="S1605">
            <v>39629</v>
          </cell>
          <cell r="T1605">
            <v>23.5</v>
          </cell>
          <cell r="U1605">
            <v>5</v>
          </cell>
          <cell r="V1605">
            <v>0</v>
          </cell>
          <cell r="W1605">
            <v>0</v>
          </cell>
          <cell r="X1605">
            <v>30</v>
          </cell>
          <cell r="Y1605">
            <v>28.5</v>
          </cell>
          <cell r="Z1605">
            <v>8</v>
          </cell>
        </row>
        <row r="1606">
          <cell r="A1606" t="str">
            <v>TMP418</v>
          </cell>
          <cell r="B1606" t="str">
            <v>NANDA RAUT</v>
          </cell>
          <cell r="C1606" t="str">
            <v>16.10.06</v>
          </cell>
          <cell r="E1606" t="str">
            <v>YES</v>
          </cell>
          <cell r="F1606">
            <v>7</v>
          </cell>
          <cell r="G1606">
            <v>16</v>
          </cell>
          <cell r="H1606" t="str">
            <v>TEMP</v>
          </cell>
          <cell r="N1606">
            <v>0</v>
          </cell>
          <cell r="R1606" t="str">
            <v>PRINTING HELPER</v>
          </cell>
          <cell r="S1606">
            <v>39599</v>
          </cell>
          <cell r="T1606">
            <v>25</v>
          </cell>
          <cell r="U1606">
            <v>4</v>
          </cell>
          <cell r="V1606">
            <v>0</v>
          </cell>
          <cell r="W1606">
            <v>1</v>
          </cell>
          <cell r="X1606">
            <v>31</v>
          </cell>
          <cell r="Y1606">
            <v>30</v>
          </cell>
          <cell r="Z1606">
            <v>0</v>
          </cell>
        </row>
        <row r="1607">
          <cell r="A1607" t="str">
            <v>TMP418</v>
          </cell>
          <cell r="B1607" t="str">
            <v>NANDA RAUT</v>
          </cell>
          <cell r="C1607" t="str">
            <v>16.10.06</v>
          </cell>
          <cell r="E1607" t="str">
            <v>YES</v>
          </cell>
          <cell r="F1607" t="str">
            <v>TIME_IN</v>
          </cell>
          <cell r="G1607">
            <v>16</v>
          </cell>
          <cell r="H1607" t="str">
            <v>TEMP</v>
          </cell>
          <cell r="N1607">
            <v>0</v>
          </cell>
          <cell r="R1607" t="str">
            <v>PRINTING HELPER</v>
          </cell>
          <cell r="S1607">
            <v>39783</v>
          </cell>
          <cell r="T1607">
            <v>25.5</v>
          </cell>
          <cell r="U1607">
            <v>4</v>
          </cell>
          <cell r="V1607">
            <v>0</v>
          </cell>
          <cell r="W1607">
            <v>0</v>
          </cell>
          <cell r="X1607">
            <v>31</v>
          </cell>
          <cell r="Y1607">
            <v>29.5</v>
          </cell>
          <cell r="Z1607">
            <v>0</v>
          </cell>
        </row>
        <row r="1608">
          <cell r="A1608" t="str">
            <v>TMP418</v>
          </cell>
          <cell r="B1608" t="str">
            <v>NANDA RAUT</v>
          </cell>
          <cell r="C1608" t="str">
            <v>16.10.06</v>
          </cell>
          <cell r="E1608" t="str">
            <v>YES</v>
          </cell>
          <cell r="F1608">
            <v>7</v>
          </cell>
          <cell r="G1608">
            <v>16</v>
          </cell>
          <cell r="H1608" t="str">
            <v>TEMP</v>
          </cell>
          <cell r="N1608">
            <v>0</v>
          </cell>
          <cell r="R1608" t="str">
            <v>PRINTING HELPER</v>
          </cell>
          <cell r="S1608">
            <v>39660</v>
          </cell>
          <cell r="T1608">
            <v>21.5</v>
          </cell>
          <cell r="U1608">
            <v>4</v>
          </cell>
          <cell r="V1608">
            <v>0</v>
          </cell>
          <cell r="W1608">
            <v>0</v>
          </cell>
          <cell r="X1608">
            <v>31</v>
          </cell>
          <cell r="Y1608">
            <v>25.5</v>
          </cell>
          <cell r="Z1608">
            <v>16</v>
          </cell>
        </row>
        <row r="1609">
          <cell r="A1609" t="str">
            <v>TMP420</v>
          </cell>
          <cell r="B1609" t="str">
            <v>UMESH DESAI</v>
          </cell>
          <cell r="C1609" t="str">
            <v>17.10.06</v>
          </cell>
          <cell r="F1609">
            <v>7</v>
          </cell>
          <cell r="G1609">
            <v>16</v>
          </cell>
          <cell r="H1609" t="str">
            <v>TEMP</v>
          </cell>
          <cell r="N1609">
            <v>0</v>
          </cell>
          <cell r="R1609" t="str">
            <v>PRINITNG HELPER</v>
          </cell>
          <cell r="S1609">
            <v>39629</v>
          </cell>
          <cell r="T1609">
            <v>22</v>
          </cell>
          <cell r="U1609">
            <v>5</v>
          </cell>
          <cell r="V1609">
            <v>0</v>
          </cell>
          <cell r="W1609">
            <v>0</v>
          </cell>
          <cell r="X1609">
            <v>30</v>
          </cell>
          <cell r="Y1609">
            <v>27</v>
          </cell>
          <cell r="Z1609">
            <v>48</v>
          </cell>
        </row>
        <row r="1610">
          <cell r="A1610" t="str">
            <v>TMP420</v>
          </cell>
          <cell r="B1610" t="str">
            <v>UMESH DESAI</v>
          </cell>
          <cell r="C1610" t="str">
            <v>17.10.06</v>
          </cell>
          <cell r="E1610" t="str">
            <v>YES</v>
          </cell>
          <cell r="F1610">
            <v>7</v>
          </cell>
          <cell r="G1610">
            <v>16</v>
          </cell>
          <cell r="H1610" t="str">
            <v>TEMP</v>
          </cell>
          <cell r="N1610">
            <v>0</v>
          </cell>
          <cell r="R1610" t="str">
            <v>PRINITNG HELPER</v>
          </cell>
          <cell r="S1610">
            <v>39691</v>
          </cell>
          <cell r="T1610">
            <v>19</v>
          </cell>
          <cell r="U1610">
            <v>5</v>
          </cell>
          <cell r="V1610">
            <v>0</v>
          </cell>
          <cell r="W1610">
            <v>1</v>
          </cell>
          <cell r="X1610">
            <v>31</v>
          </cell>
          <cell r="Y1610">
            <v>25</v>
          </cell>
          <cell r="Z1610">
            <v>15</v>
          </cell>
        </row>
        <row r="1611">
          <cell r="A1611" t="str">
            <v>TMP420</v>
          </cell>
          <cell r="B1611" t="str">
            <v>UMESH DESAI</v>
          </cell>
          <cell r="C1611" t="str">
            <v>17.10.06</v>
          </cell>
          <cell r="E1611" t="str">
            <v>YES</v>
          </cell>
          <cell r="F1611">
            <v>7</v>
          </cell>
          <cell r="G1611">
            <v>16</v>
          </cell>
          <cell r="H1611" t="str">
            <v>TEMP</v>
          </cell>
          <cell r="N1611">
            <v>0</v>
          </cell>
          <cell r="R1611" t="str">
            <v>PRINITNG HELPER</v>
          </cell>
          <cell r="S1611">
            <v>39692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30</v>
          </cell>
          <cell r="Y1611">
            <v>0</v>
          </cell>
          <cell r="Z1611">
            <v>0</v>
          </cell>
        </row>
        <row r="1612">
          <cell r="A1612" t="str">
            <v>TMP420</v>
          </cell>
          <cell r="B1612" t="str">
            <v>UMESH DESAI</v>
          </cell>
          <cell r="C1612" t="str">
            <v>17.10.06</v>
          </cell>
          <cell r="E1612" t="str">
            <v>YES</v>
          </cell>
          <cell r="F1612">
            <v>7</v>
          </cell>
          <cell r="G1612">
            <v>16</v>
          </cell>
          <cell r="H1612" t="str">
            <v>TEMP</v>
          </cell>
          <cell r="N1612">
            <v>0</v>
          </cell>
          <cell r="R1612" t="str">
            <v>PRINITNG HELPER</v>
          </cell>
          <cell r="S1612">
            <v>39539</v>
          </cell>
          <cell r="T1612">
            <v>8</v>
          </cell>
          <cell r="U1612">
            <v>1</v>
          </cell>
          <cell r="W1612">
            <v>0</v>
          </cell>
          <cell r="X1612">
            <v>30</v>
          </cell>
          <cell r="Y1612">
            <v>9</v>
          </cell>
          <cell r="Z1612">
            <v>4</v>
          </cell>
        </row>
        <row r="1613">
          <cell r="A1613" t="str">
            <v>TMP420</v>
          </cell>
          <cell r="B1613" t="str">
            <v>UMESH DESAI</v>
          </cell>
          <cell r="C1613" t="str">
            <v>17.10.06</v>
          </cell>
          <cell r="E1613" t="str">
            <v>YES</v>
          </cell>
          <cell r="F1613">
            <v>7</v>
          </cell>
          <cell r="G1613">
            <v>16</v>
          </cell>
          <cell r="H1613" t="str">
            <v>TEMP</v>
          </cell>
          <cell r="N1613">
            <v>0</v>
          </cell>
          <cell r="R1613" t="str">
            <v>PRINITNG HELPER</v>
          </cell>
          <cell r="S1613">
            <v>39753</v>
          </cell>
          <cell r="T1613">
            <v>4</v>
          </cell>
          <cell r="U1613">
            <v>2</v>
          </cell>
          <cell r="V1613">
            <v>0</v>
          </cell>
          <cell r="W1613">
            <v>0</v>
          </cell>
          <cell r="X1613">
            <v>30</v>
          </cell>
          <cell r="Y1613">
            <v>6</v>
          </cell>
          <cell r="Z1613">
            <v>0</v>
          </cell>
        </row>
        <row r="1614">
          <cell r="A1614" t="str">
            <v>TMP420</v>
          </cell>
          <cell r="B1614" t="str">
            <v>UMESH DESAI</v>
          </cell>
          <cell r="C1614" t="str">
            <v>17.10.06</v>
          </cell>
          <cell r="E1614" t="str">
            <v>YES</v>
          </cell>
          <cell r="F1614">
            <v>7</v>
          </cell>
          <cell r="G1614">
            <v>16</v>
          </cell>
          <cell r="H1614" t="str">
            <v>TEMP</v>
          </cell>
          <cell r="N1614">
            <v>0</v>
          </cell>
          <cell r="R1614" t="str">
            <v>PRINITNG HELPER</v>
          </cell>
          <cell r="S1614">
            <v>39660</v>
          </cell>
          <cell r="T1614">
            <v>25</v>
          </cell>
          <cell r="U1614">
            <v>4</v>
          </cell>
          <cell r="V1614">
            <v>0</v>
          </cell>
          <cell r="W1614">
            <v>0</v>
          </cell>
          <cell r="X1614">
            <v>31</v>
          </cell>
          <cell r="Y1614">
            <v>29</v>
          </cell>
          <cell r="Z1614">
            <v>38.75</v>
          </cell>
        </row>
        <row r="1615">
          <cell r="A1615" t="str">
            <v>TMP420</v>
          </cell>
          <cell r="B1615" t="str">
            <v>UMESH DESAI</v>
          </cell>
          <cell r="C1615" t="str">
            <v>17.10.06</v>
          </cell>
          <cell r="E1615" t="str">
            <v>YES</v>
          </cell>
          <cell r="F1615">
            <v>7</v>
          </cell>
          <cell r="G1615">
            <v>16</v>
          </cell>
          <cell r="H1615" t="str">
            <v>TEMP</v>
          </cell>
          <cell r="N1615">
            <v>0</v>
          </cell>
          <cell r="R1615" t="str">
            <v>PRINITNG HELPER</v>
          </cell>
          <cell r="S1615">
            <v>39722</v>
          </cell>
          <cell r="T1615">
            <v>19</v>
          </cell>
          <cell r="U1615">
            <v>5</v>
          </cell>
          <cell r="V1615">
            <v>0</v>
          </cell>
          <cell r="W1615">
            <v>4</v>
          </cell>
          <cell r="X1615">
            <v>31</v>
          </cell>
          <cell r="Y1615">
            <v>28</v>
          </cell>
          <cell r="Z1615">
            <v>4</v>
          </cell>
        </row>
        <row r="1616">
          <cell r="A1616" t="str">
            <v>TMP420</v>
          </cell>
          <cell r="B1616" t="str">
            <v>UMESH DESAI</v>
          </cell>
          <cell r="C1616" t="str">
            <v>17.10.06</v>
          </cell>
          <cell r="E1616" t="str">
            <v>YES</v>
          </cell>
          <cell r="F1616">
            <v>7</v>
          </cell>
          <cell r="G1616">
            <v>16</v>
          </cell>
          <cell r="H1616" t="str">
            <v>TEMP</v>
          </cell>
          <cell r="N1616">
            <v>0</v>
          </cell>
          <cell r="R1616" t="str">
            <v>PRINITNG HELPER</v>
          </cell>
          <cell r="S1616">
            <v>39599</v>
          </cell>
          <cell r="T1616">
            <v>21</v>
          </cell>
          <cell r="U1616">
            <v>3</v>
          </cell>
          <cell r="V1616">
            <v>0</v>
          </cell>
          <cell r="W1616">
            <v>0</v>
          </cell>
          <cell r="X1616">
            <v>31</v>
          </cell>
          <cell r="Y1616">
            <v>24</v>
          </cell>
          <cell r="Z1616">
            <v>30.5</v>
          </cell>
        </row>
        <row r="1617">
          <cell r="A1617" t="str">
            <v>TMP421</v>
          </cell>
          <cell r="B1617" t="str">
            <v>ABHAY PANDIT</v>
          </cell>
          <cell r="C1617" t="str">
            <v>18.10.06</v>
          </cell>
          <cell r="E1617" t="str">
            <v>YES</v>
          </cell>
          <cell r="F1617">
            <v>7.3</v>
          </cell>
          <cell r="G1617">
            <v>16</v>
          </cell>
          <cell r="H1617" t="str">
            <v>TEMP</v>
          </cell>
          <cell r="N1617">
            <v>0</v>
          </cell>
          <cell r="R1617" t="str">
            <v>PRINTING HELPER</v>
          </cell>
          <cell r="S1617">
            <v>39660</v>
          </cell>
          <cell r="T1617">
            <v>23.5</v>
          </cell>
          <cell r="U1617">
            <v>3</v>
          </cell>
          <cell r="V1617">
            <v>0</v>
          </cell>
          <cell r="W1617">
            <v>0</v>
          </cell>
          <cell r="X1617">
            <v>31</v>
          </cell>
          <cell r="Y1617">
            <v>26.5</v>
          </cell>
          <cell r="Z1617">
            <v>14.75</v>
          </cell>
        </row>
        <row r="1618">
          <cell r="A1618" t="str">
            <v>TMP421</v>
          </cell>
          <cell r="B1618" t="str">
            <v>ABHAY PANDIT</v>
          </cell>
          <cell r="C1618" t="str">
            <v>18.10.06</v>
          </cell>
          <cell r="E1618" t="str">
            <v>YES</v>
          </cell>
          <cell r="F1618">
            <v>7.3</v>
          </cell>
          <cell r="G1618">
            <v>16</v>
          </cell>
          <cell r="H1618" t="str">
            <v>TEMP</v>
          </cell>
          <cell r="N1618">
            <v>0</v>
          </cell>
          <cell r="R1618" t="str">
            <v>PRINTING HELPER</v>
          </cell>
          <cell r="S1618">
            <v>39753</v>
          </cell>
          <cell r="T1618">
            <v>25</v>
          </cell>
          <cell r="U1618">
            <v>5</v>
          </cell>
          <cell r="V1618">
            <v>0</v>
          </cell>
          <cell r="W1618">
            <v>0</v>
          </cell>
          <cell r="X1618">
            <v>30</v>
          </cell>
          <cell r="Y1618">
            <v>30</v>
          </cell>
          <cell r="Z1618">
            <v>0</v>
          </cell>
        </row>
        <row r="1619">
          <cell r="A1619" t="str">
            <v>TMP421</v>
          </cell>
          <cell r="B1619" t="str">
            <v>ABHAY PANDIT</v>
          </cell>
          <cell r="C1619" t="str">
            <v>18.10.06</v>
          </cell>
          <cell r="E1619" t="str">
            <v>YES</v>
          </cell>
          <cell r="F1619">
            <v>7.3</v>
          </cell>
          <cell r="G1619">
            <v>16</v>
          </cell>
          <cell r="H1619" t="str">
            <v>TEMP</v>
          </cell>
          <cell r="N1619">
            <v>0</v>
          </cell>
          <cell r="R1619" t="str">
            <v>PRINTING HELPER</v>
          </cell>
          <cell r="S1619">
            <v>39722</v>
          </cell>
          <cell r="T1619">
            <v>20.5</v>
          </cell>
          <cell r="U1619">
            <v>4</v>
          </cell>
          <cell r="V1619">
            <v>0</v>
          </cell>
          <cell r="W1619">
            <v>4</v>
          </cell>
          <cell r="X1619">
            <v>31</v>
          </cell>
          <cell r="Y1619">
            <v>28.5</v>
          </cell>
          <cell r="Z1619">
            <v>0</v>
          </cell>
        </row>
        <row r="1620">
          <cell r="A1620" t="str">
            <v>TMP421</v>
          </cell>
          <cell r="B1620" t="str">
            <v>ABHAY PANDIT</v>
          </cell>
          <cell r="C1620" t="str">
            <v>18.10.06</v>
          </cell>
          <cell r="E1620" t="str">
            <v>YES</v>
          </cell>
          <cell r="F1620">
            <v>7.3</v>
          </cell>
          <cell r="G1620">
            <v>16</v>
          </cell>
          <cell r="H1620" t="str">
            <v>TEMP</v>
          </cell>
          <cell r="N1620">
            <v>0</v>
          </cell>
          <cell r="R1620" t="str">
            <v>PRINTING HELPER</v>
          </cell>
          <cell r="S1620">
            <v>39599</v>
          </cell>
          <cell r="T1620">
            <v>25</v>
          </cell>
          <cell r="U1620">
            <v>4</v>
          </cell>
          <cell r="V1620">
            <v>0</v>
          </cell>
          <cell r="W1620">
            <v>1</v>
          </cell>
          <cell r="X1620">
            <v>31</v>
          </cell>
          <cell r="Y1620">
            <v>30</v>
          </cell>
          <cell r="Z1620">
            <v>0</v>
          </cell>
        </row>
        <row r="1621">
          <cell r="A1621" t="str">
            <v>TMP421</v>
          </cell>
          <cell r="B1621" t="str">
            <v>ABHAY PANDIT</v>
          </cell>
          <cell r="C1621" t="str">
            <v>18.10.06</v>
          </cell>
          <cell r="F1621">
            <v>7.3</v>
          </cell>
          <cell r="G1621">
            <v>16</v>
          </cell>
          <cell r="H1621" t="str">
            <v>TEMP</v>
          </cell>
          <cell r="N1621">
            <v>0</v>
          </cell>
          <cell r="R1621" t="str">
            <v>PRINTING HELPER</v>
          </cell>
          <cell r="S1621">
            <v>39629</v>
          </cell>
          <cell r="T1621">
            <v>24</v>
          </cell>
          <cell r="U1621">
            <v>5</v>
          </cell>
          <cell r="V1621">
            <v>0</v>
          </cell>
          <cell r="W1621">
            <v>0</v>
          </cell>
          <cell r="X1621">
            <v>30</v>
          </cell>
          <cell r="Y1621">
            <v>29</v>
          </cell>
          <cell r="Z1621">
            <v>0</v>
          </cell>
        </row>
        <row r="1622">
          <cell r="A1622" t="str">
            <v>TMP421</v>
          </cell>
          <cell r="B1622" t="str">
            <v>ABHAY PANDIT</v>
          </cell>
          <cell r="C1622" t="str">
            <v>18.10.06</v>
          </cell>
          <cell r="E1622" t="str">
            <v>YES</v>
          </cell>
          <cell r="F1622">
            <v>7.3</v>
          </cell>
          <cell r="G1622">
            <v>16</v>
          </cell>
          <cell r="H1622" t="str">
            <v>TEMP</v>
          </cell>
          <cell r="N1622">
            <v>0</v>
          </cell>
          <cell r="R1622" t="str">
            <v>PRINTING HELPER</v>
          </cell>
          <cell r="S1622">
            <v>39691</v>
          </cell>
          <cell r="T1622">
            <v>21.5</v>
          </cell>
          <cell r="U1622">
            <v>4</v>
          </cell>
          <cell r="V1622">
            <v>0</v>
          </cell>
          <cell r="W1622">
            <v>3</v>
          </cell>
          <cell r="X1622">
            <v>31</v>
          </cell>
          <cell r="Y1622">
            <v>28.5</v>
          </cell>
          <cell r="Z1622">
            <v>2</v>
          </cell>
        </row>
        <row r="1623">
          <cell r="A1623" t="str">
            <v>TMP421</v>
          </cell>
          <cell r="B1623" t="str">
            <v>ABHAY PANDIT</v>
          </cell>
          <cell r="C1623" t="str">
            <v>18.10.06</v>
          </cell>
          <cell r="E1623" t="str">
            <v>YES</v>
          </cell>
          <cell r="F1623" t="str">
            <v>TIME_IN</v>
          </cell>
          <cell r="G1623">
            <v>16</v>
          </cell>
          <cell r="H1623" t="str">
            <v>TEMP</v>
          </cell>
          <cell r="N1623">
            <v>0</v>
          </cell>
          <cell r="R1623" t="str">
            <v>PRINTING HELPER</v>
          </cell>
          <cell r="S1623">
            <v>39814</v>
          </cell>
          <cell r="T1623">
            <v>25</v>
          </cell>
          <cell r="U1623">
            <v>4</v>
          </cell>
          <cell r="V1623">
            <v>0</v>
          </cell>
          <cell r="W1623">
            <v>1</v>
          </cell>
          <cell r="X1623">
            <v>31</v>
          </cell>
          <cell r="Y1623">
            <v>30</v>
          </cell>
          <cell r="Z1623">
            <v>0</v>
          </cell>
        </row>
        <row r="1624">
          <cell r="A1624" t="str">
            <v>TMP421</v>
          </cell>
          <cell r="B1624" t="str">
            <v>ABHAY PANDIT</v>
          </cell>
          <cell r="C1624" t="str">
            <v>18.10.06</v>
          </cell>
          <cell r="E1624" t="str">
            <v>YES</v>
          </cell>
          <cell r="F1624">
            <v>7.3</v>
          </cell>
          <cell r="G1624">
            <v>16</v>
          </cell>
          <cell r="H1624" t="str">
            <v>TEMP</v>
          </cell>
          <cell r="N1624">
            <v>0</v>
          </cell>
          <cell r="R1624" t="str">
            <v>PRINTING HELPER</v>
          </cell>
          <cell r="S1624">
            <v>39539</v>
          </cell>
          <cell r="T1624">
            <v>18</v>
          </cell>
          <cell r="U1624">
            <v>3</v>
          </cell>
          <cell r="W1624">
            <v>0</v>
          </cell>
          <cell r="X1624">
            <v>30</v>
          </cell>
          <cell r="Y1624">
            <v>21</v>
          </cell>
          <cell r="Z1624">
            <v>0</v>
          </cell>
        </row>
        <row r="1625">
          <cell r="A1625" t="str">
            <v>TMP421</v>
          </cell>
          <cell r="B1625" t="str">
            <v>ABHAY PANDIT</v>
          </cell>
          <cell r="C1625" t="str">
            <v>18.10.06</v>
          </cell>
          <cell r="E1625" t="str">
            <v>YES</v>
          </cell>
          <cell r="F1625" t="str">
            <v>TIME_IN</v>
          </cell>
          <cell r="G1625">
            <v>16</v>
          </cell>
          <cell r="H1625" t="str">
            <v>TEMP</v>
          </cell>
          <cell r="N1625">
            <v>0</v>
          </cell>
          <cell r="R1625" t="str">
            <v>PRINTING HELPER</v>
          </cell>
          <cell r="S1625">
            <v>39881</v>
          </cell>
          <cell r="T1625">
            <v>22.5</v>
          </cell>
          <cell r="U1625">
            <v>5</v>
          </cell>
          <cell r="V1625">
            <v>0</v>
          </cell>
          <cell r="W1625">
            <v>2</v>
          </cell>
          <cell r="X1625">
            <v>31</v>
          </cell>
          <cell r="Y1625">
            <v>29.5</v>
          </cell>
          <cell r="Z1625">
            <v>16</v>
          </cell>
        </row>
        <row r="1626">
          <cell r="A1626" t="str">
            <v>TMP421</v>
          </cell>
          <cell r="B1626" t="str">
            <v>ABHAY PANDIT</v>
          </cell>
          <cell r="C1626" t="str">
            <v>18.10.06</v>
          </cell>
          <cell r="E1626" t="str">
            <v>YES</v>
          </cell>
          <cell r="F1626" t="str">
            <v>TIME_IN</v>
          </cell>
          <cell r="G1626">
            <v>16</v>
          </cell>
          <cell r="H1626" t="str">
            <v>TEMP</v>
          </cell>
          <cell r="N1626">
            <v>0</v>
          </cell>
          <cell r="R1626" t="str">
            <v>PRINTING HELPER</v>
          </cell>
          <cell r="S1626">
            <v>39845</v>
          </cell>
          <cell r="T1626">
            <v>22</v>
          </cell>
          <cell r="U1626">
            <v>4</v>
          </cell>
          <cell r="V1626">
            <v>0</v>
          </cell>
          <cell r="W1626">
            <v>0</v>
          </cell>
          <cell r="X1626">
            <v>28</v>
          </cell>
          <cell r="Y1626">
            <v>26</v>
          </cell>
          <cell r="Z1626">
            <v>0</v>
          </cell>
        </row>
        <row r="1627">
          <cell r="A1627" t="str">
            <v>TMP421</v>
          </cell>
          <cell r="B1627" t="str">
            <v>ABHAY PANDIT</v>
          </cell>
          <cell r="C1627" t="str">
            <v>18.10.06</v>
          </cell>
          <cell r="E1627" t="str">
            <v>YES</v>
          </cell>
          <cell r="F1627">
            <v>7.3</v>
          </cell>
          <cell r="G1627">
            <v>16</v>
          </cell>
          <cell r="H1627" t="str">
            <v>TEMP</v>
          </cell>
          <cell r="N1627">
            <v>0</v>
          </cell>
          <cell r="R1627" t="str">
            <v>PRINTING HELPER</v>
          </cell>
          <cell r="S1627">
            <v>39692</v>
          </cell>
          <cell r="T1627">
            <v>23.5</v>
          </cell>
          <cell r="U1627">
            <v>4</v>
          </cell>
          <cell r="V1627">
            <v>0</v>
          </cell>
          <cell r="W1627">
            <v>1</v>
          </cell>
          <cell r="X1627">
            <v>30</v>
          </cell>
          <cell r="Y1627">
            <v>28.5</v>
          </cell>
          <cell r="Z1627">
            <v>10.25</v>
          </cell>
        </row>
        <row r="1628">
          <cell r="A1628" t="str">
            <v>TMP421</v>
          </cell>
          <cell r="B1628" t="str">
            <v>ABHAY PANDIT</v>
          </cell>
          <cell r="C1628" t="str">
            <v>18.10.06</v>
          </cell>
          <cell r="E1628" t="str">
            <v>YES</v>
          </cell>
          <cell r="F1628" t="str">
            <v>TIME_IN</v>
          </cell>
          <cell r="G1628">
            <v>16</v>
          </cell>
          <cell r="H1628" t="str">
            <v>TEMP</v>
          </cell>
          <cell r="N1628">
            <v>0</v>
          </cell>
          <cell r="R1628" t="str">
            <v>PRINTING HELPER</v>
          </cell>
          <cell r="S1628">
            <v>39783</v>
          </cell>
          <cell r="T1628">
            <v>27</v>
          </cell>
          <cell r="U1628">
            <v>4</v>
          </cell>
          <cell r="V1628">
            <v>0</v>
          </cell>
          <cell r="W1628">
            <v>0</v>
          </cell>
          <cell r="X1628">
            <v>31</v>
          </cell>
          <cell r="Y1628">
            <v>31</v>
          </cell>
          <cell r="Z1628">
            <v>1</v>
          </cell>
        </row>
        <row r="1629">
          <cell r="A1629" t="str">
            <v>TMP425</v>
          </cell>
          <cell r="B1629" t="str">
            <v>PRAMOD GAIKWAD</v>
          </cell>
          <cell r="C1629" t="str">
            <v>1.11.06</v>
          </cell>
          <cell r="F1629">
            <v>9</v>
          </cell>
          <cell r="G1629">
            <v>17.3</v>
          </cell>
          <cell r="H1629" t="str">
            <v>TEMP</v>
          </cell>
          <cell r="N1629">
            <v>0</v>
          </cell>
          <cell r="R1629" t="str">
            <v>CARDS- ENCODER</v>
          </cell>
          <cell r="S1629">
            <v>39629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30</v>
          </cell>
          <cell r="Y1629">
            <v>0</v>
          </cell>
          <cell r="Z1629">
            <v>0</v>
          </cell>
        </row>
        <row r="1630">
          <cell r="A1630" t="str">
            <v>TMP425</v>
          </cell>
          <cell r="B1630" t="str">
            <v>PRAMOD GAIKWAD</v>
          </cell>
          <cell r="C1630" t="str">
            <v>1.11.06</v>
          </cell>
          <cell r="E1630" t="str">
            <v>YES</v>
          </cell>
          <cell r="F1630">
            <v>9</v>
          </cell>
          <cell r="G1630">
            <v>17.3</v>
          </cell>
          <cell r="H1630" t="str">
            <v>TEMP</v>
          </cell>
          <cell r="N1630">
            <v>0</v>
          </cell>
          <cell r="R1630" t="str">
            <v>CARDS- ENCODER</v>
          </cell>
          <cell r="S1630">
            <v>39599</v>
          </cell>
          <cell r="T1630">
            <v>5</v>
          </cell>
          <cell r="U1630">
            <v>1</v>
          </cell>
          <cell r="V1630">
            <v>0</v>
          </cell>
          <cell r="W1630">
            <v>0</v>
          </cell>
          <cell r="X1630">
            <v>31</v>
          </cell>
          <cell r="Y1630">
            <v>6</v>
          </cell>
          <cell r="Z1630">
            <v>8</v>
          </cell>
        </row>
        <row r="1631">
          <cell r="A1631" t="str">
            <v>TMP425</v>
          </cell>
          <cell r="B1631" t="str">
            <v>PRAMOD GAIKWAD</v>
          </cell>
          <cell r="C1631" t="str">
            <v>1.11.06</v>
          </cell>
          <cell r="E1631" t="str">
            <v>YES</v>
          </cell>
          <cell r="F1631">
            <v>9</v>
          </cell>
          <cell r="G1631">
            <v>17.3</v>
          </cell>
          <cell r="H1631" t="str">
            <v>TEMP</v>
          </cell>
          <cell r="N1631">
            <v>0</v>
          </cell>
          <cell r="R1631" t="str">
            <v>CARDS- ENCODER</v>
          </cell>
          <cell r="S1631">
            <v>39539</v>
          </cell>
          <cell r="T1631">
            <v>22</v>
          </cell>
          <cell r="U1631">
            <v>4</v>
          </cell>
          <cell r="W1631">
            <v>0</v>
          </cell>
          <cell r="X1631">
            <v>30</v>
          </cell>
          <cell r="Y1631">
            <v>26</v>
          </cell>
          <cell r="Z1631">
            <v>62.25</v>
          </cell>
        </row>
        <row r="1632">
          <cell r="A1632" t="str">
            <v>TMP427</v>
          </cell>
          <cell r="B1632" t="str">
            <v>NARESH NIVALKAR</v>
          </cell>
          <cell r="C1632" t="str">
            <v>1.11.06</v>
          </cell>
          <cell r="E1632" t="str">
            <v>YES</v>
          </cell>
          <cell r="F1632" t="str">
            <v>TIME_IN</v>
          </cell>
          <cell r="G1632">
            <v>16</v>
          </cell>
          <cell r="H1632" t="str">
            <v>TEMP</v>
          </cell>
          <cell r="N1632">
            <v>0</v>
          </cell>
          <cell r="R1632" t="str">
            <v>SCREEN PRINTER</v>
          </cell>
          <cell r="S1632">
            <v>39783</v>
          </cell>
          <cell r="T1632">
            <v>24</v>
          </cell>
          <cell r="U1632">
            <v>4</v>
          </cell>
          <cell r="V1632">
            <v>0</v>
          </cell>
          <cell r="W1632">
            <v>0</v>
          </cell>
          <cell r="X1632">
            <v>31</v>
          </cell>
          <cell r="Y1632">
            <v>28</v>
          </cell>
          <cell r="Z1632">
            <v>3.5</v>
          </cell>
        </row>
        <row r="1633">
          <cell r="A1633" t="str">
            <v>TMP427</v>
          </cell>
          <cell r="B1633" t="str">
            <v>NARESH NIVALKAR</v>
          </cell>
          <cell r="C1633" t="str">
            <v>1.11.06</v>
          </cell>
          <cell r="E1633" t="str">
            <v>YES</v>
          </cell>
          <cell r="F1633">
            <v>7.3</v>
          </cell>
          <cell r="G1633">
            <v>16</v>
          </cell>
          <cell r="H1633" t="str">
            <v>TEMP</v>
          </cell>
          <cell r="N1633">
            <v>0</v>
          </cell>
          <cell r="R1633" t="str">
            <v>SCREEN PRINTER</v>
          </cell>
          <cell r="S1633">
            <v>39691</v>
          </cell>
          <cell r="T1633">
            <v>24</v>
          </cell>
          <cell r="U1633">
            <v>4</v>
          </cell>
          <cell r="V1633">
            <v>0</v>
          </cell>
          <cell r="W1633">
            <v>3</v>
          </cell>
          <cell r="X1633">
            <v>31</v>
          </cell>
          <cell r="Y1633">
            <v>31</v>
          </cell>
          <cell r="Z1633">
            <v>11.75</v>
          </cell>
        </row>
        <row r="1634">
          <cell r="A1634" t="str">
            <v>TMP427</v>
          </cell>
          <cell r="B1634" t="str">
            <v>NARESH NIVALKAR</v>
          </cell>
          <cell r="C1634" t="str">
            <v>1.11.06</v>
          </cell>
          <cell r="E1634" t="str">
            <v>YES</v>
          </cell>
          <cell r="F1634" t="str">
            <v>TIME_IN</v>
          </cell>
          <cell r="G1634">
            <v>16</v>
          </cell>
          <cell r="H1634" t="str">
            <v>TEMP</v>
          </cell>
          <cell r="N1634">
            <v>0</v>
          </cell>
          <cell r="R1634" t="str">
            <v>SCREEN PRINTER</v>
          </cell>
          <cell r="S1634">
            <v>39814</v>
          </cell>
          <cell r="T1634">
            <v>25</v>
          </cell>
          <cell r="U1634">
            <v>4</v>
          </cell>
          <cell r="V1634">
            <v>0</v>
          </cell>
          <cell r="W1634">
            <v>1</v>
          </cell>
          <cell r="X1634">
            <v>31</v>
          </cell>
          <cell r="Y1634">
            <v>30</v>
          </cell>
          <cell r="Z1634">
            <v>10.75</v>
          </cell>
        </row>
        <row r="1635">
          <cell r="A1635" t="str">
            <v>TMP427</v>
          </cell>
          <cell r="B1635" t="str">
            <v>NARESH NIVALKAR</v>
          </cell>
          <cell r="C1635" t="str">
            <v>1.11.06</v>
          </cell>
          <cell r="F1635">
            <v>7.3</v>
          </cell>
          <cell r="G1635">
            <v>16</v>
          </cell>
          <cell r="H1635" t="str">
            <v>TEMP</v>
          </cell>
          <cell r="N1635">
            <v>0</v>
          </cell>
          <cell r="R1635" t="str">
            <v>SCREEN PRINTER</v>
          </cell>
          <cell r="S1635">
            <v>39629</v>
          </cell>
          <cell r="T1635">
            <v>24</v>
          </cell>
          <cell r="U1635">
            <v>5</v>
          </cell>
          <cell r="V1635">
            <v>0</v>
          </cell>
          <cell r="W1635">
            <v>0</v>
          </cell>
          <cell r="X1635">
            <v>30</v>
          </cell>
          <cell r="Y1635">
            <v>29</v>
          </cell>
          <cell r="Z1635">
            <v>12.5</v>
          </cell>
        </row>
        <row r="1636">
          <cell r="A1636" t="str">
            <v>TMP427</v>
          </cell>
          <cell r="B1636" t="str">
            <v>NARESH NIVALKAR</v>
          </cell>
          <cell r="C1636" t="str">
            <v>1.11.06</v>
          </cell>
          <cell r="E1636" t="str">
            <v>YES</v>
          </cell>
          <cell r="F1636" t="str">
            <v>TIME_IN</v>
          </cell>
          <cell r="G1636">
            <v>16</v>
          </cell>
          <cell r="H1636" t="str">
            <v>TEMP</v>
          </cell>
          <cell r="N1636">
            <v>0</v>
          </cell>
          <cell r="R1636" t="str">
            <v>SCREEN PRINTER</v>
          </cell>
          <cell r="S1636">
            <v>39845</v>
          </cell>
          <cell r="T1636">
            <v>23</v>
          </cell>
          <cell r="U1636">
            <v>4</v>
          </cell>
          <cell r="V1636">
            <v>0</v>
          </cell>
          <cell r="W1636">
            <v>0</v>
          </cell>
          <cell r="X1636">
            <v>28</v>
          </cell>
          <cell r="Y1636">
            <v>27</v>
          </cell>
          <cell r="Z1636">
            <v>6.25</v>
          </cell>
        </row>
        <row r="1637">
          <cell r="A1637" t="str">
            <v>TMP427</v>
          </cell>
          <cell r="B1637" t="str">
            <v>NARESH NIVALKAR</v>
          </cell>
          <cell r="C1637" t="str">
            <v>1.11.06</v>
          </cell>
          <cell r="E1637" t="str">
            <v>YES</v>
          </cell>
          <cell r="F1637" t="str">
            <v>TIME_IN</v>
          </cell>
          <cell r="G1637">
            <v>16</v>
          </cell>
          <cell r="H1637" t="str">
            <v>TEMP</v>
          </cell>
          <cell r="N1637">
            <v>0</v>
          </cell>
          <cell r="R1637" t="str">
            <v>SCREEN PRINTER</v>
          </cell>
          <cell r="S1637">
            <v>39881</v>
          </cell>
          <cell r="T1637">
            <v>24</v>
          </cell>
          <cell r="U1637">
            <v>5</v>
          </cell>
          <cell r="V1637">
            <v>0</v>
          </cell>
          <cell r="W1637">
            <v>2</v>
          </cell>
          <cell r="X1637">
            <v>31</v>
          </cell>
          <cell r="Y1637">
            <v>31</v>
          </cell>
          <cell r="Z1637">
            <v>16</v>
          </cell>
        </row>
        <row r="1638">
          <cell r="A1638" t="str">
            <v>TMP427</v>
          </cell>
          <cell r="B1638" t="str">
            <v>NARESH NIVALKAR</v>
          </cell>
          <cell r="C1638" t="str">
            <v>1.11.06</v>
          </cell>
          <cell r="E1638" t="str">
            <v>YES</v>
          </cell>
          <cell r="F1638">
            <v>7.3</v>
          </cell>
          <cell r="G1638">
            <v>16</v>
          </cell>
          <cell r="H1638" t="str">
            <v>TEMP</v>
          </cell>
          <cell r="N1638">
            <v>0</v>
          </cell>
          <cell r="R1638" t="str">
            <v>SCREEN PRINTER</v>
          </cell>
          <cell r="S1638">
            <v>39692</v>
          </cell>
          <cell r="T1638">
            <v>25</v>
          </cell>
          <cell r="U1638">
            <v>4</v>
          </cell>
          <cell r="V1638">
            <v>0</v>
          </cell>
          <cell r="W1638">
            <v>1</v>
          </cell>
          <cell r="X1638">
            <v>30</v>
          </cell>
          <cell r="Y1638">
            <v>30</v>
          </cell>
          <cell r="Z1638">
            <v>19.25</v>
          </cell>
        </row>
        <row r="1639">
          <cell r="A1639" t="str">
            <v>TMP427</v>
          </cell>
          <cell r="B1639" t="str">
            <v>NARESH NIVALKAR</v>
          </cell>
          <cell r="C1639" t="str">
            <v>1.11.06</v>
          </cell>
          <cell r="E1639" t="str">
            <v>YES</v>
          </cell>
          <cell r="F1639">
            <v>7.3</v>
          </cell>
          <cell r="G1639">
            <v>16</v>
          </cell>
          <cell r="H1639" t="str">
            <v>TEMP</v>
          </cell>
          <cell r="N1639">
            <v>0</v>
          </cell>
          <cell r="R1639" t="str">
            <v>SCREEN PRINTER</v>
          </cell>
          <cell r="S1639">
            <v>39539</v>
          </cell>
          <cell r="T1639">
            <v>25</v>
          </cell>
          <cell r="U1639">
            <v>4</v>
          </cell>
          <cell r="W1639">
            <v>0</v>
          </cell>
          <cell r="X1639">
            <v>30</v>
          </cell>
          <cell r="Y1639">
            <v>29</v>
          </cell>
          <cell r="Z1639">
            <v>0.75</v>
          </cell>
        </row>
        <row r="1640">
          <cell r="A1640" t="str">
            <v>TMP427</v>
          </cell>
          <cell r="B1640" t="str">
            <v>NARESH NIVALKAR</v>
          </cell>
          <cell r="C1640" t="str">
            <v>1.11.06</v>
          </cell>
          <cell r="E1640" t="str">
            <v>YES</v>
          </cell>
          <cell r="F1640">
            <v>7.3</v>
          </cell>
          <cell r="G1640">
            <v>16</v>
          </cell>
          <cell r="H1640" t="str">
            <v>TEMP</v>
          </cell>
          <cell r="N1640">
            <v>0</v>
          </cell>
          <cell r="R1640" t="str">
            <v>SCREEN PRINTER</v>
          </cell>
          <cell r="S1640">
            <v>39722</v>
          </cell>
          <cell r="T1640">
            <v>23</v>
          </cell>
          <cell r="U1640">
            <v>4</v>
          </cell>
          <cell r="V1640">
            <v>0</v>
          </cell>
          <cell r="W1640">
            <v>4</v>
          </cell>
          <cell r="X1640">
            <v>31</v>
          </cell>
          <cell r="Y1640">
            <v>31</v>
          </cell>
          <cell r="Z1640">
            <v>20</v>
          </cell>
        </row>
        <row r="1641">
          <cell r="A1641" t="str">
            <v>TMP427</v>
          </cell>
          <cell r="B1641" t="str">
            <v>NARESH NIVALKAR</v>
          </cell>
          <cell r="C1641" t="str">
            <v>1.11.06</v>
          </cell>
          <cell r="E1641" t="str">
            <v>YES</v>
          </cell>
          <cell r="F1641">
            <v>7.3</v>
          </cell>
          <cell r="G1641">
            <v>16</v>
          </cell>
          <cell r="H1641" t="str">
            <v>TEMP</v>
          </cell>
          <cell r="N1641">
            <v>0</v>
          </cell>
          <cell r="R1641" t="str">
            <v>SCREEN PRINTER</v>
          </cell>
          <cell r="S1641">
            <v>39660</v>
          </cell>
          <cell r="T1641">
            <v>26</v>
          </cell>
          <cell r="U1641">
            <v>4</v>
          </cell>
          <cell r="V1641">
            <v>0</v>
          </cell>
          <cell r="W1641">
            <v>0</v>
          </cell>
          <cell r="X1641">
            <v>31</v>
          </cell>
          <cell r="Y1641">
            <v>30</v>
          </cell>
          <cell r="Z1641">
            <v>23</v>
          </cell>
        </row>
        <row r="1642">
          <cell r="A1642" t="str">
            <v>TMP427</v>
          </cell>
          <cell r="B1642" t="str">
            <v>NARESH NIVALKAR</v>
          </cell>
          <cell r="C1642" t="str">
            <v>1.11.06</v>
          </cell>
          <cell r="E1642" t="str">
            <v>YES</v>
          </cell>
          <cell r="F1642">
            <v>7.3</v>
          </cell>
          <cell r="G1642">
            <v>16</v>
          </cell>
          <cell r="H1642" t="str">
            <v>TEMP</v>
          </cell>
          <cell r="N1642">
            <v>0</v>
          </cell>
          <cell r="R1642" t="str">
            <v>SCREEN PRINTER</v>
          </cell>
          <cell r="S1642">
            <v>39753</v>
          </cell>
          <cell r="T1642">
            <v>25</v>
          </cell>
          <cell r="U1642">
            <v>5</v>
          </cell>
          <cell r="V1642">
            <v>0</v>
          </cell>
          <cell r="W1642">
            <v>0</v>
          </cell>
          <cell r="X1642">
            <v>30</v>
          </cell>
          <cell r="Y1642">
            <v>30</v>
          </cell>
          <cell r="Z1642">
            <v>4.5</v>
          </cell>
        </row>
        <row r="1643">
          <cell r="A1643" t="str">
            <v>TMP427</v>
          </cell>
          <cell r="B1643" t="str">
            <v>NARESH NIVALKAR</v>
          </cell>
          <cell r="C1643" t="str">
            <v>1.11.06</v>
          </cell>
          <cell r="E1643" t="str">
            <v>YES</v>
          </cell>
          <cell r="F1643">
            <v>7.3</v>
          </cell>
          <cell r="G1643">
            <v>16</v>
          </cell>
          <cell r="H1643" t="str">
            <v>TEMP</v>
          </cell>
          <cell r="N1643">
            <v>0</v>
          </cell>
          <cell r="R1643" t="str">
            <v>SCREEN PRINTER</v>
          </cell>
          <cell r="S1643">
            <v>39599</v>
          </cell>
          <cell r="T1643">
            <v>25</v>
          </cell>
          <cell r="U1643">
            <v>4</v>
          </cell>
          <cell r="V1643">
            <v>0</v>
          </cell>
          <cell r="W1643">
            <v>1</v>
          </cell>
          <cell r="X1643">
            <v>31</v>
          </cell>
          <cell r="Y1643">
            <v>30</v>
          </cell>
          <cell r="Z1643">
            <v>21.5</v>
          </cell>
        </row>
        <row r="1644">
          <cell r="A1644" t="str">
            <v>TMP428</v>
          </cell>
          <cell r="B1644" t="str">
            <v>VIKRAM PAWAR</v>
          </cell>
          <cell r="C1644" t="str">
            <v>3.11.06</v>
          </cell>
          <cell r="F1644">
            <v>7.3</v>
          </cell>
          <cell r="G1644">
            <v>16</v>
          </cell>
          <cell r="H1644" t="str">
            <v>TEMP</v>
          </cell>
          <cell r="N1644">
            <v>0</v>
          </cell>
          <cell r="R1644" t="str">
            <v>PRINTING- HELPER</v>
          </cell>
          <cell r="S1644">
            <v>39629</v>
          </cell>
          <cell r="T1644">
            <v>23</v>
          </cell>
          <cell r="U1644">
            <v>5</v>
          </cell>
          <cell r="V1644">
            <v>0</v>
          </cell>
          <cell r="W1644">
            <v>0</v>
          </cell>
          <cell r="X1644">
            <v>30</v>
          </cell>
          <cell r="Y1644">
            <v>28</v>
          </cell>
          <cell r="Z1644">
            <v>0</v>
          </cell>
        </row>
        <row r="1645">
          <cell r="A1645" t="str">
            <v>TMP428</v>
          </cell>
          <cell r="B1645" t="str">
            <v>VIKRAM PAWAR</v>
          </cell>
          <cell r="C1645" t="str">
            <v>3.11.06</v>
          </cell>
          <cell r="E1645" t="str">
            <v>YES</v>
          </cell>
          <cell r="F1645" t="str">
            <v>TIME_IN</v>
          </cell>
          <cell r="G1645">
            <v>16</v>
          </cell>
          <cell r="H1645" t="str">
            <v>TEMP</v>
          </cell>
          <cell r="N1645">
            <v>0</v>
          </cell>
          <cell r="R1645" t="str">
            <v>PRINTING- HELPER</v>
          </cell>
          <cell r="S1645">
            <v>39814</v>
          </cell>
          <cell r="T1645">
            <v>25</v>
          </cell>
          <cell r="U1645">
            <v>4</v>
          </cell>
          <cell r="V1645">
            <v>0</v>
          </cell>
          <cell r="W1645">
            <v>1</v>
          </cell>
          <cell r="X1645">
            <v>31</v>
          </cell>
          <cell r="Y1645">
            <v>30</v>
          </cell>
          <cell r="Z1645">
            <v>0</v>
          </cell>
        </row>
        <row r="1646">
          <cell r="A1646" t="str">
            <v>TMP428</v>
          </cell>
          <cell r="B1646" t="str">
            <v>VIKRAM PAWAR</v>
          </cell>
          <cell r="C1646" t="str">
            <v>3.11.06</v>
          </cell>
          <cell r="E1646" t="str">
            <v>YES</v>
          </cell>
          <cell r="F1646" t="str">
            <v>TIME_IN</v>
          </cell>
          <cell r="G1646">
            <v>16</v>
          </cell>
          <cell r="H1646" t="str">
            <v>TEMP</v>
          </cell>
          <cell r="N1646">
            <v>0</v>
          </cell>
          <cell r="R1646" t="str">
            <v>PRINTING- HELPER</v>
          </cell>
          <cell r="S1646">
            <v>39845</v>
          </cell>
          <cell r="T1646">
            <v>24</v>
          </cell>
          <cell r="U1646">
            <v>4</v>
          </cell>
          <cell r="V1646">
            <v>0</v>
          </cell>
          <cell r="W1646">
            <v>0</v>
          </cell>
          <cell r="X1646">
            <v>28</v>
          </cell>
          <cell r="Y1646">
            <v>28</v>
          </cell>
          <cell r="Z1646">
            <v>0</v>
          </cell>
        </row>
        <row r="1647">
          <cell r="A1647" t="str">
            <v>TMP428</v>
          </cell>
          <cell r="B1647" t="str">
            <v>VIKRAM PAWAR</v>
          </cell>
          <cell r="C1647" t="str">
            <v>3.11.06</v>
          </cell>
          <cell r="E1647" t="str">
            <v>YES</v>
          </cell>
          <cell r="F1647">
            <v>7.3</v>
          </cell>
          <cell r="G1647">
            <v>16</v>
          </cell>
          <cell r="H1647" t="str">
            <v>TEMP</v>
          </cell>
          <cell r="N1647">
            <v>0</v>
          </cell>
          <cell r="R1647" t="str">
            <v>PRINTING- HELPER</v>
          </cell>
          <cell r="S1647">
            <v>39753</v>
          </cell>
          <cell r="T1647">
            <v>20.5</v>
          </cell>
          <cell r="U1647">
            <v>5</v>
          </cell>
          <cell r="V1647">
            <v>0</v>
          </cell>
          <cell r="W1647">
            <v>0</v>
          </cell>
          <cell r="X1647">
            <v>30</v>
          </cell>
          <cell r="Y1647">
            <v>25.5</v>
          </cell>
          <cell r="Z1647">
            <v>0</v>
          </cell>
        </row>
        <row r="1648">
          <cell r="A1648" t="str">
            <v>TMP428</v>
          </cell>
          <cell r="B1648" t="str">
            <v>VIKRAM PAWAR</v>
          </cell>
          <cell r="C1648" t="str">
            <v>3.11.06</v>
          </cell>
          <cell r="E1648" t="str">
            <v>YES</v>
          </cell>
          <cell r="F1648">
            <v>7.3</v>
          </cell>
          <cell r="G1648">
            <v>16</v>
          </cell>
          <cell r="H1648" t="str">
            <v>TEMP</v>
          </cell>
          <cell r="N1648">
            <v>0</v>
          </cell>
          <cell r="R1648" t="str">
            <v>PRINTING- HELPER</v>
          </cell>
          <cell r="S1648">
            <v>39539</v>
          </cell>
          <cell r="T1648">
            <v>24.5</v>
          </cell>
          <cell r="U1648">
            <v>4</v>
          </cell>
          <cell r="W1648">
            <v>0</v>
          </cell>
          <cell r="X1648">
            <v>30</v>
          </cell>
          <cell r="Y1648">
            <v>28.5</v>
          </cell>
          <cell r="Z1648">
            <v>0</v>
          </cell>
        </row>
        <row r="1649">
          <cell r="A1649" t="str">
            <v>TMP428</v>
          </cell>
          <cell r="B1649" t="str">
            <v>VIKRAM PAWAR</v>
          </cell>
          <cell r="C1649" t="str">
            <v>3.11.06</v>
          </cell>
          <cell r="E1649" t="str">
            <v>YES</v>
          </cell>
          <cell r="F1649">
            <v>7.3</v>
          </cell>
          <cell r="G1649">
            <v>16</v>
          </cell>
          <cell r="H1649" t="str">
            <v>TEMP</v>
          </cell>
          <cell r="N1649">
            <v>0</v>
          </cell>
          <cell r="R1649" t="str">
            <v>PRINTING- HELPER</v>
          </cell>
          <cell r="S1649">
            <v>39691</v>
          </cell>
          <cell r="T1649">
            <v>24</v>
          </cell>
          <cell r="U1649">
            <v>4</v>
          </cell>
          <cell r="V1649">
            <v>0</v>
          </cell>
          <cell r="W1649">
            <v>3</v>
          </cell>
          <cell r="X1649">
            <v>31</v>
          </cell>
          <cell r="Y1649">
            <v>31</v>
          </cell>
          <cell r="Z1649">
            <v>2.25</v>
          </cell>
        </row>
        <row r="1650">
          <cell r="A1650" t="str">
            <v>TMP428</v>
          </cell>
          <cell r="B1650" t="str">
            <v>VIKRAM PAWAR</v>
          </cell>
          <cell r="C1650" t="str">
            <v>3.11.06</v>
          </cell>
          <cell r="E1650" t="str">
            <v>YES</v>
          </cell>
          <cell r="F1650">
            <v>7.3</v>
          </cell>
          <cell r="G1650">
            <v>16</v>
          </cell>
          <cell r="H1650" t="str">
            <v>TEMP</v>
          </cell>
          <cell r="N1650">
            <v>0</v>
          </cell>
          <cell r="R1650" t="str">
            <v>PRINTING- HELPER</v>
          </cell>
          <cell r="S1650">
            <v>39692</v>
          </cell>
          <cell r="T1650">
            <v>22.5</v>
          </cell>
          <cell r="U1650">
            <v>4</v>
          </cell>
          <cell r="V1650">
            <v>0</v>
          </cell>
          <cell r="W1650">
            <v>1</v>
          </cell>
          <cell r="X1650">
            <v>30</v>
          </cell>
          <cell r="Y1650">
            <v>27.5</v>
          </cell>
          <cell r="Z1650">
            <v>10.5</v>
          </cell>
        </row>
        <row r="1651">
          <cell r="A1651" t="str">
            <v>TMP428</v>
          </cell>
          <cell r="B1651" t="str">
            <v>VIKRAM PAWAR</v>
          </cell>
          <cell r="C1651" t="str">
            <v>3.11.06</v>
          </cell>
          <cell r="E1651" t="str">
            <v>YES</v>
          </cell>
          <cell r="F1651" t="str">
            <v>TIME_IN</v>
          </cell>
          <cell r="G1651">
            <v>16</v>
          </cell>
          <cell r="H1651" t="str">
            <v>TEMP</v>
          </cell>
          <cell r="N1651">
            <v>0</v>
          </cell>
          <cell r="R1651" t="str">
            <v>PRINTING- HELPER</v>
          </cell>
          <cell r="S1651">
            <v>39783</v>
          </cell>
          <cell r="T1651">
            <v>25</v>
          </cell>
          <cell r="U1651">
            <v>4</v>
          </cell>
          <cell r="V1651">
            <v>0</v>
          </cell>
          <cell r="W1651">
            <v>0</v>
          </cell>
          <cell r="X1651">
            <v>31</v>
          </cell>
          <cell r="Y1651">
            <v>29</v>
          </cell>
          <cell r="Z1651">
            <v>0</v>
          </cell>
        </row>
        <row r="1652">
          <cell r="A1652" t="str">
            <v>TMP428</v>
          </cell>
          <cell r="B1652" t="str">
            <v>VIKRAM PAWAR</v>
          </cell>
          <cell r="C1652" t="str">
            <v>3.11.06</v>
          </cell>
          <cell r="E1652" t="str">
            <v>YES</v>
          </cell>
          <cell r="F1652" t="str">
            <v>TIME_IN</v>
          </cell>
          <cell r="G1652">
            <v>16</v>
          </cell>
          <cell r="H1652" t="str">
            <v>TEMP</v>
          </cell>
          <cell r="N1652">
            <v>0</v>
          </cell>
          <cell r="R1652" t="str">
            <v>PRINTING- HELPER</v>
          </cell>
          <cell r="S1652">
            <v>39881</v>
          </cell>
          <cell r="T1652">
            <v>23</v>
          </cell>
          <cell r="U1652">
            <v>5</v>
          </cell>
          <cell r="V1652">
            <v>0</v>
          </cell>
          <cell r="W1652">
            <v>2</v>
          </cell>
          <cell r="X1652">
            <v>31</v>
          </cell>
          <cell r="Y1652">
            <v>30</v>
          </cell>
          <cell r="Z1652">
            <v>16</v>
          </cell>
        </row>
        <row r="1653">
          <cell r="A1653" t="str">
            <v>TMP428</v>
          </cell>
          <cell r="B1653" t="str">
            <v>VIKRAM PAWAR</v>
          </cell>
          <cell r="C1653" t="str">
            <v>3.11.06</v>
          </cell>
          <cell r="E1653" t="str">
            <v>YES</v>
          </cell>
          <cell r="F1653">
            <v>7.3</v>
          </cell>
          <cell r="G1653">
            <v>16</v>
          </cell>
          <cell r="H1653" t="str">
            <v>TEMP</v>
          </cell>
          <cell r="N1653">
            <v>0</v>
          </cell>
          <cell r="R1653" t="str">
            <v>PRINTING- HELPER</v>
          </cell>
          <cell r="S1653">
            <v>39722</v>
          </cell>
          <cell r="T1653">
            <v>22.5</v>
          </cell>
          <cell r="U1653">
            <v>4</v>
          </cell>
          <cell r="V1653">
            <v>0</v>
          </cell>
          <cell r="W1653">
            <v>4</v>
          </cell>
          <cell r="X1653">
            <v>31</v>
          </cell>
          <cell r="Y1653">
            <v>30.5</v>
          </cell>
          <cell r="Z1653">
            <v>0</v>
          </cell>
        </row>
        <row r="1654">
          <cell r="A1654" t="str">
            <v>TMP428</v>
          </cell>
          <cell r="B1654" t="str">
            <v>VIKRAM PAWAR</v>
          </cell>
          <cell r="C1654" t="str">
            <v>3.11.06</v>
          </cell>
          <cell r="E1654" t="str">
            <v>YES</v>
          </cell>
          <cell r="F1654">
            <v>7.3</v>
          </cell>
          <cell r="G1654">
            <v>16</v>
          </cell>
          <cell r="H1654" t="str">
            <v>TEMP</v>
          </cell>
          <cell r="N1654">
            <v>0</v>
          </cell>
          <cell r="R1654" t="str">
            <v>PRINTING- HELPER</v>
          </cell>
          <cell r="S1654">
            <v>39660</v>
          </cell>
          <cell r="T1654">
            <v>23</v>
          </cell>
          <cell r="U1654">
            <v>4</v>
          </cell>
          <cell r="V1654">
            <v>0</v>
          </cell>
          <cell r="W1654">
            <v>0</v>
          </cell>
          <cell r="X1654">
            <v>31</v>
          </cell>
          <cell r="Y1654">
            <v>27</v>
          </cell>
          <cell r="Z1654">
            <v>0</v>
          </cell>
        </row>
        <row r="1655">
          <cell r="A1655" t="str">
            <v>TMP428</v>
          </cell>
          <cell r="B1655" t="str">
            <v>VIKRAM PAWAR</v>
          </cell>
          <cell r="C1655" t="str">
            <v>3.11.06</v>
          </cell>
          <cell r="E1655" t="str">
            <v>YES</v>
          </cell>
          <cell r="F1655">
            <v>7.3</v>
          </cell>
          <cell r="G1655">
            <v>16</v>
          </cell>
          <cell r="H1655" t="str">
            <v>TEMP</v>
          </cell>
          <cell r="N1655">
            <v>0</v>
          </cell>
          <cell r="R1655" t="str">
            <v>PRINTING- HELPER</v>
          </cell>
          <cell r="S1655">
            <v>39599</v>
          </cell>
          <cell r="T1655">
            <v>24</v>
          </cell>
          <cell r="U1655">
            <v>4</v>
          </cell>
          <cell r="V1655">
            <v>0</v>
          </cell>
          <cell r="W1655">
            <v>1</v>
          </cell>
          <cell r="X1655">
            <v>31</v>
          </cell>
          <cell r="Y1655">
            <v>29</v>
          </cell>
          <cell r="Z1655">
            <v>10.75</v>
          </cell>
        </row>
        <row r="1656">
          <cell r="A1656" t="str">
            <v>TMP429</v>
          </cell>
          <cell r="B1656" t="str">
            <v>KISHAN LHANGE</v>
          </cell>
          <cell r="C1656" t="str">
            <v>3.11.06</v>
          </cell>
          <cell r="E1656" t="str">
            <v>YES</v>
          </cell>
          <cell r="F1656">
            <v>9</v>
          </cell>
          <cell r="G1656">
            <v>17.3</v>
          </cell>
          <cell r="H1656" t="str">
            <v>TEMP</v>
          </cell>
          <cell r="N1656">
            <v>0</v>
          </cell>
          <cell r="R1656" t="str">
            <v>GARDENER</v>
          </cell>
          <cell r="S1656">
            <v>39539</v>
          </cell>
          <cell r="T1656">
            <v>25</v>
          </cell>
          <cell r="U1656">
            <v>4</v>
          </cell>
          <cell r="W1656">
            <v>0</v>
          </cell>
          <cell r="X1656">
            <v>30</v>
          </cell>
          <cell r="Y1656">
            <v>29</v>
          </cell>
          <cell r="Z1656">
            <v>0</v>
          </cell>
        </row>
        <row r="1657">
          <cell r="A1657" t="str">
            <v>TMP429</v>
          </cell>
          <cell r="B1657" t="str">
            <v>KISHAN LHANGE</v>
          </cell>
          <cell r="C1657" t="str">
            <v>3.11.06</v>
          </cell>
          <cell r="E1657" t="str">
            <v>YES</v>
          </cell>
          <cell r="F1657">
            <v>9</v>
          </cell>
          <cell r="G1657">
            <v>17.3</v>
          </cell>
          <cell r="H1657" t="str">
            <v>TEMP</v>
          </cell>
          <cell r="N1657">
            <v>0</v>
          </cell>
          <cell r="R1657" t="str">
            <v>GARDENER</v>
          </cell>
          <cell r="S1657">
            <v>39722</v>
          </cell>
          <cell r="T1657">
            <v>23</v>
          </cell>
          <cell r="U1657">
            <v>4</v>
          </cell>
          <cell r="V1657">
            <v>0</v>
          </cell>
          <cell r="W1657">
            <v>4</v>
          </cell>
          <cell r="X1657">
            <v>31</v>
          </cell>
          <cell r="Y1657">
            <v>31</v>
          </cell>
          <cell r="Z1657">
            <v>0</v>
          </cell>
        </row>
        <row r="1658">
          <cell r="A1658" t="str">
            <v>TMP429</v>
          </cell>
          <cell r="B1658" t="str">
            <v>KISHAN LHANGE</v>
          </cell>
          <cell r="C1658" t="str">
            <v>3.11.06</v>
          </cell>
          <cell r="E1658" t="str">
            <v>YES</v>
          </cell>
          <cell r="F1658">
            <v>9</v>
          </cell>
          <cell r="G1658">
            <v>17.3</v>
          </cell>
          <cell r="H1658" t="str">
            <v>TEMP</v>
          </cell>
          <cell r="N1658">
            <v>0</v>
          </cell>
          <cell r="R1658" t="str">
            <v>GARDENER</v>
          </cell>
          <cell r="S1658">
            <v>39691</v>
          </cell>
          <cell r="T1658">
            <v>21</v>
          </cell>
          <cell r="U1658">
            <v>4</v>
          </cell>
          <cell r="V1658">
            <v>0</v>
          </cell>
          <cell r="W1658">
            <v>3</v>
          </cell>
          <cell r="X1658">
            <v>31</v>
          </cell>
          <cell r="Y1658">
            <v>28</v>
          </cell>
          <cell r="Z1658">
            <v>0</v>
          </cell>
        </row>
        <row r="1659">
          <cell r="A1659" t="str">
            <v>TMP429</v>
          </cell>
          <cell r="B1659" t="str">
            <v>KISHAN LHANGE</v>
          </cell>
          <cell r="C1659" t="str">
            <v>3.11.06</v>
          </cell>
          <cell r="E1659" t="str">
            <v>YES</v>
          </cell>
          <cell r="F1659" t="str">
            <v>TIME_IN</v>
          </cell>
          <cell r="G1659">
            <v>17.3</v>
          </cell>
          <cell r="H1659" t="str">
            <v>TEMP</v>
          </cell>
          <cell r="N1659">
            <v>0</v>
          </cell>
          <cell r="R1659" t="str">
            <v>GARDENER</v>
          </cell>
          <cell r="S1659">
            <v>39814</v>
          </cell>
          <cell r="T1659">
            <v>19</v>
          </cell>
          <cell r="U1659">
            <v>4</v>
          </cell>
          <cell r="V1659">
            <v>0</v>
          </cell>
          <cell r="W1659">
            <v>1</v>
          </cell>
          <cell r="X1659">
            <v>31</v>
          </cell>
          <cell r="Y1659">
            <v>24</v>
          </cell>
          <cell r="Z1659">
            <v>0</v>
          </cell>
        </row>
        <row r="1660">
          <cell r="A1660" t="str">
            <v>TMP429</v>
          </cell>
          <cell r="B1660" t="str">
            <v>KISHAN LHANGE</v>
          </cell>
          <cell r="C1660" t="str">
            <v>3.11.06</v>
          </cell>
          <cell r="E1660" t="str">
            <v>YES</v>
          </cell>
          <cell r="F1660">
            <v>9</v>
          </cell>
          <cell r="G1660">
            <v>17.3</v>
          </cell>
          <cell r="H1660" t="str">
            <v>TEMP</v>
          </cell>
          <cell r="N1660">
            <v>0</v>
          </cell>
          <cell r="R1660" t="str">
            <v>GARDENER</v>
          </cell>
          <cell r="S1660">
            <v>39660</v>
          </cell>
          <cell r="T1660">
            <v>27</v>
          </cell>
          <cell r="U1660">
            <v>4</v>
          </cell>
          <cell r="V1660">
            <v>0</v>
          </cell>
          <cell r="W1660">
            <v>0</v>
          </cell>
          <cell r="X1660">
            <v>31</v>
          </cell>
          <cell r="Y1660">
            <v>31</v>
          </cell>
          <cell r="Z1660">
            <v>0</v>
          </cell>
        </row>
        <row r="1661">
          <cell r="A1661" t="str">
            <v>TMP429</v>
          </cell>
          <cell r="B1661" t="str">
            <v>KISHAN LHANGE</v>
          </cell>
          <cell r="C1661" t="str">
            <v>3.11.06</v>
          </cell>
          <cell r="E1661" t="str">
            <v>YES</v>
          </cell>
          <cell r="F1661">
            <v>9</v>
          </cell>
          <cell r="G1661">
            <v>17.3</v>
          </cell>
          <cell r="H1661" t="str">
            <v>TEMP</v>
          </cell>
          <cell r="N1661">
            <v>0</v>
          </cell>
          <cell r="R1661" t="str">
            <v>GARDENER</v>
          </cell>
          <cell r="S1661">
            <v>39692</v>
          </cell>
          <cell r="T1661">
            <v>25</v>
          </cell>
          <cell r="U1661">
            <v>4</v>
          </cell>
          <cell r="V1661">
            <v>0</v>
          </cell>
          <cell r="W1661">
            <v>1</v>
          </cell>
          <cell r="X1661">
            <v>30</v>
          </cell>
          <cell r="Y1661">
            <v>30</v>
          </cell>
          <cell r="Z1661">
            <v>0</v>
          </cell>
        </row>
        <row r="1662">
          <cell r="A1662" t="str">
            <v>TMP429</v>
          </cell>
          <cell r="B1662" t="str">
            <v>KISHAN LHANGE</v>
          </cell>
          <cell r="C1662" t="str">
            <v>3.11.06</v>
          </cell>
          <cell r="E1662" t="str">
            <v>YES</v>
          </cell>
          <cell r="F1662">
            <v>9</v>
          </cell>
          <cell r="G1662">
            <v>17.3</v>
          </cell>
          <cell r="H1662" t="str">
            <v>TEMP</v>
          </cell>
          <cell r="N1662">
            <v>0</v>
          </cell>
          <cell r="R1662" t="str">
            <v>GARDENER</v>
          </cell>
          <cell r="S1662">
            <v>39753</v>
          </cell>
          <cell r="T1662">
            <v>24</v>
          </cell>
          <cell r="U1662">
            <v>5</v>
          </cell>
          <cell r="V1662">
            <v>0</v>
          </cell>
          <cell r="W1662">
            <v>0</v>
          </cell>
          <cell r="X1662">
            <v>30</v>
          </cell>
          <cell r="Y1662">
            <v>29</v>
          </cell>
          <cell r="Z1662">
            <v>0</v>
          </cell>
        </row>
        <row r="1663">
          <cell r="A1663" t="str">
            <v>TMP429</v>
          </cell>
          <cell r="B1663" t="str">
            <v>KISHAN LHANGE</v>
          </cell>
          <cell r="C1663" t="str">
            <v>3.11.06</v>
          </cell>
          <cell r="E1663" t="str">
            <v>YES</v>
          </cell>
          <cell r="F1663" t="str">
            <v>TIME_IN</v>
          </cell>
          <cell r="G1663">
            <v>17.3</v>
          </cell>
          <cell r="H1663" t="str">
            <v>TEMP</v>
          </cell>
          <cell r="N1663">
            <v>0</v>
          </cell>
          <cell r="R1663" t="str">
            <v>GARDENER</v>
          </cell>
          <cell r="S1663">
            <v>39845</v>
          </cell>
          <cell r="T1663">
            <v>21</v>
          </cell>
          <cell r="U1663">
            <v>4</v>
          </cell>
          <cell r="V1663">
            <v>0</v>
          </cell>
          <cell r="W1663">
            <v>0</v>
          </cell>
          <cell r="X1663">
            <v>28</v>
          </cell>
          <cell r="Y1663">
            <v>25</v>
          </cell>
          <cell r="Z1663">
            <v>0</v>
          </cell>
        </row>
        <row r="1664">
          <cell r="A1664" t="str">
            <v>TMP429</v>
          </cell>
          <cell r="B1664" t="str">
            <v>KISHAN LHANGE</v>
          </cell>
          <cell r="C1664" t="str">
            <v>3.11.06</v>
          </cell>
          <cell r="F1664">
            <v>9</v>
          </cell>
          <cell r="G1664">
            <v>17.3</v>
          </cell>
          <cell r="H1664" t="str">
            <v>TEMP</v>
          </cell>
          <cell r="N1664">
            <v>0</v>
          </cell>
          <cell r="R1664" t="str">
            <v>GARDENER</v>
          </cell>
          <cell r="S1664">
            <v>39629</v>
          </cell>
          <cell r="T1664">
            <v>21</v>
          </cell>
          <cell r="U1664">
            <v>5</v>
          </cell>
          <cell r="V1664">
            <v>0</v>
          </cell>
          <cell r="W1664">
            <v>0</v>
          </cell>
          <cell r="X1664">
            <v>30</v>
          </cell>
          <cell r="Y1664">
            <v>26</v>
          </cell>
          <cell r="Z1664">
            <v>0</v>
          </cell>
        </row>
        <row r="1665">
          <cell r="A1665" t="str">
            <v>TMP429</v>
          </cell>
          <cell r="B1665" t="str">
            <v>KISHAN LHANGE</v>
          </cell>
          <cell r="C1665" t="str">
            <v>3.11.06</v>
          </cell>
          <cell r="E1665" t="str">
            <v>YES</v>
          </cell>
          <cell r="F1665" t="str">
            <v>TIME_IN</v>
          </cell>
          <cell r="G1665">
            <v>17.3</v>
          </cell>
          <cell r="H1665" t="str">
            <v>TEMP</v>
          </cell>
          <cell r="N1665">
            <v>0</v>
          </cell>
          <cell r="R1665" t="str">
            <v>GARDENER</v>
          </cell>
          <cell r="S1665">
            <v>39783</v>
          </cell>
          <cell r="T1665">
            <v>26.5</v>
          </cell>
          <cell r="U1665">
            <v>4</v>
          </cell>
          <cell r="V1665">
            <v>0</v>
          </cell>
          <cell r="W1665">
            <v>0</v>
          </cell>
          <cell r="X1665">
            <v>31</v>
          </cell>
          <cell r="Y1665">
            <v>30.5</v>
          </cell>
          <cell r="Z1665">
            <v>0</v>
          </cell>
        </row>
        <row r="1666">
          <cell r="A1666" t="str">
            <v>TMP429</v>
          </cell>
          <cell r="B1666" t="str">
            <v>KISHAN LHANGE</v>
          </cell>
          <cell r="C1666" t="str">
            <v>3.11.06</v>
          </cell>
          <cell r="E1666" t="str">
            <v>YES</v>
          </cell>
          <cell r="F1666" t="str">
            <v>TIME_IN</v>
          </cell>
          <cell r="G1666">
            <v>17.3</v>
          </cell>
          <cell r="H1666" t="str">
            <v>TEMP</v>
          </cell>
          <cell r="N1666">
            <v>0</v>
          </cell>
          <cell r="R1666" t="str">
            <v>GARDENER</v>
          </cell>
          <cell r="S1666">
            <v>39881</v>
          </cell>
          <cell r="T1666">
            <v>20.5</v>
          </cell>
          <cell r="U1666">
            <v>5</v>
          </cell>
          <cell r="V1666">
            <v>0</v>
          </cell>
          <cell r="W1666">
            <v>2</v>
          </cell>
          <cell r="X1666">
            <v>31</v>
          </cell>
          <cell r="Y1666">
            <v>27.5</v>
          </cell>
          <cell r="Z1666">
            <v>0</v>
          </cell>
        </row>
        <row r="1667">
          <cell r="A1667" t="str">
            <v>TMP429</v>
          </cell>
          <cell r="B1667" t="str">
            <v>KISHAN LHANGE</v>
          </cell>
          <cell r="C1667" t="str">
            <v>3.11.06</v>
          </cell>
          <cell r="E1667" t="str">
            <v>YES</v>
          </cell>
          <cell r="F1667">
            <v>9</v>
          </cell>
          <cell r="G1667">
            <v>17.3</v>
          </cell>
          <cell r="H1667" t="str">
            <v>TEMP</v>
          </cell>
          <cell r="N1667">
            <v>0</v>
          </cell>
          <cell r="R1667" t="str">
            <v>GARDENER</v>
          </cell>
          <cell r="S1667">
            <v>39599</v>
          </cell>
          <cell r="T1667">
            <v>25</v>
          </cell>
          <cell r="U1667">
            <v>4</v>
          </cell>
          <cell r="V1667">
            <v>0</v>
          </cell>
          <cell r="W1667">
            <v>1</v>
          </cell>
          <cell r="X1667">
            <v>31</v>
          </cell>
          <cell r="Y1667">
            <v>30</v>
          </cell>
          <cell r="Z1667">
            <v>0</v>
          </cell>
        </row>
        <row r="1668">
          <cell r="A1668" t="str">
            <v>TMP433</v>
          </cell>
          <cell r="B1668" t="str">
            <v>SANTOSH KADAM</v>
          </cell>
          <cell r="C1668" t="str">
            <v>6.11.06</v>
          </cell>
          <cell r="E1668" t="str">
            <v>YES</v>
          </cell>
          <cell r="F1668">
            <v>7</v>
          </cell>
          <cell r="G1668">
            <v>16</v>
          </cell>
          <cell r="H1668" t="str">
            <v>TEMP</v>
          </cell>
          <cell r="N1668">
            <v>0</v>
          </cell>
          <cell r="R1668" t="str">
            <v>PRINTING HELPER</v>
          </cell>
          <cell r="S1668">
            <v>39722</v>
          </cell>
          <cell r="T1668">
            <v>20.5</v>
          </cell>
          <cell r="U1668">
            <v>5</v>
          </cell>
          <cell r="V1668">
            <v>0</v>
          </cell>
          <cell r="W1668">
            <v>4</v>
          </cell>
          <cell r="X1668">
            <v>31</v>
          </cell>
          <cell r="Y1668">
            <v>29.5</v>
          </cell>
          <cell r="Z1668">
            <v>2</v>
          </cell>
        </row>
        <row r="1669">
          <cell r="A1669" t="str">
            <v>TMP433</v>
          </cell>
          <cell r="B1669" t="str">
            <v>SANTOSH KADAM</v>
          </cell>
          <cell r="C1669" t="str">
            <v>6.11.06</v>
          </cell>
          <cell r="E1669" t="str">
            <v>YES</v>
          </cell>
          <cell r="F1669">
            <v>7</v>
          </cell>
          <cell r="G1669">
            <v>16</v>
          </cell>
          <cell r="H1669" t="str">
            <v>TEMP</v>
          </cell>
          <cell r="N1669">
            <v>0</v>
          </cell>
          <cell r="R1669" t="str">
            <v>PRINTING HELPER</v>
          </cell>
          <cell r="S1669">
            <v>39692</v>
          </cell>
          <cell r="T1669">
            <v>22.5</v>
          </cell>
          <cell r="U1669">
            <v>4</v>
          </cell>
          <cell r="V1669">
            <v>0</v>
          </cell>
          <cell r="W1669">
            <v>1</v>
          </cell>
          <cell r="X1669">
            <v>30</v>
          </cell>
          <cell r="Y1669">
            <v>27.5</v>
          </cell>
          <cell r="Z1669">
            <v>5</v>
          </cell>
        </row>
        <row r="1670">
          <cell r="A1670" t="str">
            <v>TMP433</v>
          </cell>
          <cell r="B1670" t="str">
            <v>SANTOSH KADAM</v>
          </cell>
          <cell r="C1670" t="str">
            <v>6.11.06</v>
          </cell>
          <cell r="E1670" t="str">
            <v>YES</v>
          </cell>
          <cell r="F1670">
            <v>7</v>
          </cell>
          <cell r="G1670">
            <v>16</v>
          </cell>
          <cell r="H1670" t="str">
            <v>TEMP</v>
          </cell>
          <cell r="N1670">
            <v>0</v>
          </cell>
          <cell r="R1670" t="str">
            <v>PRINTING HELPER</v>
          </cell>
          <cell r="S1670">
            <v>39691</v>
          </cell>
          <cell r="T1670">
            <v>22.5</v>
          </cell>
          <cell r="U1670">
            <v>5</v>
          </cell>
          <cell r="V1670">
            <v>0</v>
          </cell>
          <cell r="W1670">
            <v>2</v>
          </cell>
          <cell r="X1670">
            <v>31</v>
          </cell>
          <cell r="Y1670">
            <v>29.5</v>
          </cell>
          <cell r="Z1670">
            <v>29.75</v>
          </cell>
        </row>
        <row r="1671">
          <cell r="A1671" t="str">
            <v>TMP433</v>
          </cell>
          <cell r="B1671" t="str">
            <v>SANTOSH KADAM</v>
          </cell>
          <cell r="C1671" t="str">
            <v>6.11.06</v>
          </cell>
          <cell r="F1671">
            <v>7</v>
          </cell>
          <cell r="G1671">
            <v>16</v>
          </cell>
          <cell r="H1671" t="str">
            <v>TEMP</v>
          </cell>
          <cell r="N1671">
            <v>0</v>
          </cell>
          <cell r="R1671" t="str">
            <v>PRINTING HELPER</v>
          </cell>
          <cell r="S1671">
            <v>39629</v>
          </cell>
          <cell r="T1671">
            <v>20.5</v>
          </cell>
          <cell r="U1671">
            <v>5</v>
          </cell>
          <cell r="V1671">
            <v>0</v>
          </cell>
          <cell r="W1671">
            <v>0</v>
          </cell>
          <cell r="X1671">
            <v>30</v>
          </cell>
          <cell r="Y1671">
            <v>25.5</v>
          </cell>
          <cell r="Z1671">
            <v>66</v>
          </cell>
        </row>
        <row r="1672">
          <cell r="A1672" t="str">
            <v>TMP433</v>
          </cell>
          <cell r="B1672" t="str">
            <v>SANTOSH KADAM</v>
          </cell>
          <cell r="C1672" t="str">
            <v>6.11.06</v>
          </cell>
          <cell r="E1672" t="str">
            <v>YES</v>
          </cell>
          <cell r="F1672" t="str">
            <v>TIME_IN</v>
          </cell>
          <cell r="G1672">
            <v>16</v>
          </cell>
          <cell r="H1672" t="str">
            <v>TEMP</v>
          </cell>
          <cell r="N1672">
            <v>0</v>
          </cell>
          <cell r="R1672" t="str">
            <v>PRINTING HELPER</v>
          </cell>
          <cell r="S1672">
            <v>39881</v>
          </cell>
          <cell r="T1672">
            <v>20.5</v>
          </cell>
          <cell r="U1672">
            <v>8</v>
          </cell>
          <cell r="V1672">
            <v>0</v>
          </cell>
          <cell r="W1672">
            <v>2</v>
          </cell>
          <cell r="X1672">
            <v>31</v>
          </cell>
          <cell r="Y1672">
            <v>30.5</v>
          </cell>
          <cell r="Z1672">
            <v>18</v>
          </cell>
        </row>
        <row r="1673">
          <cell r="A1673" t="str">
            <v>TMP433</v>
          </cell>
          <cell r="B1673" t="str">
            <v>SANTOSH KADAM</v>
          </cell>
          <cell r="C1673" t="str">
            <v>6.11.06</v>
          </cell>
          <cell r="E1673" t="str">
            <v>YES</v>
          </cell>
          <cell r="F1673">
            <v>7</v>
          </cell>
          <cell r="G1673">
            <v>16</v>
          </cell>
          <cell r="H1673" t="str">
            <v>TEMP</v>
          </cell>
          <cell r="N1673">
            <v>0</v>
          </cell>
          <cell r="R1673" t="str">
            <v>PRINTING HELPER</v>
          </cell>
          <cell r="S1673">
            <v>39539</v>
          </cell>
          <cell r="T1673">
            <v>22</v>
          </cell>
          <cell r="U1673">
            <v>4</v>
          </cell>
          <cell r="W1673">
            <v>0</v>
          </cell>
          <cell r="X1673">
            <v>30</v>
          </cell>
          <cell r="Y1673">
            <v>26</v>
          </cell>
          <cell r="Z1673">
            <v>25.25</v>
          </cell>
        </row>
        <row r="1674">
          <cell r="A1674" t="str">
            <v>TMP433</v>
          </cell>
          <cell r="B1674" t="str">
            <v>SANTOSH KADAM</v>
          </cell>
          <cell r="C1674" t="str">
            <v>6.11.06</v>
          </cell>
          <cell r="E1674" t="str">
            <v>YES</v>
          </cell>
          <cell r="F1674">
            <v>7</v>
          </cell>
          <cell r="G1674">
            <v>16</v>
          </cell>
          <cell r="H1674" t="str">
            <v>TEMP</v>
          </cell>
          <cell r="N1674">
            <v>0</v>
          </cell>
          <cell r="R1674" t="str">
            <v>PRINTING HELPER</v>
          </cell>
          <cell r="S1674">
            <v>39753</v>
          </cell>
          <cell r="T1674">
            <v>25.5</v>
          </cell>
          <cell r="U1674">
            <v>4</v>
          </cell>
          <cell r="V1674">
            <v>0</v>
          </cell>
          <cell r="W1674">
            <v>0</v>
          </cell>
          <cell r="X1674">
            <v>30</v>
          </cell>
          <cell r="Y1674">
            <v>29.5</v>
          </cell>
          <cell r="Z1674">
            <v>0</v>
          </cell>
        </row>
        <row r="1675">
          <cell r="A1675" t="str">
            <v>TMP433</v>
          </cell>
          <cell r="B1675" t="str">
            <v>SANTOSH KADAM</v>
          </cell>
          <cell r="C1675" t="str">
            <v>6.11.06</v>
          </cell>
          <cell r="E1675" t="str">
            <v>YES</v>
          </cell>
          <cell r="F1675">
            <v>7</v>
          </cell>
          <cell r="G1675">
            <v>16</v>
          </cell>
          <cell r="H1675" t="str">
            <v>TEMP</v>
          </cell>
          <cell r="N1675">
            <v>0</v>
          </cell>
          <cell r="R1675" t="str">
            <v>PRINTING HELPER</v>
          </cell>
          <cell r="S1675">
            <v>39660</v>
          </cell>
          <cell r="T1675">
            <v>25.5</v>
          </cell>
          <cell r="U1675">
            <v>4</v>
          </cell>
          <cell r="V1675">
            <v>0</v>
          </cell>
          <cell r="W1675">
            <v>0</v>
          </cell>
          <cell r="X1675">
            <v>31</v>
          </cell>
          <cell r="Y1675">
            <v>29.5</v>
          </cell>
          <cell r="Z1675">
            <v>40.75</v>
          </cell>
        </row>
        <row r="1676">
          <cell r="A1676" t="str">
            <v>TMP433</v>
          </cell>
          <cell r="B1676" t="str">
            <v>SANTOSH KADAM</v>
          </cell>
          <cell r="C1676" t="str">
            <v>6.11.06</v>
          </cell>
          <cell r="E1676" t="str">
            <v>YES</v>
          </cell>
          <cell r="F1676" t="str">
            <v>TIME_IN</v>
          </cell>
          <cell r="G1676">
            <v>16</v>
          </cell>
          <cell r="H1676" t="str">
            <v>TEMP</v>
          </cell>
          <cell r="N1676">
            <v>0</v>
          </cell>
          <cell r="R1676" t="str">
            <v>PRINTING HELPER</v>
          </cell>
          <cell r="S1676">
            <v>39814</v>
          </cell>
          <cell r="T1676">
            <v>25</v>
          </cell>
          <cell r="U1676">
            <v>4</v>
          </cell>
          <cell r="V1676">
            <v>0</v>
          </cell>
          <cell r="W1676">
            <v>1</v>
          </cell>
          <cell r="X1676">
            <v>31</v>
          </cell>
          <cell r="Y1676">
            <v>30</v>
          </cell>
          <cell r="Z1676">
            <v>0</v>
          </cell>
        </row>
        <row r="1677">
          <cell r="A1677" t="str">
            <v>TMP433</v>
          </cell>
          <cell r="B1677" t="str">
            <v>SANTOSH KADAM</v>
          </cell>
          <cell r="C1677" t="str">
            <v>6.11.06</v>
          </cell>
          <cell r="E1677" t="str">
            <v>YES</v>
          </cell>
          <cell r="F1677">
            <v>7</v>
          </cell>
          <cell r="G1677">
            <v>16</v>
          </cell>
          <cell r="H1677" t="str">
            <v>TEMP</v>
          </cell>
          <cell r="N1677">
            <v>0</v>
          </cell>
          <cell r="R1677" t="str">
            <v>PRINTING HELPER</v>
          </cell>
          <cell r="S1677">
            <v>39599</v>
          </cell>
          <cell r="T1677">
            <v>18</v>
          </cell>
          <cell r="U1677">
            <v>3</v>
          </cell>
          <cell r="V1677">
            <v>0</v>
          </cell>
          <cell r="W1677">
            <v>0</v>
          </cell>
          <cell r="X1677">
            <v>31</v>
          </cell>
          <cell r="Y1677">
            <v>21</v>
          </cell>
          <cell r="Z1677">
            <v>64</v>
          </cell>
        </row>
        <row r="1678">
          <cell r="A1678" t="str">
            <v>TMP433</v>
          </cell>
          <cell r="B1678" t="str">
            <v>SANTOSH KADAM</v>
          </cell>
          <cell r="C1678" t="str">
            <v>6.11.06</v>
          </cell>
          <cell r="E1678" t="str">
            <v>YES</v>
          </cell>
          <cell r="F1678" t="str">
            <v>TIME_IN</v>
          </cell>
          <cell r="G1678">
            <v>16</v>
          </cell>
          <cell r="H1678" t="str">
            <v>TEMP</v>
          </cell>
          <cell r="N1678">
            <v>0</v>
          </cell>
          <cell r="R1678" t="str">
            <v>PRINTING HELPER</v>
          </cell>
          <cell r="S1678">
            <v>39845</v>
          </cell>
          <cell r="T1678">
            <v>19</v>
          </cell>
          <cell r="U1678">
            <v>8</v>
          </cell>
          <cell r="V1678">
            <v>0</v>
          </cell>
          <cell r="W1678">
            <v>0</v>
          </cell>
          <cell r="X1678">
            <v>28</v>
          </cell>
          <cell r="Y1678">
            <v>27</v>
          </cell>
          <cell r="Z1678">
            <v>21</v>
          </cell>
        </row>
        <row r="1679">
          <cell r="A1679" t="str">
            <v>TMP433</v>
          </cell>
          <cell r="B1679" t="str">
            <v>SANTOSH KADAM</v>
          </cell>
          <cell r="C1679" t="str">
            <v>6.11.06</v>
          </cell>
          <cell r="E1679" t="str">
            <v>YES</v>
          </cell>
          <cell r="F1679" t="str">
            <v>TIME_IN</v>
          </cell>
          <cell r="G1679">
            <v>16</v>
          </cell>
          <cell r="H1679" t="str">
            <v>TEMP</v>
          </cell>
          <cell r="N1679">
            <v>0</v>
          </cell>
          <cell r="R1679" t="str">
            <v>PRINTING HELPER</v>
          </cell>
          <cell r="S1679">
            <v>39783</v>
          </cell>
          <cell r="T1679">
            <v>27</v>
          </cell>
          <cell r="U1679">
            <v>4</v>
          </cell>
          <cell r="V1679">
            <v>0</v>
          </cell>
          <cell r="W1679">
            <v>0</v>
          </cell>
          <cell r="X1679">
            <v>31</v>
          </cell>
          <cell r="Y1679">
            <v>31</v>
          </cell>
          <cell r="Z1679">
            <v>0</v>
          </cell>
        </row>
        <row r="1680">
          <cell r="A1680" t="str">
            <v>TMP439</v>
          </cell>
          <cell r="B1680" t="str">
            <v>SANJAY WAGHMARE</v>
          </cell>
          <cell r="C1680" t="str">
            <v>8.11.06</v>
          </cell>
          <cell r="E1680" t="str">
            <v>YES</v>
          </cell>
          <cell r="F1680" t="str">
            <v>TIME_IN</v>
          </cell>
          <cell r="G1680">
            <v>16</v>
          </cell>
          <cell r="H1680" t="str">
            <v>TEMP</v>
          </cell>
          <cell r="N1680">
            <v>0</v>
          </cell>
          <cell r="R1680" t="str">
            <v>SCREEN PRINTER</v>
          </cell>
          <cell r="S1680">
            <v>39814</v>
          </cell>
          <cell r="T1680">
            <v>24</v>
          </cell>
          <cell r="U1680">
            <v>4</v>
          </cell>
          <cell r="V1680">
            <v>0</v>
          </cell>
          <cell r="W1680">
            <v>1</v>
          </cell>
          <cell r="X1680">
            <v>31</v>
          </cell>
          <cell r="Y1680">
            <v>29</v>
          </cell>
          <cell r="Z1680">
            <v>15.25</v>
          </cell>
        </row>
        <row r="1681">
          <cell r="A1681" t="str">
            <v>TMP439</v>
          </cell>
          <cell r="B1681" t="str">
            <v>SANJAY WAGHMARE</v>
          </cell>
          <cell r="C1681" t="str">
            <v>8.11.06</v>
          </cell>
          <cell r="E1681" t="str">
            <v>YES</v>
          </cell>
          <cell r="F1681" t="str">
            <v>TIME_IN</v>
          </cell>
          <cell r="G1681">
            <v>16</v>
          </cell>
          <cell r="H1681" t="str">
            <v>TEMP</v>
          </cell>
          <cell r="N1681">
            <v>0</v>
          </cell>
          <cell r="R1681" t="str">
            <v>SCREEN PRINTER</v>
          </cell>
          <cell r="S1681">
            <v>39881</v>
          </cell>
          <cell r="T1681">
            <v>22</v>
          </cell>
          <cell r="U1681">
            <v>5</v>
          </cell>
          <cell r="V1681">
            <v>0</v>
          </cell>
          <cell r="W1681">
            <v>2</v>
          </cell>
          <cell r="X1681">
            <v>31</v>
          </cell>
          <cell r="Y1681">
            <v>29</v>
          </cell>
          <cell r="Z1681">
            <v>10</v>
          </cell>
        </row>
        <row r="1682">
          <cell r="A1682" t="str">
            <v>TMP439</v>
          </cell>
          <cell r="B1682" t="str">
            <v>SANJAY WAGHMARE</v>
          </cell>
          <cell r="C1682" t="str">
            <v>8.11.06</v>
          </cell>
          <cell r="F1682">
            <v>7.3</v>
          </cell>
          <cell r="G1682">
            <v>16</v>
          </cell>
          <cell r="H1682" t="str">
            <v>TEMP</v>
          </cell>
          <cell r="N1682">
            <v>0</v>
          </cell>
          <cell r="R1682" t="str">
            <v>SCREEN PRINTER</v>
          </cell>
          <cell r="S1682">
            <v>39629</v>
          </cell>
          <cell r="T1682">
            <v>23</v>
          </cell>
          <cell r="U1682">
            <v>5</v>
          </cell>
          <cell r="V1682">
            <v>0</v>
          </cell>
          <cell r="W1682">
            <v>0</v>
          </cell>
          <cell r="X1682">
            <v>30</v>
          </cell>
          <cell r="Y1682">
            <v>28</v>
          </cell>
          <cell r="Z1682">
            <v>25.3</v>
          </cell>
        </row>
        <row r="1683">
          <cell r="A1683" t="str">
            <v>TMP439</v>
          </cell>
          <cell r="B1683" t="str">
            <v>SANJAY WAGHMARE</v>
          </cell>
          <cell r="C1683" t="str">
            <v>8.11.06</v>
          </cell>
          <cell r="E1683" t="str">
            <v>YES</v>
          </cell>
          <cell r="F1683">
            <v>7.3</v>
          </cell>
          <cell r="G1683">
            <v>16</v>
          </cell>
          <cell r="H1683" t="str">
            <v>TEMP</v>
          </cell>
          <cell r="N1683">
            <v>0</v>
          </cell>
          <cell r="R1683" t="str">
            <v>SCREEN PRINTER</v>
          </cell>
          <cell r="S1683">
            <v>39599</v>
          </cell>
          <cell r="T1683">
            <v>17</v>
          </cell>
          <cell r="U1683">
            <v>2</v>
          </cell>
          <cell r="V1683">
            <v>0</v>
          </cell>
          <cell r="W1683">
            <v>1</v>
          </cell>
          <cell r="X1683">
            <v>31</v>
          </cell>
          <cell r="Y1683">
            <v>20</v>
          </cell>
          <cell r="Z1683">
            <v>23</v>
          </cell>
        </row>
        <row r="1684">
          <cell r="A1684" t="str">
            <v>TMP439</v>
          </cell>
          <cell r="B1684" t="str">
            <v>SANJAY WAGHMARE</v>
          </cell>
          <cell r="C1684" t="str">
            <v>8.11.06</v>
          </cell>
          <cell r="E1684" t="str">
            <v>YES</v>
          </cell>
          <cell r="F1684" t="str">
            <v>TIME_IN</v>
          </cell>
          <cell r="G1684">
            <v>16</v>
          </cell>
          <cell r="H1684" t="str">
            <v>TEMP</v>
          </cell>
          <cell r="N1684">
            <v>0</v>
          </cell>
          <cell r="R1684" t="str">
            <v>SCREEN PRINTER</v>
          </cell>
          <cell r="S1684">
            <v>39845</v>
          </cell>
          <cell r="T1684">
            <v>23</v>
          </cell>
          <cell r="U1684">
            <v>4</v>
          </cell>
          <cell r="V1684">
            <v>0</v>
          </cell>
          <cell r="W1684">
            <v>0</v>
          </cell>
          <cell r="X1684">
            <v>28</v>
          </cell>
          <cell r="Y1684">
            <v>27</v>
          </cell>
          <cell r="Z1684">
            <v>14</v>
          </cell>
        </row>
        <row r="1685">
          <cell r="A1685" t="str">
            <v>TMP439</v>
          </cell>
          <cell r="B1685" t="str">
            <v>SANJAY WAGHMARE</v>
          </cell>
          <cell r="C1685" t="str">
            <v>8.11.06</v>
          </cell>
          <cell r="E1685" t="str">
            <v>YES</v>
          </cell>
          <cell r="F1685" t="str">
            <v>TIME_IN</v>
          </cell>
          <cell r="G1685">
            <v>16</v>
          </cell>
          <cell r="H1685" t="str">
            <v>TEMP</v>
          </cell>
          <cell r="N1685">
            <v>0</v>
          </cell>
          <cell r="R1685" t="str">
            <v>SCREEN PRINTER</v>
          </cell>
          <cell r="S1685">
            <v>39783</v>
          </cell>
          <cell r="T1685">
            <v>26</v>
          </cell>
          <cell r="U1685">
            <v>4</v>
          </cell>
          <cell r="V1685">
            <v>0</v>
          </cell>
          <cell r="W1685">
            <v>0</v>
          </cell>
          <cell r="X1685">
            <v>31</v>
          </cell>
          <cell r="Y1685">
            <v>30</v>
          </cell>
          <cell r="Z1685">
            <v>0</v>
          </cell>
        </row>
        <row r="1686">
          <cell r="A1686" t="str">
            <v>TMP439</v>
          </cell>
          <cell r="B1686" t="str">
            <v>SANJAY WAGHMARE</v>
          </cell>
          <cell r="C1686" t="str">
            <v>8.11.06</v>
          </cell>
          <cell r="E1686" t="str">
            <v>YES</v>
          </cell>
          <cell r="F1686">
            <v>7.3</v>
          </cell>
          <cell r="G1686">
            <v>16</v>
          </cell>
          <cell r="H1686" t="str">
            <v>TEMP</v>
          </cell>
          <cell r="N1686">
            <v>0</v>
          </cell>
          <cell r="R1686" t="str">
            <v>SCREEN PRINTER</v>
          </cell>
          <cell r="S1686">
            <v>39691</v>
          </cell>
          <cell r="T1686">
            <v>19</v>
          </cell>
          <cell r="U1686">
            <v>4</v>
          </cell>
          <cell r="V1686">
            <v>0</v>
          </cell>
          <cell r="W1686">
            <v>3</v>
          </cell>
          <cell r="X1686">
            <v>31</v>
          </cell>
          <cell r="Y1686">
            <v>26</v>
          </cell>
          <cell r="Z1686">
            <v>24.25</v>
          </cell>
        </row>
        <row r="1687">
          <cell r="A1687" t="str">
            <v>TMP439</v>
          </cell>
          <cell r="B1687" t="str">
            <v>SANJAY WAGHMARE</v>
          </cell>
          <cell r="C1687" t="str">
            <v>8.11.06</v>
          </cell>
          <cell r="E1687" t="str">
            <v>YES</v>
          </cell>
          <cell r="F1687">
            <v>7.3</v>
          </cell>
          <cell r="G1687">
            <v>16</v>
          </cell>
          <cell r="H1687" t="str">
            <v>TEMP</v>
          </cell>
          <cell r="N1687">
            <v>0</v>
          </cell>
          <cell r="R1687" t="str">
            <v>SCREEN PRINTER</v>
          </cell>
          <cell r="S1687">
            <v>39722</v>
          </cell>
          <cell r="T1687">
            <v>20.5</v>
          </cell>
          <cell r="U1687">
            <v>4</v>
          </cell>
          <cell r="V1687">
            <v>0</v>
          </cell>
          <cell r="W1687">
            <v>4</v>
          </cell>
          <cell r="X1687">
            <v>31</v>
          </cell>
          <cell r="Y1687">
            <v>28.5</v>
          </cell>
          <cell r="Z1687">
            <v>7</v>
          </cell>
        </row>
        <row r="1688">
          <cell r="A1688" t="str">
            <v>TMP439</v>
          </cell>
          <cell r="B1688" t="str">
            <v>SANJAY WAGHMARE</v>
          </cell>
          <cell r="C1688" t="str">
            <v>8.11.06</v>
          </cell>
          <cell r="E1688" t="str">
            <v>YES</v>
          </cell>
          <cell r="F1688">
            <v>7.3</v>
          </cell>
          <cell r="G1688">
            <v>16</v>
          </cell>
          <cell r="H1688" t="str">
            <v>TEMP</v>
          </cell>
          <cell r="N1688">
            <v>0</v>
          </cell>
          <cell r="R1688" t="str">
            <v>SCREEN PRINTER</v>
          </cell>
          <cell r="S1688">
            <v>39660</v>
          </cell>
          <cell r="T1688">
            <v>24</v>
          </cell>
          <cell r="U1688">
            <v>4</v>
          </cell>
          <cell r="V1688">
            <v>0</v>
          </cell>
          <cell r="W1688">
            <v>0</v>
          </cell>
          <cell r="X1688">
            <v>31</v>
          </cell>
          <cell r="Y1688">
            <v>28</v>
          </cell>
          <cell r="Z1688">
            <v>24</v>
          </cell>
        </row>
        <row r="1689">
          <cell r="A1689" t="str">
            <v>TMP439</v>
          </cell>
          <cell r="B1689" t="str">
            <v>SANJAY WAGHMARE</v>
          </cell>
          <cell r="C1689" t="str">
            <v>8.11.06</v>
          </cell>
          <cell r="E1689" t="str">
            <v>YES</v>
          </cell>
          <cell r="F1689">
            <v>7.3</v>
          </cell>
          <cell r="G1689">
            <v>16</v>
          </cell>
          <cell r="H1689" t="str">
            <v>TEMP</v>
          </cell>
          <cell r="N1689">
            <v>0</v>
          </cell>
          <cell r="R1689" t="str">
            <v>SCREEN PRINTER</v>
          </cell>
          <cell r="S1689">
            <v>39692</v>
          </cell>
          <cell r="T1689">
            <v>22</v>
          </cell>
          <cell r="U1689">
            <v>4</v>
          </cell>
          <cell r="V1689">
            <v>0</v>
          </cell>
          <cell r="W1689">
            <v>1</v>
          </cell>
          <cell r="X1689">
            <v>30</v>
          </cell>
          <cell r="Y1689">
            <v>27</v>
          </cell>
          <cell r="Z1689">
            <v>12.5</v>
          </cell>
        </row>
        <row r="1690">
          <cell r="A1690" t="str">
            <v>TMP439</v>
          </cell>
          <cell r="B1690" t="str">
            <v>SANJAY WAGHMARE</v>
          </cell>
          <cell r="C1690" t="str">
            <v>8.11.06</v>
          </cell>
          <cell r="E1690" t="str">
            <v>YES</v>
          </cell>
          <cell r="F1690">
            <v>7.3</v>
          </cell>
          <cell r="G1690">
            <v>16</v>
          </cell>
          <cell r="H1690" t="str">
            <v>TEMP</v>
          </cell>
          <cell r="N1690">
            <v>0</v>
          </cell>
          <cell r="R1690" t="str">
            <v>SCREEN PRINTER</v>
          </cell>
          <cell r="S1690">
            <v>39753</v>
          </cell>
          <cell r="T1690">
            <v>25</v>
          </cell>
          <cell r="U1690">
            <v>5</v>
          </cell>
          <cell r="V1690">
            <v>0</v>
          </cell>
          <cell r="W1690">
            <v>0</v>
          </cell>
          <cell r="X1690">
            <v>30</v>
          </cell>
          <cell r="Y1690">
            <v>30</v>
          </cell>
          <cell r="Z1690">
            <v>4</v>
          </cell>
        </row>
        <row r="1691">
          <cell r="A1691" t="str">
            <v>TMP439</v>
          </cell>
          <cell r="B1691" t="str">
            <v>SANJAY WAGHMARE</v>
          </cell>
          <cell r="C1691" t="str">
            <v>8.11.06</v>
          </cell>
          <cell r="E1691" t="str">
            <v>YES</v>
          </cell>
          <cell r="F1691">
            <v>7.3</v>
          </cell>
          <cell r="G1691">
            <v>16</v>
          </cell>
          <cell r="H1691" t="str">
            <v>TEMP</v>
          </cell>
          <cell r="N1691">
            <v>0</v>
          </cell>
          <cell r="R1691" t="str">
            <v>SCREEN PRINTER</v>
          </cell>
          <cell r="S1691">
            <v>39539</v>
          </cell>
          <cell r="T1691">
            <v>24</v>
          </cell>
          <cell r="U1691">
            <v>4</v>
          </cell>
          <cell r="W1691">
            <v>0</v>
          </cell>
          <cell r="X1691">
            <v>30</v>
          </cell>
          <cell r="Y1691">
            <v>28</v>
          </cell>
          <cell r="Z1691">
            <v>16.75</v>
          </cell>
        </row>
        <row r="1692">
          <cell r="A1692" t="str">
            <v>TMP441</v>
          </cell>
          <cell r="B1692" t="str">
            <v>CHANDA SUKHDARE</v>
          </cell>
          <cell r="C1692" t="str">
            <v>14.11.06</v>
          </cell>
          <cell r="E1692" t="str">
            <v>YES</v>
          </cell>
          <cell r="F1692" t="str">
            <v>TIME_IN</v>
          </cell>
          <cell r="G1692">
            <v>17.3</v>
          </cell>
          <cell r="H1692" t="str">
            <v>TEMP</v>
          </cell>
          <cell r="N1692">
            <v>0</v>
          </cell>
          <cell r="R1692" t="str">
            <v>CUTTING HELPER</v>
          </cell>
          <cell r="S1692">
            <v>39783</v>
          </cell>
          <cell r="T1692">
            <v>23</v>
          </cell>
          <cell r="U1692">
            <v>3</v>
          </cell>
          <cell r="V1692">
            <v>0</v>
          </cell>
          <cell r="W1692">
            <v>0</v>
          </cell>
          <cell r="X1692">
            <v>31</v>
          </cell>
          <cell r="Y1692">
            <v>26</v>
          </cell>
          <cell r="Z1692">
            <v>0</v>
          </cell>
        </row>
        <row r="1693">
          <cell r="A1693" t="str">
            <v>TMP441</v>
          </cell>
          <cell r="B1693" t="str">
            <v>CHANDA SUKHDARE</v>
          </cell>
          <cell r="C1693" t="str">
            <v>14.11.06</v>
          </cell>
          <cell r="E1693" t="str">
            <v>YES</v>
          </cell>
          <cell r="F1693">
            <v>9</v>
          </cell>
          <cell r="G1693">
            <v>17.3</v>
          </cell>
          <cell r="H1693" t="str">
            <v>TEMP</v>
          </cell>
          <cell r="N1693">
            <v>0</v>
          </cell>
          <cell r="R1693" t="str">
            <v>CUTTING HELPER</v>
          </cell>
          <cell r="S1693">
            <v>39660</v>
          </cell>
          <cell r="T1693">
            <v>27</v>
          </cell>
          <cell r="U1693">
            <v>4</v>
          </cell>
          <cell r="V1693">
            <v>0</v>
          </cell>
          <cell r="W1693">
            <v>0</v>
          </cell>
          <cell r="X1693">
            <v>31</v>
          </cell>
          <cell r="Y1693">
            <v>31</v>
          </cell>
          <cell r="Z1693">
            <v>8</v>
          </cell>
        </row>
        <row r="1694">
          <cell r="A1694" t="str">
            <v>TMP441</v>
          </cell>
          <cell r="B1694" t="str">
            <v>CHANDA SUKHDARE</v>
          </cell>
          <cell r="C1694" t="str">
            <v>14.11.06</v>
          </cell>
          <cell r="E1694" t="str">
            <v>YES</v>
          </cell>
          <cell r="F1694" t="str">
            <v>TIME_IN</v>
          </cell>
          <cell r="G1694">
            <v>17.3</v>
          </cell>
          <cell r="H1694" t="str">
            <v>TEMP</v>
          </cell>
          <cell r="N1694">
            <v>0</v>
          </cell>
          <cell r="R1694" t="str">
            <v>CUTTING HELPER</v>
          </cell>
          <cell r="S1694">
            <v>39845</v>
          </cell>
          <cell r="T1694">
            <v>24</v>
          </cell>
          <cell r="U1694">
            <v>4</v>
          </cell>
          <cell r="V1694">
            <v>0</v>
          </cell>
          <cell r="W1694">
            <v>0</v>
          </cell>
          <cell r="X1694">
            <v>28</v>
          </cell>
          <cell r="Y1694">
            <v>28</v>
          </cell>
          <cell r="Z1694">
            <v>0</v>
          </cell>
        </row>
        <row r="1695">
          <cell r="A1695" t="str">
            <v>TMP441</v>
          </cell>
          <cell r="B1695" t="str">
            <v>CHANDA SUKHDARE</v>
          </cell>
          <cell r="C1695" t="str">
            <v>14.11.06</v>
          </cell>
          <cell r="E1695" t="str">
            <v>YES</v>
          </cell>
          <cell r="F1695">
            <v>9</v>
          </cell>
          <cell r="G1695">
            <v>17.3</v>
          </cell>
          <cell r="H1695" t="str">
            <v>TEMP</v>
          </cell>
          <cell r="N1695">
            <v>0</v>
          </cell>
          <cell r="R1695" t="str">
            <v>CUTTING HELPER</v>
          </cell>
          <cell r="S1695">
            <v>39753</v>
          </cell>
          <cell r="T1695">
            <v>25</v>
          </cell>
          <cell r="U1695">
            <v>5</v>
          </cell>
          <cell r="V1695">
            <v>0</v>
          </cell>
          <cell r="W1695">
            <v>0</v>
          </cell>
          <cell r="X1695">
            <v>30</v>
          </cell>
          <cell r="Y1695">
            <v>30</v>
          </cell>
          <cell r="Z1695">
            <v>0</v>
          </cell>
        </row>
        <row r="1696">
          <cell r="A1696" t="str">
            <v>TMP441</v>
          </cell>
          <cell r="B1696" t="str">
            <v>CHANDA SUKHDARE</v>
          </cell>
          <cell r="C1696" t="str">
            <v>14.11.06</v>
          </cell>
          <cell r="E1696" t="str">
            <v>YES</v>
          </cell>
          <cell r="F1696">
            <v>9</v>
          </cell>
          <cell r="G1696">
            <v>17.3</v>
          </cell>
          <cell r="H1696" t="str">
            <v>TEMP</v>
          </cell>
          <cell r="N1696">
            <v>0</v>
          </cell>
          <cell r="R1696" t="str">
            <v>CUTTING HELPER</v>
          </cell>
          <cell r="S1696">
            <v>39692</v>
          </cell>
          <cell r="T1696">
            <v>14</v>
          </cell>
          <cell r="U1696">
            <v>2</v>
          </cell>
          <cell r="V1696">
            <v>0</v>
          </cell>
          <cell r="W1696">
            <v>0</v>
          </cell>
          <cell r="X1696">
            <v>30</v>
          </cell>
          <cell r="Y1696">
            <v>16</v>
          </cell>
          <cell r="Z1696">
            <v>0</v>
          </cell>
        </row>
        <row r="1697">
          <cell r="A1697" t="str">
            <v>TMP441</v>
          </cell>
          <cell r="B1697" t="str">
            <v>CHANDA SUKHDARE</v>
          </cell>
          <cell r="C1697" t="str">
            <v>14.11.06</v>
          </cell>
          <cell r="E1697" t="str">
            <v>YES</v>
          </cell>
          <cell r="F1697" t="str">
            <v>TIME_IN</v>
          </cell>
          <cell r="G1697">
            <v>17.3</v>
          </cell>
          <cell r="H1697" t="str">
            <v>TEMP</v>
          </cell>
          <cell r="N1697">
            <v>0</v>
          </cell>
          <cell r="R1697" t="str">
            <v>CUTTING HELPER</v>
          </cell>
          <cell r="S1697">
            <v>39814</v>
          </cell>
          <cell r="T1697">
            <v>24</v>
          </cell>
          <cell r="U1697">
            <v>4</v>
          </cell>
          <cell r="V1697">
            <v>0</v>
          </cell>
          <cell r="W1697">
            <v>1</v>
          </cell>
          <cell r="X1697">
            <v>31</v>
          </cell>
          <cell r="Y1697">
            <v>29</v>
          </cell>
          <cell r="Z1697">
            <v>0</v>
          </cell>
        </row>
        <row r="1698">
          <cell r="A1698" t="str">
            <v>TMP441</v>
          </cell>
          <cell r="B1698" t="str">
            <v>CHANDA SUKHDARE</v>
          </cell>
          <cell r="C1698" t="str">
            <v>14.11.06</v>
          </cell>
          <cell r="E1698" t="str">
            <v>YES</v>
          </cell>
          <cell r="F1698">
            <v>9</v>
          </cell>
          <cell r="G1698">
            <v>17.3</v>
          </cell>
          <cell r="H1698" t="str">
            <v>TEMP</v>
          </cell>
          <cell r="N1698">
            <v>0</v>
          </cell>
          <cell r="R1698" t="str">
            <v>CUTTING HELPER</v>
          </cell>
          <cell r="S1698">
            <v>39691</v>
          </cell>
          <cell r="T1698">
            <v>24</v>
          </cell>
          <cell r="U1698">
            <v>4</v>
          </cell>
          <cell r="V1698">
            <v>0</v>
          </cell>
          <cell r="W1698">
            <v>3</v>
          </cell>
          <cell r="X1698">
            <v>31</v>
          </cell>
          <cell r="Y1698">
            <v>31</v>
          </cell>
          <cell r="Z1698">
            <v>0</v>
          </cell>
        </row>
        <row r="1699">
          <cell r="A1699" t="str">
            <v>TMP441</v>
          </cell>
          <cell r="B1699" t="str">
            <v>CHANDA SUKHDARE</v>
          </cell>
          <cell r="C1699" t="str">
            <v>14.11.06</v>
          </cell>
          <cell r="F1699">
            <v>9</v>
          </cell>
          <cell r="G1699">
            <v>17.3</v>
          </cell>
          <cell r="H1699" t="str">
            <v>TEMP</v>
          </cell>
          <cell r="N1699">
            <v>0</v>
          </cell>
          <cell r="R1699" t="str">
            <v>CUTTING HELPER</v>
          </cell>
          <cell r="S1699">
            <v>39629</v>
          </cell>
          <cell r="T1699">
            <v>24</v>
          </cell>
          <cell r="U1699">
            <v>5</v>
          </cell>
          <cell r="V1699">
            <v>0</v>
          </cell>
          <cell r="W1699">
            <v>0</v>
          </cell>
          <cell r="X1699">
            <v>30</v>
          </cell>
          <cell r="Y1699">
            <v>29</v>
          </cell>
          <cell r="Z1699">
            <v>0.75</v>
          </cell>
        </row>
        <row r="1700">
          <cell r="A1700" t="str">
            <v>TMP441</v>
          </cell>
          <cell r="B1700" t="str">
            <v>CHANDA SUKHDARE</v>
          </cell>
          <cell r="C1700" t="str">
            <v>14.11.06</v>
          </cell>
          <cell r="E1700" t="str">
            <v>YES</v>
          </cell>
          <cell r="F1700">
            <v>9</v>
          </cell>
          <cell r="G1700">
            <v>17.3</v>
          </cell>
          <cell r="H1700" t="str">
            <v>TEMP</v>
          </cell>
          <cell r="N1700">
            <v>0</v>
          </cell>
          <cell r="R1700" t="str">
            <v>CUTTING HELPER</v>
          </cell>
          <cell r="S1700">
            <v>39599</v>
          </cell>
          <cell r="T1700">
            <v>12</v>
          </cell>
          <cell r="U1700">
            <v>2</v>
          </cell>
          <cell r="V1700">
            <v>0</v>
          </cell>
          <cell r="W1700">
            <v>0</v>
          </cell>
          <cell r="X1700">
            <v>31</v>
          </cell>
          <cell r="Y1700">
            <v>14</v>
          </cell>
          <cell r="Z1700">
            <v>0</v>
          </cell>
        </row>
        <row r="1701">
          <cell r="A1701" t="str">
            <v>TMP441</v>
          </cell>
          <cell r="B1701" t="str">
            <v>CHANDA SUKHDARE</v>
          </cell>
          <cell r="C1701" t="str">
            <v>14.11.06</v>
          </cell>
          <cell r="E1701" t="str">
            <v>YES</v>
          </cell>
          <cell r="F1701" t="str">
            <v>TIME_IN</v>
          </cell>
          <cell r="G1701">
            <v>17.3</v>
          </cell>
          <cell r="H1701" t="str">
            <v>TEMP</v>
          </cell>
          <cell r="N1701">
            <v>0</v>
          </cell>
          <cell r="R1701" t="str">
            <v>CUTTING HELPER</v>
          </cell>
          <cell r="S1701">
            <v>39881</v>
          </cell>
          <cell r="T1701">
            <v>24</v>
          </cell>
          <cell r="U1701">
            <v>5</v>
          </cell>
          <cell r="V1701">
            <v>0</v>
          </cell>
          <cell r="W1701">
            <v>2</v>
          </cell>
          <cell r="X1701">
            <v>31</v>
          </cell>
          <cell r="Y1701">
            <v>31</v>
          </cell>
          <cell r="Z1701">
            <v>0</v>
          </cell>
        </row>
        <row r="1702">
          <cell r="A1702" t="str">
            <v>TMP441</v>
          </cell>
          <cell r="B1702" t="str">
            <v>CHANDA SUKHDARE</v>
          </cell>
          <cell r="C1702" t="str">
            <v>14.11.06</v>
          </cell>
          <cell r="E1702" t="str">
            <v>YES</v>
          </cell>
          <cell r="F1702">
            <v>9</v>
          </cell>
          <cell r="G1702">
            <v>17.3</v>
          </cell>
          <cell r="H1702" t="str">
            <v>TEMP</v>
          </cell>
          <cell r="N1702">
            <v>0</v>
          </cell>
          <cell r="R1702" t="str">
            <v>CUTTING HELPER</v>
          </cell>
          <cell r="S1702">
            <v>39539</v>
          </cell>
          <cell r="T1702">
            <v>21.5</v>
          </cell>
          <cell r="U1702">
            <v>4</v>
          </cell>
          <cell r="W1702">
            <v>0</v>
          </cell>
          <cell r="X1702">
            <v>30</v>
          </cell>
          <cell r="Y1702">
            <v>25.5</v>
          </cell>
          <cell r="Z1702">
            <v>0</v>
          </cell>
        </row>
        <row r="1703">
          <cell r="A1703" t="str">
            <v>TMP441</v>
          </cell>
          <cell r="B1703" t="str">
            <v>CHANDA SUKHDARE</v>
          </cell>
          <cell r="C1703" t="str">
            <v>14.11.06</v>
          </cell>
          <cell r="E1703" t="str">
            <v>YES</v>
          </cell>
          <cell r="F1703">
            <v>9</v>
          </cell>
          <cell r="G1703">
            <v>17.3</v>
          </cell>
          <cell r="H1703" t="str">
            <v>TEMP</v>
          </cell>
          <cell r="N1703">
            <v>0</v>
          </cell>
          <cell r="R1703" t="str">
            <v>CUTTING HELPER</v>
          </cell>
          <cell r="S1703">
            <v>39722</v>
          </cell>
          <cell r="T1703">
            <v>20</v>
          </cell>
          <cell r="U1703">
            <v>4</v>
          </cell>
          <cell r="V1703">
            <v>0</v>
          </cell>
          <cell r="W1703">
            <v>4</v>
          </cell>
          <cell r="X1703">
            <v>31</v>
          </cell>
          <cell r="Y1703">
            <v>28</v>
          </cell>
          <cell r="Z1703">
            <v>1.25</v>
          </cell>
        </row>
        <row r="1704">
          <cell r="A1704" t="str">
            <v>TMP442</v>
          </cell>
          <cell r="B1704" t="str">
            <v>GURUNATH BOMBE</v>
          </cell>
          <cell r="C1704" t="str">
            <v>16.11.06</v>
          </cell>
          <cell r="F1704">
            <v>22</v>
          </cell>
          <cell r="G1704">
            <v>30.3</v>
          </cell>
          <cell r="H1704" t="str">
            <v>TEMP</v>
          </cell>
          <cell r="N1704">
            <v>0</v>
          </cell>
          <cell r="R1704" t="str">
            <v>CARDS HELPER-NIGHT</v>
          </cell>
          <cell r="S1704">
            <v>39629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30</v>
          </cell>
          <cell r="Y1704">
            <v>0</v>
          </cell>
          <cell r="Z1704">
            <v>0</v>
          </cell>
        </row>
        <row r="1705">
          <cell r="A1705" t="str">
            <v>TMP442</v>
          </cell>
          <cell r="B1705" t="str">
            <v>GURUNATH BOMBE</v>
          </cell>
          <cell r="C1705" t="str">
            <v>16.11.06</v>
          </cell>
          <cell r="E1705" t="str">
            <v>YES</v>
          </cell>
          <cell r="F1705">
            <v>22</v>
          </cell>
          <cell r="G1705">
            <v>30.3</v>
          </cell>
          <cell r="H1705" t="str">
            <v>TEMP</v>
          </cell>
          <cell r="N1705">
            <v>0</v>
          </cell>
          <cell r="R1705" t="str">
            <v>CARDS HELPER-NIGHT</v>
          </cell>
          <cell r="S1705">
            <v>39539</v>
          </cell>
          <cell r="T1705">
            <v>19.5</v>
          </cell>
          <cell r="U1705">
            <v>8</v>
          </cell>
          <cell r="W1705">
            <v>0</v>
          </cell>
          <cell r="X1705">
            <v>30</v>
          </cell>
          <cell r="Y1705">
            <v>27.5</v>
          </cell>
          <cell r="Z1705">
            <v>20</v>
          </cell>
        </row>
        <row r="1706">
          <cell r="A1706" t="str">
            <v>TMP442</v>
          </cell>
          <cell r="B1706" t="str">
            <v>GURUNATH BOMBE</v>
          </cell>
          <cell r="C1706" t="str">
            <v>16.11.06</v>
          </cell>
          <cell r="E1706" t="str">
            <v>YES</v>
          </cell>
          <cell r="F1706">
            <v>22</v>
          </cell>
          <cell r="G1706">
            <v>30.3</v>
          </cell>
          <cell r="H1706" t="str">
            <v>TEMP</v>
          </cell>
          <cell r="N1706">
            <v>0</v>
          </cell>
          <cell r="R1706" t="str">
            <v>CARDS HELPER-NIGHT</v>
          </cell>
          <cell r="S1706">
            <v>39599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31</v>
          </cell>
          <cell r="Y1706">
            <v>0</v>
          </cell>
          <cell r="Z1706">
            <v>0</v>
          </cell>
        </row>
        <row r="1707">
          <cell r="A1707" t="str">
            <v>TMP445</v>
          </cell>
          <cell r="B1707" t="str">
            <v>LAXMI NAGARKAR</v>
          </cell>
          <cell r="C1707" t="str">
            <v>18.11.06</v>
          </cell>
          <cell r="E1707" t="str">
            <v>YES</v>
          </cell>
          <cell r="F1707">
            <v>7.3</v>
          </cell>
          <cell r="G1707">
            <v>16</v>
          </cell>
          <cell r="H1707" t="str">
            <v>TEMP</v>
          </cell>
          <cell r="N1707">
            <v>0</v>
          </cell>
          <cell r="R1707" t="str">
            <v>PRINTING HELPER</v>
          </cell>
          <cell r="S1707">
            <v>39722</v>
          </cell>
          <cell r="T1707">
            <v>20</v>
          </cell>
          <cell r="U1707">
            <v>4</v>
          </cell>
          <cell r="V1707">
            <v>0</v>
          </cell>
          <cell r="W1707">
            <v>4</v>
          </cell>
          <cell r="X1707">
            <v>31</v>
          </cell>
          <cell r="Y1707">
            <v>28</v>
          </cell>
          <cell r="Z1707">
            <v>0</v>
          </cell>
        </row>
        <row r="1708">
          <cell r="A1708" t="str">
            <v>TMP445</v>
          </cell>
          <cell r="B1708" t="str">
            <v>LAXMI NAGARKAR</v>
          </cell>
          <cell r="C1708" t="str">
            <v>18.11.06</v>
          </cell>
          <cell r="E1708" t="str">
            <v>YES</v>
          </cell>
          <cell r="F1708">
            <v>7.3</v>
          </cell>
          <cell r="G1708">
            <v>16</v>
          </cell>
          <cell r="H1708" t="str">
            <v>TEMP</v>
          </cell>
          <cell r="N1708">
            <v>0</v>
          </cell>
          <cell r="R1708" t="str">
            <v>PRINTING HELPER</v>
          </cell>
          <cell r="S1708">
            <v>39660</v>
          </cell>
          <cell r="T1708">
            <v>24</v>
          </cell>
          <cell r="U1708">
            <v>4</v>
          </cell>
          <cell r="V1708">
            <v>0</v>
          </cell>
          <cell r="W1708">
            <v>0</v>
          </cell>
          <cell r="X1708">
            <v>31</v>
          </cell>
          <cell r="Y1708">
            <v>28</v>
          </cell>
          <cell r="Z1708">
            <v>16</v>
          </cell>
        </row>
        <row r="1709">
          <cell r="A1709" t="str">
            <v>TMP445</v>
          </cell>
          <cell r="B1709" t="str">
            <v>LAXMI NAGARKAR</v>
          </cell>
          <cell r="C1709" t="str">
            <v>18.11.06</v>
          </cell>
          <cell r="E1709" t="str">
            <v>YES</v>
          </cell>
          <cell r="F1709">
            <v>7.3</v>
          </cell>
          <cell r="G1709">
            <v>16</v>
          </cell>
          <cell r="H1709" t="str">
            <v>TEMP</v>
          </cell>
          <cell r="N1709">
            <v>0</v>
          </cell>
          <cell r="R1709" t="str">
            <v>PRINTING HELPER</v>
          </cell>
          <cell r="S1709">
            <v>39692</v>
          </cell>
          <cell r="T1709">
            <v>18</v>
          </cell>
          <cell r="U1709">
            <v>3</v>
          </cell>
          <cell r="V1709">
            <v>0</v>
          </cell>
          <cell r="W1709">
            <v>1</v>
          </cell>
          <cell r="X1709">
            <v>30</v>
          </cell>
          <cell r="Y1709">
            <v>22</v>
          </cell>
          <cell r="Z1709">
            <v>12.5</v>
          </cell>
        </row>
        <row r="1710">
          <cell r="A1710" t="str">
            <v>TMP445</v>
          </cell>
          <cell r="B1710" t="str">
            <v>LAXMI NAGARKAR</v>
          </cell>
          <cell r="C1710" t="str">
            <v>18.11.06</v>
          </cell>
          <cell r="E1710" t="str">
            <v>YES</v>
          </cell>
          <cell r="F1710" t="str">
            <v>TIME_IN</v>
          </cell>
          <cell r="G1710">
            <v>16</v>
          </cell>
          <cell r="H1710" t="str">
            <v>TEMP</v>
          </cell>
          <cell r="N1710">
            <v>0</v>
          </cell>
          <cell r="R1710" t="str">
            <v>PRINTING HELPER</v>
          </cell>
          <cell r="S1710">
            <v>39783</v>
          </cell>
          <cell r="T1710">
            <v>3</v>
          </cell>
          <cell r="U1710">
            <v>1</v>
          </cell>
          <cell r="V1710">
            <v>0</v>
          </cell>
          <cell r="W1710">
            <v>0</v>
          </cell>
          <cell r="X1710">
            <v>31</v>
          </cell>
          <cell r="Y1710">
            <v>4</v>
          </cell>
          <cell r="Z1710">
            <v>0</v>
          </cell>
        </row>
        <row r="1711">
          <cell r="A1711" t="str">
            <v>TMP445</v>
          </cell>
          <cell r="B1711" t="str">
            <v>LAXMI NAGARKAR</v>
          </cell>
          <cell r="C1711" t="str">
            <v>18.11.06</v>
          </cell>
          <cell r="E1711" t="str">
            <v>YES</v>
          </cell>
          <cell r="F1711">
            <v>7.3</v>
          </cell>
          <cell r="G1711">
            <v>16</v>
          </cell>
          <cell r="H1711" t="str">
            <v>TEMP</v>
          </cell>
          <cell r="N1711">
            <v>0</v>
          </cell>
          <cell r="R1711" t="str">
            <v>PRINTING HELPER</v>
          </cell>
          <cell r="S1711">
            <v>39599</v>
          </cell>
          <cell r="T1711">
            <v>23</v>
          </cell>
          <cell r="U1711">
            <v>4</v>
          </cell>
          <cell r="V1711">
            <v>0</v>
          </cell>
          <cell r="W1711">
            <v>1</v>
          </cell>
          <cell r="X1711">
            <v>31</v>
          </cell>
          <cell r="Y1711">
            <v>28</v>
          </cell>
          <cell r="Z1711">
            <v>0.75</v>
          </cell>
        </row>
        <row r="1712">
          <cell r="A1712" t="str">
            <v>TMP445</v>
          </cell>
          <cell r="B1712" t="str">
            <v>LAXMI NAGARKAR</v>
          </cell>
          <cell r="C1712" t="str">
            <v>18.11.06</v>
          </cell>
          <cell r="E1712" t="str">
            <v>YES</v>
          </cell>
          <cell r="F1712">
            <v>7.3</v>
          </cell>
          <cell r="G1712">
            <v>16</v>
          </cell>
          <cell r="H1712" t="str">
            <v>TEMP</v>
          </cell>
          <cell r="N1712">
            <v>0</v>
          </cell>
          <cell r="R1712" t="str">
            <v>PRINTING HELPER</v>
          </cell>
          <cell r="S1712">
            <v>39691</v>
          </cell>
          <cell r="T1712">
            <v>19</v>
          </cell>
          <cell r="U1712">
            <v>3</v>
          </cell>
          <cell r="V1712">
            <v>0</v>
          </cell>
          <cell r="W1712">
            <v>1</v>
          </cell>
          <cell r="X1712">
            <v>31</v>
          </cell>
          <cell r="Y1712">
            <v>23</v>
          </cell>
          <cell r="Z1712">
            <v>0</v>
          </cell>
        </row>
        <row r="1713">
          <cell r="A1713" t="str">
            <v>TMP445</v>
          </cell>
          <cell r="B1713" t="str">
            <v>LAXMI NAGARKAR</v>
          </cell>
          <cell r="C1713" t="str">
            <v>18.11.06</v>
          </cell>
          <cell r="E1713" t="str">
            <v>clean</v>
          </cell>
          <cell r="F1713">
            <v>7.3</v>
          </cell>
          <cell r="G1713">
            <v>16</v>
          </cell>
          <cell r="H1713" t="str">
            <v>TEMP</v>
          </cell>
          <cell r="N1713">
            <v>0</v>
          </cell>
          <cell r="R1713" t="str">
            <v>PRINTING HELPER</v>
          </cell>
          <cell r="S1713">
            <v>39629</v>
          </cell>
          <cell r="T1713">
            <v>22.5</v>
          </cell>
          <cell r="U1713">
            <v>5</v>
          </cell>
          <cell r="V1713">
            <v>0</v>
          </cell>
          <cell r="W1713">
            <v>0</v>
          </cell>
          <cell r="X1713">
            <v>30</v>
          </cell>
          <cell r="Y1713">
            <v>27.5</v>
          </cell>
          <cell r="Z1713">
            <v>0</v>
          </cell>
        </row>
        <row r="1714">
          <cell r="A1714" t="str">
            <v>TMP445</v>
          </cell>
          <cell r="B1714" t="str">
            <v>LAXMI NAGARKAR</v>
          </cell>
          <cell r="C1714" t="str">
            <v>18.11.06</v>
          </cell>
          <cell r="E1714" t="str">
            <v>YES</v>
          </cell>
          <cell r="F1714">
            <v>7.3</v>
          </cell>
          <cell r="G1714">
            <v>16</v>
          </cell>
          <cell r="H1714" t="str">
            <v>TEMP</v>
          </cell>
          <cell r="N1714">
            <v>0</v>
          </cell>
          <cell r="R1714" t="str">
            <v>PRINTING HELPER</v>
          </cell>
          <cell r="S1714">
            <v>39753</v>
          </cell>
          <cell r="T1714">
            <v>23</v>
          </cell>
          <cell r="U1714">
            <v>5</v>
          </cell>
          <cell r="V1714">
            <v>0</v>
          </cell>
          <cell r="W1714">
            <v>0</v>
          </cell>
          <cell r="X1714">
            <v>30</v>
          </cell>
          <cell r="Y1714">
            <v>28</v>
          </cell>
          <cell r="Z1714">
            <v>0</v>
          </cell>
        </row>
        <row r="1715">
          <cell r="A1715" t="str">
            <v>TMP445</v>
          </cell>
          <cell r="B1715" t="str">
            <v>LAXMI NAGARKAR</v>
          </cell>
          <cell r="C1715" t="str">
            <v>18.11.06</v>
          </cell>
          <cell r="E1715" t="str">
            <v>YES</v>
          </cell>
          <cell r="F1715">
            <v>7.3</v>
          </cell>
          <cell r="G1715">
            <v>16</v>
          </cell>
          <cell r="H1715" t="str">
            <v>TEMP</v>
          </cell>
          <cell r="N1715">
            <v>0</v>
          </cell>
          <cell r="R1715" t="str">
            <v>PRINTING HELPER</v>
          </cell>
          <cell r="S1715">
            <v>39539</v>
          </cell>
          <cell r="T1715">
            <v>23.5</v>
          </cell>
          <cell r="U1715">
            <v>4</v>
          </cell>
          <cell r="W1715">
            <v>0</v>
          </cell>
          <cell r="X1715">
            <v>30</v>
          </cell>
          <cell r="Y1715">
            <v>27.5</v>
          </cell>
          <cell r="Z1715">
            <v>0</v>
          </cell>
        </row>
        <row r="1716">
          <cell r="A1716" t="str">
            <v>TMP447</v>
          </cell>
          <cell r="B1716" t="str">
            <v>PRMAOD MANE</v>
          </cell>
          <cell r="C1716" t="str">
            <v>22.11.06</v>
          </cell>
          <cell r="E1716" t="str">
            <v>YES</v>
          </cell>
          <cell r="F1716" t="str">
            <v>TIME_IN</v>
          </cell>
          <cell r="G1716">
            <v>16</v>
          </cell>
          <cell r="H1716" t="str">
            <v>TEMP</v>
          </cell>
          <cell r="N1716">
            <v>0</v>
          </cell>
          <cell r="R1716" t="str">
            <v>PRINTING HELPER</v>
          </cell>
          <cell r="S1716">
            <v>39845</v>
          </cell>
          <cell r="T1716">
            <v>17</v>
          </cell>
          <cell r="U1716">
            <v>8</v>
          </cell>
          <cell r="V1716">
            <v>0</v>
          </cell>
          <cell r="W1716">
            <v>0</v>
          </cell>
          <cell r="X1716">
            <v>28</v>
          </cell>
          <cell r="Y1716">
            <v>25</v>
          </cell>
          <cell r="Z1716">
            <v>14.5</v>
          </cell>
        </row>
        <row r="1717">
          <cell r="A1717" t="str">
            <v>TMP447</v>
          </cell>
          <cell r="B1717" t="str">
            <v>PRMAOD MANE</v>
          </cell>
          <cell r="C1717" t="str">
            <v>22.11.06</v>
          </cell>
          <cell r="E1717" t="str">
            <v>YES</v>
          </cell>
          <cell r="F1717">
            <v>7</v>
          </cell>
          <cell r="G1717">
            <v>16</v>
          </cell>
          <cell r="H1717" t="str">
            <v>TEMP</v>
          </cell>
          <cell r="N1717">
            <v>0</v>
          </cell>
          <cell r="R1717" t="str">
            <v>PRINTING HELPER</v>
          </cell>
          <cell r="S1717">
            <v>39692</v>
          </cell>
          <cell r="T1717">
            <v>24</v>
          </cell>
          <cell r="U1717">
            <v>4</v>
          </cell>
          <cell r="V1717">
            <v>0</v>
          </cell>
          <cell r="W1717">
            <v>1</v>
          </cell>
          <cell r="X1717">
            <v>30</v>
          </cell>
          <cell r="Y1717">
            <v>29</v>
          </cell>
          <cell r="Z1717">
            <v>43</v>
          </cell>
        </row>
        <row r="1718">
          <cell r="A1718" t="str">
            <v>TMP447</v>
          </cell>
          <cell r="B1718" t="str">
            <v>PRMAOD MANE</v>
          </cell>
          <cell r="C1718" t="str">
            <v>22.11.06</v>
          </cell>
          <cell r="E1718" t="str">
            <v>YES</v>
          </cell>
          <cell r="F1718" t="str">
            <v>TIME_IN</v>
          </cell>
          <cell r="G1718">
            <v>16</v>
          </cell>
          <cell r="H1718" t="str">
            <v>TEMP</v>
          </cell>
          <cell r="N1718">
            <v>0</v>
          </cell>
          <cell r="R1718" t="str">
            <v>PRINTING HELPER</v>
          </cell>
          <cell r="S1718">
            <v>39783</v>
          </cell>
          <cell r="T1718">
            <v>26</v>
          </cell>
          <cell r="U1718">
            <v>4</v>
          </cell>
          <cell r="V1718">
            <v>0</v>
          </cell>
          <cell r="W1718">
            <v>0</v>
          </cell>
          <cell r="X1718">
            <v>31</v>
          </cell>
          <cell r="Y1718">
            <v>30</v>
          </cell>
          <cell r="Z1718">
            <v>0</v>
          </cell>
        </row>
        <row r="1719">
          <cell r="A1719" t="str">
            <v>TMP447</v>
          </cell>
          <cell r="B1719" t="str">
            <v>PRMAOD MANE</v>
          </cell>
          <cell r="C1719" t="str">
            <v>22.11.06</v>
          </cell>
          <cell r="E1719" t="str">
            <v>YES</v>
          </cell>
          <cell r="F1719">
            <v>7</v>
          </cell>
          <cell r="G1719">
            <v>16</v>
          </cell>
          <cell r="H1719" t="str">
            <v>TEMP</v>
          </cell>
          <cell r="N1719">
            <v>0</v>
          </cell>
          <cell r="R1719" t="str">
            <v>PRINTING HELPER</v>
          </cell>
          <cell r="S1719">
            <v>39691</v>
          </cell>
          <cell r="T1719">
            <v>22</v>
          </cell>
          <cell r="U1719">
            <v>5</v>
          </cell>
          <cell r="V1719">
            <v>0</v>
          </cell>
          <cell r="W1719">
            <v>2</v>
          </cell>
          <cell r="X1719">
            <v>31</v>
          </cell>
          <cell r="Y1719">
            <v>29</v>
          </cell>
          <cell r="Z1719">
            <v>58.75</v>
          </cell>
        </row>
        <row r="1720">
          <cell r="A1720" t="str">
            <v>TMP447</v>
          </cell>
          <cell r="B1720" t="str">
            <v>PRMAOD MANE</v>
          </cell>
          <cell r="C1720" t="str">
            <v>22.11.06</v>
          </cell>
          <cell r="E1720" t="str">
            <v>YES</v>
          </cell>
          <cell r="F1720">
            <v>7</v>
          </cell>
          <cell r="G1720">
            <v>16</v>
          </cell>
          <cell r="H1720" t="str">
            <v>TEMP</v>
          </cell>
          <cell r="N1720">
            <v>0</v>
          </cell>
          <cell r="R1720" t="str">
            <v>PRINTING HELPER</v>
          </cell>
          <cell r="S1720">
            <v>39599</v>
          </cell>
          <cell r="T1720">
            <v>14.5</v>
          </cell>
          <cell r="U1720">
            <v>2</v>
          </cell>
          <cell r="V1720">
            <v>0</v>
          </cell>
          <cell r="W1720">
            <v>1</v>
          </cell>
          <cell r="X1720">
            <v>31</v>
          </cell>
          <cell r="Y1720">
            <v>17.5</v>
          </cell>
          <cell r="Z1720">
            <v>42.25</v>
          </cell>
        </row>
        <row r="1721">
          <cell r="A1721" t="str">
            <v>TMP447</v>
          </cell>
          <cell r="B1721" t="str">
            <v>PRMAOD MANE</v>
          </cell>
          <cell r="C1721" t="str">
            <v>22.11.06</v>
          </cell>
          <cell r="E1721" t="str">
            <v>YES</v>
          </cell>
          <cell r="F1721">
            <v>7</v>
          </cell>
          <cell r="G1721">
            <v>16</v>
          </cell>
          <cell r="H1721" t="str">
            <v>TEMP</v>
          </cell>
          <cell r="N1721">
            <v>0</v>
          </cell>
          <cell r="R1721" t="str">
            <v>PRINTING HELPER</v>
          </cell>
          <cell r="S1721">
            <v>39722</v>
          </cell>
          <cell r="T1721">
            <v>22</v>
          </cell>
          <cell r="U1721">
            <v>5</v>
          </cell>
          <cell r="V1721">
            <v>0</v>
          </cell>
          <cell r="W1721">
            <v>4</v>
          </cell>
          <cell r="X1721">
            <v>31</v>
          </cell>
          <cell r="Y1721">
            <v>31</v>
          </cell>
          <cell r="Z1721">
            <v>20</v>
          </cell>
        </row>
        <row r="1722">
          <cell r="A1722" t="str">
            <v>TMP447</v>
          </cell>
          <cell r="B1722" t="str">
            <v>PRMAOD MANE</v>
          </cell>
          <cell r="C1722" t="str">
            <v>22.11.06</v>
          </cell>
          <cell r="E1722" t="str">
            <v>YES</v>
          </cell>
          <cell r="F1722">
            <v>7</v>
          </cell>
          <cell r="G1722">
            <v>16</v>
          </cell>
          <cell r="H1722" t="str">
            <v>TEMP</v>
          </cell>
          <cell r="N1722">
            <v>0</v>
          </cell>
          <cell r="R1722" t="str">
            <v>PRINTING HELPER</v>
          </cell>
          <cell r="S1722">
            <v>39753</v>
          </cell>
          <cell r="T1722">
            <v>19</v>
          </cell>
          <cell r="U1722">
            <v>4</v>
          </cell>
          <cell r="V1722">
            <v>0</v>
          </cell>
          <cell r="W1722">
            <v>0</v>
          </cell>
          <cell r="X1722">
            <v>30</v>
          </cell>
          <cell r="Y1722">
            <v>23</v>
          </cell>
          <cell r="Z1722">
            <v>0</v>
          </cell>
        </row>
        <row r="1723">
          <cell r="A1723" t="str">
            <v>TMP447</v>
          </cell>
          <cell r="B1723" t="str">
            <v>PRMAOD MANE</v>
          </cell>
          <cell r="C1723" t="str">
            <v>22.11.06</v>
          </cell>
          <cell r="F1723">
            <v>7</v>
          </cell>
          <cell r="G1723">
            <v>16</v>
          </cell>
          <cell r="H1723" t="str">
            <v>TEMP</v>
          </cell>
          <cell r="N1723">
            <v>0</v>
          </cell>
          <cell r="R1723" t="str">
            <v>PRINTING HELPER</v>
          </cell>
          <cell r="S1723">
            <v>39629</v>
          </cell>
          <cell r="T1723">
            <v>24</v>
          </cell>
          <cell r="U1723">
            <v>5</v>
          </cell>
          <cell r="V1723">
            <v>0</v>
          </cell>
          <cell r="W1723">
            <v>0</v>
          </cell>
          <cell r="X1723">
            <v>30</v>
          </cell>
          <cell r="Y1723">
            <v>29</v>
          </cell>
          <cell r="Z1723">
            <v>88.5</v>
          </cell>
        </row>
        <row r="1724">
          <cell r="A1724" t="str">
            <v>TMP447</v>
          </cell>
          <cell r="B1724" t="str">
            <v>PRMAOD MANE</v>
          </cell>
          <cell r="C1724" t="str">
            <v>22.11.06</v>
          </cell>
          <cell r="E1724" t="str">
            <v>YES</v>
          </cell>
          <cell r="F1724">
            <v>7</v>
          </cell>
          <cell r="G1724">
            <v>16</v>
          </cell>
          <cell r="H1724" t="str">
            <v>TEMP</v>
          </cell>
          <cell r="N1724">
            <v>0</v>
          </cell>
          <cell r="R1724" t="str">
            <v>PRINTING HELPER</v>
          </cell>
          <cell r="S1724">
            <v>39660</v>
          </cell>
          <cell r="T1724">
            <v>26.5</v>
          </cell>
          <cell r="U1724">
            <v>4</v>
          </cell>
          <cell r="V1724">
            <v>0</v>
          </cell>
          <cell r="W1724">
            <v>0</v>
          </cell>
          <cell r="X1724">
            <v>31</v>
          </cell>
          <cell r="Y1724">
            <v>30.5</v>
          </cell>
          <cell r="Z1724">
            <v>69.75</v>
          </cell>
        </row>
        <row r="1725">
          <cell r="A1725" t="str">
            <v>TMP447</v>
          </cell>
          <cell r="B1725" t="str">
            <v>PRMAOD MANE</v>
          </cell>
          <cell r="C1725" t="str">
            <v>22.11.06</v>
          </cell>
          <cell r="E1725" t="str">
            <v>YES</v>
          </cell>
          <cell r="F1725" t="str">
            <v>TIME_IN</v>
          </cell>
          <cell r="G1725">
            <v>16</v>
          </cell>
          <cell r="H1725" t="str">
            <v>TEMP</v>
          </cell>
          <cell r="N1725">
            <v>0</v>
          </cell>
          <cell r="R1725" t="str">
            <v>PRINTING HELPER</v>
          </cell>
          <cell r="S1725">
            <v>39881</v>
          </cell>
          <cell r="T1725">
            <v>21</v>
          </cell>
          <cell r="U1725">
            <v>8</v>
          </cell>
          <cell r="V1725">
            <v>0</v>
          </cell>
          <cell r="W1725">
            <v>2</v>
          </cell>
          <cell r="X1725">
            <v>31</v>
          </cell>
          <cell r="Y1725">
            <v>31</v>
          </cell>
          <cell r="Z1725">
            <v>18.25</v>
          </cell>
        </row>
        <row r="1726">
          <cell r="A1726" t="str">
            <v>TMP447</v>
          </cell>
          <cell r="B1726" t="str">
            <v>PRMAOD MANE</v>
          </cell>
          <cell r="C1726" t="str">
            <v>22.11.06</v>
          </cell>
          <cell r="E1726" t="str">
            <v>YES</v>
          </cell>
          <cell r="F1726" t="str">
            <v>TIME_IN</v>
          </cell>
          <cell r="G1726">
            <v>16</v>
          </cell>
          <cell r="H1726" t="str">
            <v>TEMP</v>
          </cell>
          <cell r="N1726">
            <v>0</v>
          </cell>
          <cell r="R1726" t="str">
            <v>PRINTING HELPER</v>
          </cell>
          <cell r="S1726">
            <v>39814</v>
          </cell>
          <cell r="T1726">
            <v>25</v>
          </cell>
          <cell r="U1726">
            <v>5</v>
          </cell>
          <cell r="V1726">
            <v>0</v>
          </cell>
          <cell r="W1726">
            <v>1</v>
          </cell>
          <cell r="X1726">
            <v>31</v>
          </cell>
          <cell r="Y1726">
            <v>31</v>
          </cell>
          <cell r="Z1726">
            <v>0</v>
          </cell>
        </row>
        <row r="1727">
          <cell r="A1727" t="str">
            <v>TMP447</v>
          </cell>
          <cell r="B1727" t="str">
            <v>PRMAOD MANE</v>
          </cell>
          <cell r="C1727" t="str">
            <v>22.11.06</v>
          </cell>
          <cell r="E1727" t="str">
            <v>YES</v>
          </cell>
          <cell r="F1727">
            <v>7</v>
          </cell>
          <cell r="G1727">
            <v>16</v>
          </cell>
          <cell r="H1727" t="str">
            <v>TEMP</v>
          </cell>
          <cell r="N1727">
            <v>0</v>
          </cell>
          <cell r="R1727" t="str">
            <v>PRINTING HELPER</v>
          </cell>
          <cell r="S1727">
            <v>39539</v>
          </cell>
          <cell r="T1727">
            <v>25.5</v>
          </cell>
          <cell r="U1727">
            <v>4</v>
          </cell>
          <cell r="W1727">
            <v>0</v>
          </cell>
          <cell r="X1727">
            <v>30</v>
          </cell>
          <cell r="Y1727">
            <v>29.5</v>
          </cell>
          <cell r="Z1727">
            <v>34.75</v>
          </cell>
        </row>
        <row r="1728">
          <cell r="A1728" t="str">
            <v>TMP448</v>
          </cell>
          <cell r="B1728" t="str">
            <v>UMESH MAHADIK</v>
          </cell>
          <cell r="C1728" t="str">
            <v>23.11.06</v>
          </cell>
          <cell r="E1728" t="str">
            <v>YES</v>
          </cell>
          <cell r="F1728" t="str">
            <v>TIME_IN</v>
          </cell>
          <cell r="G1728">
            <v>17.3</v>
          </cell>
          <cell r="H1728" t="str">
            <v>TEMP</v>
          </cell>
          <cell r="N1728">
            <v>0</v>
          </cell>
          <cell r="R1728" t="str">
            <v>CARDS ENCODER</v>
          </cell>
          <cell r="S1728">
            <v>39881</v>
          </cell>
          <cell r="T1728">
            <v>22</v>
          </cell>
          <cell r="U1728">
            <v>5</v>
          </cell>
          <cell r="V1728">
            <v>0</v>
          </cell>
          <cell r="W1728">
            <v>2</v>
          </cell>
          <cell r="X1728">
            <v>31</v>
          </cell>
          <cell r="Y1728">
            <v>29</v>
          </cell>
          <cell r="Z1728">
            <v>19.5</v>
          </cell>
        </row>
        <row r="1729">
          <cell r="A1729" t="str">
            <v>TMP448</v>
          </cell>
          <cell r="B1729" t="str">
            <v>UMESH MAHADIK</v>
          </cell>
          <cell r="C1729" t="str">
            <v>23.11.06</v>
          </cell>
          <cell r="E1729" t="str">
            <v>YES</v>
          </cell>
          <cell r="F1729">
            <v>9</v>
          </cell>
          <cell r="G1729">
            <v>17.3</v>
          </cell>
          <cell r="H1729" t="str">
            <v>TEMP</v>
          </cell>
          <cell r="N1729">
            <v>0</v>
          </cell>
          <cell r="R1729" t="str">
            <v>CARDS ENCODER</v>
          </cell>
          <cell r="S1729">
            <v>39753</v>
          </cell>
          <cell r="T1729">
            <v>24.5</v>
          </cell>
          <cell r="U1729">
            <v>5</v>
          </cell>
          <cell r="V1729">
            <v>0</v>
          </cell>
          <cell r="W1729">
            <v>0</v>
          </cell>
          <cell r="X1729">
            <v>30</v>
          </cell>
          <cell r="Y1729">
            <v>29.5</v>
          </cell>
          <cell r="Z1729">
            <v>38</v>
          </cell>
        </row>
        <row r="1730">
          <cell r="A1730" t="str">
            <v>TMP448</v>
          </cell>
          <cell r="B1730" t="str">
            <v>UMESH MAHADIK</v>
          </cell>
          <cell r="C1730" t="str">
            <v>23.11.06</v>
          </cell>
          <cell r="E1730" t="str">
            <v>YES</v>
          </cell>
          <cell r="F1730">
            <v>9</v>
          </cell>
          <cell r="G1730">
            <v>17.3</v>
          </cell>
          <cell r="H1730" t="str">
            <v>TEMP</v>
          </cell>
          <cell r="N1730">
            <v>0</v>
          </cell>
          <cell r="R1730" t="str">
            <v>CARDS ENCODER</v>
          </cell>
          <cell r="S1730">
            <v>39539</v>
          </cell>
          <cell r="T1730">
            <v>21.5</v>
          </cell>
          <cell r="U1730">
            <v>4</v>
          </cell>
          <cell r="W1730">
            <v>0</v>
          </cell>
          <cell r="X1730">
            <v>30</v>
          </cell>
          <cell r="Y1730">
            <v>25.5</v>
          </cell>
          <cell r="Z1730">
            <v>68.25</v>
          </cell>
        </row>
        <row r="1731">
          <cell r="A1731" t="str">
            <v>TMP448</v>
          </cell>
          <cell r="B1731" t="str">
            <v>UMESH MAHADIK</v>
          </cell>
          <cell r="C1731" t="str">
            <v>23.11.06</v>
          </cell>
          <cell r="E1731" t="str">
            <v>YES</v>
          </cell>
          <cell r="F1731" t="str">
            <v>TIME_IN</v>
          </cell>
          <cell r="G1731">
            <v>17.3</v>
          </cell>
          <cell r="H1731" t="str">
            <v>TEMP</v>
          </cell>
          <cell r="N1731">
            <v>0</v>
          </cell>
          <cell r="R1731" t="str">
            <v>CARDS ENCODER</v>
          </cell>
          <cell r="S1731">
            <v>39783</v>
          </cell>
          <cell r="T1731">
            <v>25</v>
          </cell>
          <cell r="U1731">
            <v>3</v>
          </cell>
          <cell r="V1731">
            <v>0</v>
          </cell>
          <cell r="W1731">
            <v>0</v>
          </cell>
          <cell r="X1731">
            <v>31</v>
          </cell>
          <cell r="Y1731">
            <v>28</v>
          </cell>
          <cell r="Z1731">
            <v>28.5</v>
          </cell>
        </row>
        <row r="1732">
          <cell r="A1732" t="str">
            <v>TMP448</v>
          </cell>
          <cell r="B1732" t="str">
            <v>UMESH MAHADIK</v>
          </cell>
          <cell r="C1732" t="str">
            <v>23.11.06</v>
          </cell>
          <cell r="E1732" t="str">
            <v>YES</v>
          </cell>
          <cell r="F1732" t="str">
            <v>TIME_IN</v>
          </cell>
          <cell r="G1732">
            <v>17.3</v>
          </cell>
          <cell r="H1732" t="str">
            <v>TEMP</v>
          </cell>
          <cell r="N1732">
            <v>0</v>
          </cell>
          <cell r="R1732" t="str">
            <v>CARDS ENCODER</v>
          </cell>
          <cell r="S1732">
            <v>39814</v>
          </cell>
          <cell r="T1732">
            <v>24.5</v>
          </cell>
          <cell r="U1732">
            <v>4</v>
          </cell>
          <cell r="V1732">
            <v>0</v>
          </cell>
          <cell r="W1732">
            <v>1</v>
          </cell>
          <cell r="X1732">
            <v>31</v>
          </cell>
          <cell r="Y1732">
            <v>29.5</v>
          </cell>
          <cell r="Z1732">
            <v>12</v>
          </cell>
        </row>
        <row r="1733">
          <cell r="A1733" t="str">
            <v>TMP448</v>
          </cell>
          <cell r="B1733" t="str">
            <v>UMESH MAHADIK</v>
          </cell>
          <cell r="C1733" t="str">
            <v>23.11.06</v>
          </cell>
          <cell r="F1733">
            <v>9</v>
          </cell>
          <cell r="G1733">
            <v>17.3</v>
          </cell>
          <cell r="H1733" t="str">
            <v>TEMP</v>
          </cell>
          <cell r="N1733">
            <v>0</v>
          </cell>
          <cell r="R1733" t="str">
            <v>CARDS ENCODER</v>
          </cell>
          <cell r="S1733">
            <v>39629</v>
          </cell>
          <cell r="T1733">
            <v>23.5</v>
          </cell>
          <cell r="U1733">
            <v>5</v>
          </cell>
          <cell r="V1733">
            <v>0</v>
          </cell>
          <cell r="W1733">
            <v>0</v>
          </cell>
          <cell r="X1733">
            <v>30</v>
          </cell>
          <cell r="Y1733">
            <v>28.5</v>
          </cell>
          <cell r="Z1733">
            <v>87.75</v>
          </cell>
        </row>
        <row r="1734">
          <cell r="A1734" t="str">
            <v>TMP448</v>
          </cell>
          <cell r="B1734" t="str">
            <v>UMESH MAHADIK</v>
          </cell>
          <cell r="C1734" t="str">
            <v>23.11.06</v>
          </cell>
          <cell r="E1734" t="str">
            <v>YES</v>
          </cell>
          <cell r="F1734">
            <v>9</v>
          </cell>
          <cell r="G1734">
            <v>17.3</v>
          </cell>
          <cell r="H1734" t="str">
            <v>TEMP</v>
          </cell>
          <cell r="N1734">
            <v>0</v>
          </cell>
          <cell r="R1734" t="str">
            <v>CARDS ENCODER</v>
          </cell>
          <cell r="S1734">
            <v>39692</v>
          </cell>
          <cell r="T1734">
            <v>24.5</v>
          </cell>
          <cell r="U1734">
            <v>4</v>
          </cell>
          <cell r="V1734">
            <v>0</v>
          </cell>
          <cell r="W1734">
            <v>1</v>
          </cell>
          <cell r="X1734">
            <v>30</v>
          </cell>
          <cell r="Y1734">
            <v>29.5</v>
          </cell>
          <cell r="Z1734">
            <v>97</v>
          </cell>
        </row>
        <row r="1735">
          <cell r="A1735" t="str">
            <v>TMP448</v>
          </cell>
          <cell r="B1735" t="str">
            <v>UMESH MAHADIK</v>
          </cell>
          <cell r="C1735" t="str">
            <v>23.11.06</v>
          </cell>
          <cell r="E1735" t="str">
            <v>YES</v>
          </cell>
          <cell r="F1735">
            <v>9</v>
          </cell>
          <cell r="G1735">
            <v>17.3</v>
          </cell>
          <cell r="H1735" t="str">
            <v>TEMP</v>
          </cell>
          <cell r="N1735">
            <v>0</v>
          </cell>
          <cell r="R1735" t="str">
            <v>CARDS ENCODER</v>
          </cell>
          <cell r="S1735">
            <v>39722</v>
          </cell>
          <cell r="T1735">
            <v>21.5</v>
          </cell>
          <cell r="U1735">
            <v>4</v>
          </cell>
          <cell r="V1735">
            <v>0</v>
          </cell>
          <cell r="W1735">
            <v>4</v>
          </cell>
          <cell r="X1735">
            <v>31</v>
          </cell>
          <cell r="Y1735">
            <v>29.5</v>
          </cell>
          <cell r="Z1735">
            <v>18.5</v>
          </cell>
        </row>
        <row r="1736">
          <cell r="A1736" t="str">
            <v>TMP448</v>
          </cell>
          <cell r="B1736" t="str">
            <v>UMESH MAHADIK</v>
          </cell>
          <cell r="C1736" t="str">
            <v>23.11.06</v>
          </cell>
          <cell r="E1736" t="str">
            <v>YES</v>
          </cell>
          <cell r="F1736">
            <v>9</v>
          </cell>
          <cell r="G1736">
            <v>17.3</v>
          </cell>
          <cell r="H1736" t="str">
            <v>TEMP</v>
          </cell>
          <cell r="N1736">
            <v>0</v>
          </cell>
          <cell r="R1736" t="str">
            <v>CARDS ENCODER</v>
          </cell>
          <cell r="S1736">
            <v>39660</v>
          </cell>
          <cell r="T1736">
            <v>26</v>
          </cell>
          <cell r="U1736">
            <v>4</v>
          </cell>
          <cell r="V1736">
            <v>0</v>
          </cell>
          <cell r="W1736">
            <v>0</v>
          </cell>
          <cell r="X1736">
            <v>31</v>
          </cell>
          <cell r="Y1736">
            <v>30</v>
          </cell>
          <cell r="Z1736">
            <v>104</v>
          </cell>
        </row>
        <row r="1737">
          <cell r="A1737" t="str">
            <v>TMP448</v>
          </cell>
          <cell r="B1737" t="str">
            <v>UMESH MAHADIK</v>
          </cell>
          <cell r="C1737" t="str">
            <v>23.11.06</v>
          </cell>
          <cell r="E1737" t="str">
            <v>YES</v>
          </cell>
          <cell r="F1737">
            <v>9</v>
          </cell>
          <cell r="G1737">
            <v>17.3</v>
          </cell>
          <cell r="H1737" t="str">
            <v>TEMP</v>
          </cell>
          <cell r="N1737">
            <v>0</v>
          </cell>
          <cell r="R1737" t="str">
            <v>CARDS ENCODER</v>
          </cell>
          <cell r="S1737">
            <v>39599</v>
          </cell>
          <cell r="T1737">
            <v>25</v>
          </cell>
          <cell r="U1737">
            <v>4</v>
          </cell>
          <cell r="V1737">
            <v>0</v>
          </cell>
          <cell r="W1737">
            <v>1</v>
          </cell>
          <cell r="X1737">
            <v>31</v>
          </cell>
          <cell r="Y1737">
            <v>30</v>
          </cell>
          <cell r="Z1737">
            <v>54.25</v>
          </cell>
        </row>
        <row r="1738">
          <cell r="A1738" t="str">
            <v>TMP448</v>
          </cell>
          <cell r="B1738" t="str">
            <v>UMESH MAHADIK</v>
          </cell>
          <cell r="C1738" t="str">
            <v>23.11.06</v>
          </cell>
          <cell r="E1738" t="str">
            <v>YES</v>
          </cell>
          <cell r="F1738">
            <v>9</v>
          </cell>
          <cell r="G1738">
            <v>17.3</v>
          </cell>
          <cell r="H1738" t="str">
            <v>TEMP</v>
          </cell>
          <cell r="N1738">
            <v>0</v>
          </cell>
          <cell r="R1738" t="str">
            <v>CARDS ENCODER</v>
          </cell>
          <cell r="S1738">
            <v>39691</v>
          </cell>
          <cell r="T1738">
            <v>23.5</v>
          </cell>
          <cell r="U1738">
            <v>4</v>
          </cell>
          <cell r="V1738">
            <v>0</v>
          </cell>
          <cell r="W1738">
            <v>3</v>
          </cell>
          <cell r="X1738">
            <v>31</v>
          </cell>
          <cell r="Y1738">
            <v>30.5</v>
          </cell>
          <cell r="Z1738">
            <v>120.5</v>
          </cell>
        </row>
        <row r="1739">
          <cell r="A1739" t="str">
            <v>TMP448</v>
          </cell>
          <cell r="B1739" t="str">
            <v>UMESH MAHADIK</v>
          </cell>
          <cell r="C1739" t="str">
            <v>23.11.06</v>
          </cell>
          <cell r="E1739" t="str">
            <v>YES</v>
          </cell>
          <cell r="F1739" t="str">
            <v>TIME_IN</v>
          </cell>
          <cell r="G1739">
            <v>17.3</v>
          </cell>
          <cell r="H1739" t="str">
            <v>TEMP</v>
          </cell>
          <cell r="N1739">
            <v>0</v>
          </cell>
          <cell r="R1739" t="str">
            <v>CARDS ENCODER</v>
          </cell>
          <cell r="S1739">
            <v>39845</v>
          </cell>
          <cell r="T1739">
            <v>23.5</v>
          </cell>
          <cell r="U1739">
            <v>4</v>
          </cell>
          <cell r="V1739">
            <v>0</v>
          </cell>
          <cell r="W1739">
            <v>0</v>
          </cell>
          <cell r="X1739">
            <v>28</v>
          </cell>
          <cell r="Y1739">
            <v>27.5</v>
          </cell>
          <cell r="Z1739">
            <v>58.75</v>
          </cell>
        </row>
        <row r="1740">
          <cell r="A1740" t="str">
            <v>TMP450</v>
          </cell>
          <cell r="B1740" t="str">
            <v>GITESH GAIKWAD</v>
          </cell>
          <cell r="C1740" t="str">
            <v>24.11.06</v>
          </cell>
          <cell r="E1740" t="str">
            <v>YES</v>
          </cell>
          <cell r="F1740">
            <v>7.3</v>
          </cell>
          <cell r="G1740">
            <v>16</v>
          </cell>
          <cell r="H1740" t="str">
            <v>TEMP</v>
          </cell>
          <cell r="N1740">
            <v>0</v>
          </cell>
          <cell r="R1740" t="str">
            <v>PRINTING -PKG</v>
          </cell>
          <cell r="S1740">
            <v>39691</v>
          </cell>
          <cell r="T1740">
            <v>13</v>
          </cell>
          <cell r="U1740">
            <v>4</v>
          </cell>
          <cell r="V1740">
            <v>0</v>
          </cell>
          <cell r="W1740">
            <v>0</v>
          </cell>
          <cell r="X1740">
            <v>31</v>
          </cell>
          <cell r="Y1740">
            <v>17</v>
          </cell>
          <cell r="Z1740">
            <v>27.5</v>
          </cell>
        </row>
        <row r="1741">
          <cell r="A1741" t="str">
            <v>TMP450</v>
          </cell>
          <cell r="B1741" t="str">
            <v>GITESH GAIKWAD</v>
          </cell>
          <cell r="C1741" t="str">
            <v>24.11.06</v>
          </cell>
          <cell r="E1741" t="str">
            <v>YES</v>
          </cell>
          <cell r="F1741">
            <v>7.3</v>
          </cell>
          <cell r="G1741">
            <v>16</v>
          </cell>
          <cell r="H1741" t="str">
            <v>TEMP</v>
          </cell>
          <cell r="N1741">
            <v>0</v>
          </cell>
          <cell r="R1741" t="str">
            <v>PRINTING -PKG</v>
          </cell>
          <cell r="S1741">
            <v>39539</v>
          </cell>
          <cell r="T1741">
            <v>16.5</v>
          </cell>
          <cell r="U1741">
            <v>4</v>
          </cell>
          <cell r="W1741">
            <v>0</v>
          </cell>
          <cell r="X1741">
            <v>30</v>
          </cell>
          <cell r="Y1741">
            <v>20.5</v>
          </cell>
          <cell r="Z1741">
            <v>19</v>
          </cell>
        </row>
        <row r="1742">
          <cell r="A1742" t="str">
            <v>TMP450</v>
          </cell>
          <cell r="B1742" t="str">
            <v>GITESH GAIKWAD</v>
          </cell>
          <cell r="C1742" t="str">
            <v>24.11.06</v>
          </cell>
          <cell r="E1742" t="str">
            <v>YES</v>
          </cell>
          <cell r="F1742">
            <v>7.3</v>
          </cell>
          <cell r="G1742">
            <v>16</v>
          </cell>
          <cell r="H1742" t="str">
            <v>TEMP</v>
          </cell>
          <cell r="N1742">
            <v>0</v>
          </cell>
          <cell r="R1742" t="str">
            <v>PRINTING -PKG</v>
          </cell>
          <cell r="S1742">
            <v>39692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30</v>
          </cell>
          <cell r="Y1742">
            <v>0</v>
          </cell>
          <cell r="Z1742">
            <v>0</v>
          </cell>
        </row>
        <row r="1743">
          <cell r="A1743" t="str">
            <v>TMP450</v>
          </cell>
          <cell r="B1743" t="str">
            <v>GITESH GAIKWAD</v>
          </cell>
          <cell r="C1743" t="str">
            <v>24.11.06</v>
          </cell>
          <cell r="E1743" t="str">
            <v>YES</v>
          </cell>
          <cell r="F1743">
            <v>7.3</v>
          </cell>
          <cell r="G1743">
            <v>16</v>
          </cell>
          <cell r="H1743" t="str">
            <v>TEMP</v>
          </cell>
          <cell r="N1743">
            <v>0</v>
          </cell>
          <cell r="R1743" t="str">
            <v>PRINTING -PKG</v>
          </cell>
          <cell r="S1743">
            <v>39599</v>
          </cell>
          <cell r="T1743">
            <v>12</v>
          </cell>
          <cell r="U1743">
            <v>2</v>
          </cell>
          <cell r="V1743">
            <v>0</v>
          </cell>
          <cell r="W1743">
            <v>1</v>
          </cell>
          <cell r="X1743">
            <v>31</v>
          </cell>
          <cell r="Y1743">
            <v>15</v>
          </cell>
          <cell r="Z1743">
            <v>25</v>
          </cell>
        </row>
        <row r="1744">
          <cell r="A1744" t="str">
            <v>TMP450</v>
          </cell>
          <cell r="B1744" t="str">
            <v>GITESH GAIKWAD</v>
          </cell>
          <cell r="C1744" t="str">
            <v>24.11.06</v>
          </cell>
          <cell r="F1744">
            <v>7.3</v>
          </cell>
          <cell r="G1744">
            <v>16</v>
          </cell>
          <cell r="H1744" t="str">
            <v>TEMP</v>
          </cell>
          <cell r="N1744">
            <v>0</v>
          </cell>
          <cell r="R1744" t="str">
            <v>PRINTING -PKG</v>
          </cell>
          <cell r="S1744">
            <v>39629</v>
          </cell>
          <cell r="T1744">
            <v>18.5</v>
          </cell>
          <cell r="U1744">
            <v>5</v>
          </cell>
          <cell r="V1744">
            <v>0</v>
          </cell>
          <cell r="W1744">
            <v>0</v>
          </cell>
          <cell r="X1744">
            <v>30</v>
          </cell>
          <cell r="Y1744">
            <v>23.5</v>
          </cell>
          <cell r="Z1744">
            <v>59</v>
          </cell>
        </row>
        <row r="1745">
          <cell r="A1745" t="str">
            <v>TMP450</v>
          </cell>
          <cell r="B1745" t="str">
            <v>GITESH GAIKWAD</v>
          </cell>
          <cell r="C1745" t="str">
            <v>24.11.06</v>
          </cell>
          <cell r="E1745" t="str">
            <v>YES</v>
          </cell>
          <cell r="F1745">
            <v>7.3</v>
          </cell>
          <cell r="G1745">
            <v>16</v>
          </cell>
          <cell r="H1745" t="str">
            <v>TEMP</v>
          </cell>
          <cell r="N1745">
            <v>0</v>
          </cell>
          <cell r="R1745" t="str">
            <v>PRINTING -PKG</v>
          </cell>
          <cell r="S1745">
            <v>39660</v>
          </cell>
          <cell r="T1745">
            <v>17.5</v>
          </cell>
          <cell r="U1745">
            <v>3</v>
          </cell>
          <cell r="V1745">
            <v>0</v>
          </cell>
          <cell r="W1745">
            <v>0</v>
          </cell>
          <cell r="X1745">
            <v>31</v>
          </cell>
          <cell r="Y1745">
            <v>20.5</v>
          </cell>
          <cell r="Z1745">
            <v>19</v>
          </cell>
        </row>
        <row r="1746">
          <cell r="A1746" t="str">
            <v>TMP454</v>
          </cell>
          <cell r="B1746" t="str">
            <v>SEEMA PATIL</v>
          </cell>
          <cell r="C1746" t="str">
            <v>27.11.06</v>
          </cell>
          <cell r="E1746" t="str">
            <v>YES</v>
          </cell>
          <cell r="F1746">
            <v>7.3</v>
          </cell>
          <cell r="G1746">
            <v>16</v>
          </cell>
          <cell r="H1746" t="str">
            <v>TEMP</v>
          </cell>
          <cell r="N1746">
            <v>0</v>
          </cell>
          <cell r="R1746" t="str">
            <v>PRINTING -CLEANING</v>
          </cell>
          <cell r="S1746">
            <v>39722</v>
          </cell>
          <cell r="T1746">
            <v>17.5</v>
          </cell>
          <cell r="U1746">
            <v>4</v>
          </cell>
          <cell r="V1746">
            <v>0</v>
          </cell>
          <cell r="W1746">
            <v>4</v>
          </cell>
          <cell r="X1746">
            <v>31</v>
          </cell>
          <cell r="Y1746">
            <v>25.5</v>
          </cell>
          <cell r="Z1746">
            <v>0</v>
          </cell>
        </row>
        <row r="1747">
          <cell r="A1747" t="str">
            <v>TMP454</v>
          </cell>
          <cell r="B1747" t="str">
            <v>SEEMA PATIL</v>
          </cell>
          <cell r="C1747" t="str">
            <v>27.11.06</v>
          </cell>
          <cell r="E1747" t="str">
            <v>YES</v>
          </cell>
          <cell r="F1747">
            <v>7.3</v>
          </cell>
          <cell r="G1747">
            <v>16</v>
          </cell>
          <cell r="H1747" t="str">
            <v>TEMP</v>
          </cell>
          <cell r="N1747">
            <v>0</v>
          </cell>
          <cell r="R1747" t="str">
            <v>PRINTING -CLEANING</v>
          </cell>
          <cell r="S1747">
            <v>39753</v>
          </cell>
          <cell r="T1747">
            <v>23.5</v>
          </cell>
          <cell r="U1747">
            <v>5</v>
          </cell>
          <cell r="V1747">
            <v>0</v>
          </cell>
          <cell r="W1747">
            <v>0</v>
          </cell>
          <cell r="X1747">
            <v>30</v>
          </cell>
          <cell r="Y1747">
            <v>28.5</v>
          </cell>
          <cell r="Z1747">
            <v>0</v>
          </cell>
        </row>
        <row r="1748">
          <cell r="A1748" t="str">
            <v>TMP454</v>
          </cell>
          <cell r="B1748" t="str">
            <v>SEEMA PATIL</v>
          </cell>
          <cell r="C1748" t="str">
            <v>27.11.06</v>
          </cell>
          <cell r="E1748" t="str">
            <v>YES</v>
          </cell>
          <cell r="F1748">
            <v>7.3</v>
          </cell>
          <cell r="G1748">
            <v>16</v>
          </cell>
          <cell r="H1748" t="str">
            <v>TEMP</v>
          </cell>
          <cell r="N1748">
            <v>0</v>
          </cell>
          <cell r="R1748" t="str">
            <v>PRINTING -CLEANING</v>
          </cell>
          <cell r="S1748">
            <v>39539</v>
          </cell>
          <cell r="T1748">
            <v>22</v>
          </cell>
          <cell r="U1748">
            <v>4</v>
          </cell>
          <cell r="W1748">
            <v>0</v>
          </cell>
          <cell r="X1748">
            <v>30</v>
          </cell>
          <cell r="Y1748">
            <v>26</v>
          </cell>
          <cell r="Z1748">
            <v>0</v>
          </cell>
        </row>
        <row r="1749">
          <cell r="A1749" t="str">
            <v>TMP454</v>
          </cell>
          <cell r="B1749" t="str">
            <v>SEEMA PATIL</v>
          </cell>
          <cell r="C1749" t="str">
            <v>27.11.06</v>
          </cell>
          <cell r="E1749" t="str">
            <v>YES</v>
          </cell>
          <cell r="F1749" t="str">
            <v>TIME_IN</v>
          </cell>
          <cell r="G1749">
            <v>16</v>
          </cell>
          <cell r="H1749" t="str">
            <v>TEMP</v>
          </cell>
          <cell r="N1749">
            <v>0</v>
          </cell>
          <cell r="R1749" t="str">
            <v>PRINTING -CLEANING</v>
          </cell>
          <cell r="S1749">
            <v>39845</v>
          </cell>
          <cell r="T1749">
            <v>24</v>
          </cell>
          <cell r="U1749">
            <v>4</v>
          </cell>
          <cell r="V1749">
            <v>0</v>
          </cell>
          <cell r="W1749">
            <v>0</v>
          </cell>
          <cell r="X1749">
            <v>28</v>
          </cell>
          <cell r="Y1749">
            <v>28</v>
          </cell>
          <cell r="Z1749">
            <v>0</v>
          </cell>
        </row>
        <row r="1750">
          <cell r="A1750" t="str">
            <v>TMP454</v>
          </cell>
          <cell r="B1750" t="str">
            <v>SEEMA PATIL</v>
          </cell>
          <cell r="C1750" t="str">
            <v>27.11.06</v>
          </cell>
          <cell r="E1750" t="str">
            <v>YES</v>
          </cell>
          <cell r="F1750" t="str">
            <v>TIME_IN</v>
          </cell>
          <cell r="G1750">
            <v>16</v>
          </cell>
          <cell r="H1750" t="str">
            <v>TEMP</v>
          </cell>
          <cell r="N1750">
            <v>0</v>
          </cell>
          <cell r="R1750" t="str">
            <v>PRINTING -CLEANING</v>
          </cell>
          <cell r="S1750">
            <v>39881</v>
          </cell>
          <cell r="T1750">
            <v>24</v>
          </cell>
          <cell r="U1750">
            <v>5</v>
          </cell>
          <cell r="V1750">
            <v>0</v>
          </cell>
          <cell r="W1750">
            <v>2</v>
          </cell>
          <cell r="X1750">
            <v>31</v>
          </cell>
          <cell r="Y1750">
            <v>31</v>
          </cell>
          <cell r="Z1750">
            <v>8.75</v>
          </cell>
        </row>
        <row r="1751">
          <cell r="A1751" t="str">
            <v>TMP454</v>
          </cell>
          <cell r="B1751" t="str">
            <v>SEEMA PATIL</v>
          </cell>
          <cell r="C1751" t="str">
            <v>27.11.06</v>
          </cell>
          <cell r="E1751" t="str">
            <v>YES</v>
          </cell>
          <cell r="F1751">
            <v>7.3</v>
          </cell>
          <cell r="G1751">
            <v>16</v>
          </cell>
          <cell r="H1751" t="str">
            <v>TEMP</v>
          </cell>
          <cell r="N1751">
            <v>0</v>
          </cell>
          <cell r="R1751" t="str">
            <v>PRINTING -CLEANING</v>
          </cell>
          <cell r="S1751">
            <v>39599</v>
          </cell>
          <cell r="T1751">
            <v>14</v>
          </cell>
          <cell r="U1751">
            <v>3</v>
          </cell>
          <cell r="V1751">
            <v>0</v>
          </cell>
          <cell r="W1751">
            <v>1</v>
          </cell>
          <cell r="X1751">
            <v>31</v>
          </cell>
          <cell r="Y1751">
            <v>18</v>
          </cell>
          <cell r="Z1751">
            <v>0.75</v>
          </cell>
        </row>
        <row r="1752">
          <cell r="A1752" t="str">
            <v>TMP454</v>
          </cell>
          <cell r="B1752" t="str">
            <v>SEEMA PATIL</v>
          </cell>
          <cell r="C1752" t="str">
            <v>27.11.06</v>
          </cell>
          <cell r="E1752" t="str">
            <v>YES</v>
          </cell>
          <cell r="F1752" t="str">
            <v>TIME_IN</v>
          </cell>
          <cell r="G1752">
            <v>16</v>
          </cell>
          <cell r="H1752" t="str">
            <v>TEMP</v>
          </cell>
          <cell r="N1752">
            <v>0</v>
          </cell>
          <cell r="R1752" t="str">
            <v>PRINTING -CLEANING</v>
          </cell>
          <cell r="S1752">
            <v>39814</v>
          </cell>
          <cell r="T1752">
            <v>24.5</v>
          </cell>
          <cell r="U1752">
            <v>4</v>
          </cell>
          <cell r="V1752">
            <v>0</v>
          </cell>
          <cell r="W1752">
            <v>1</v>
          </cell>
          <cell r="X1752">
            <v>31</v>
          </cell>
          <cell r="Y1752">
            <v>29.5</v>
          </cell>
          <cell r="Z1752">
            <v>0</v>
          </cell>
        </row>
        <row r="1753">
          <cell r="A1753" t="str">
            <v>TMP454</v>
          </cell>
          <cell r="B1753" t="str">
            <v>SEEMA PATIL</v>
          </cell>
          <cell r="C1753" t="str">
            <v>27.11.06</v>
          </cell>
          <cell r="E1753" t="str">
            <v>YES</v>
          </cell>
          <cell r="F1753">
            <v>7.3</v>
          </cell>
          <cell r="G1753">
            <v>16</v>
          </cell>
          <cell r="H1753" t="str">
            <v>TEMP</v>
          </cell>
          <cell r="N1753">
            <v>0</v>
          </cell>
          <cell r="R1753" t="str">
            <v>PRINTING -CLEANING</v>
          </cell>
          <cell r="S1753">
            <v>39692</v>
          </cell>
          <cell r="T1753">
            <v>14.5</v>
          </cell>
          <cell r="U1753">
            <v>3</v>
          </cell>
          <cell r="V1753">
            <v>0</v>
          </cell>
          <cell r="W1753">
            <v>1</v>
          </cell>
          <cell r="X1753">
            <v>30</v>
          </cell>
          <cell r="Y1753">
            <v>18.5</v>
          </cell>
          <cell r="Z1753">
            <v>0</v>
          </cell>
        </row>
        <row r="1754">
          <cell r="A1754" t="str">
            <v>TMP454</v>
          </cell>
          <cell r="B1754" t="str">
            <v>SEEMA PATIL</v>
          </cell>
          <cell r="C1754" t="str">
            <v>27.11.06</v>
          </cell>
          <cell r="E1754" t="str">
            <v>YES</v>
          </cell>
          <cell r="F1754">
            <v>7.3</v>
          </cell>
          <cell r="G1754">
            <v>16</v>
          </cell>
          <cell r="H1754" t="str">
            <v>TEMP</v>
          </cell>
          <cell r="N1754">
            <v>0</v>
          </cell>
          <cell r="R1754" t="str">
            <v>PRINTING -CLEANING</v>
          </cell>
          <cell r="S1754">
            <v>39691</v>
          </cell>
          <cell r="T1754">
            <v>21</v>
          </cell>
          <cell r="U1754">
            <v>4</v>
          </cell>
          <cell r="V1754">
            <v>0</v>
          </cell>
          <cell r="W1754">
            <v>3</v>
          </cell>
          <cell r="X1754">
            <v>31</v>
          </cell>
          <cell r="Y1754">
            <v>28</v>
          </cell>
          <cell r="Z1754">
            <v>0</v>
          </cell>
        </row>
        <row r="1755">
          <cell r="A1755" t="str">
            <v>TMP454</v>
          </cell>
          <cell r="B1755" t="str">
            <v>SEEMA PATIL</v>
          </cell>
          <cell r="C1755" t="str">
            <v>27.11.06</v>
          </cell>
          <cell r="E1755" t="str">
            <v>YES</v>
          </cell>
          <cell r="F1755" t="str">
            <v>TIME_IN</v>
          </cell>
          <cell r="G1755">
            <v>16</v>
          </cell>
          <cell r="H1755" t="str">
            <v>TEMP</v>
          </cell>
          <cell r="N1755">
            <v>0</v>
          </cell>
          <cell r="R1755" t="str">
            <v>PRINTING -CLEANING</v>
          </cell>
          <cell r="S1755">
            <v>39783</v>
          </cell>
          <cell r="T1755">
            <v>24.5</v>
          </cell>
          <cell r="U1755">
            <v>4</v>
          </cell>
          <cell r="V1755">
            <v>0</v>
          </cell>
          <cell r="W1755">
            <v>0</v>
          </cell>
          <cell r="X1755">
            <v>31</v>
          </cell>
          <cell r="Y1755">
            <v>28.5</v>
          </cell>
          <cell r="Z1755">
            <v>0</v>
          </cell>
        </row>
        <row r="1756">
          <cell r="A1756" t="str">
            <v>TMP454</v>
          </cell>
          <cell r="B1756" t="str">
            <v>SEEMA PATIL</v>
          </cell>
          <cell r="C1756" t="str">
            <v>27.11.06</v>
          </cell>
          <cell r="E1756" t="str">
            <v>clean</v>
          </cell>
          <cell r="F1756">
            <v>7.3</v>
          </cell>
          <cell r="G1756">
            <v>16</v>
          </cell>
          <cell r="H1756" t="str">
            <v>TEMP</v>
          </cell>
          <cell r="N1756">
            <v>0</v>
          </cell>
          <cell r="R1756" t="str">
            <v>PRINTING -CLEANING</v>
          </cell>
          <cell r="S1756">
            <v>39629</v>
          </cell>
          <cell r="T1756">
            <v>16</v>
          </cell>
          <cell r="U1756">
            <v>3</v>
          </cell>
          <cell r="V1756">
            <v>0</v>
          </cell>
          <cell r="W1756">
            <v>0</v>
          </cell>
          <cell r="X1756">
            <v>30</v>
          </cell>
          <cell r="Y1756">
            <v>19</v>
          </cell>
          <cell r="Z1756">
            <v>0</v>
          </cell>
        </row>
        <row r="1757">
          <cell r="A1757" t="str">
            <v>TMP454</v>
          </cell>
          <cell r="B1757" t="str">
            <v>SEEMA PATIL</v>
          </cell>
          <cell r="C1757" t="str">
            <v>27.11.06</v>
          </cell>
          <cell r="E1757" t="str">
            <v>YES</v>
          </cell>
          <cell r="F1757">
            <v>7.3</v>
          </cell>
          <cell r="G1757">
            <v>16</v>
          </cell>
          <cell r="H1757" t="str">
            <v>TEMP</v>
          </cell>
          <cell r="N1757">
            <v>0</v>
          </cell>
          <cell r="R1757" t="str">
            <v>PRINTING -CLEANING</v>
          </cell>
          <cell r="S1757">
            <v>39660</v>
          </cell>
          <cell r="T1757">
            <v>25.5</v>
          </cell>
          <cell r="U1757">
            <v>4</v>
          </cell>
          <cell r="V1757">
            <v>0</v>
          </cell>
          <cell r="W1757">
            <v>0</v>
          </cell>
          <cell r="X1757">
            <v>31</v>
          </cell>
          <cell r="Y1757">
            <v>29.5</v>
          </cell>
          <cell r="Z1757">
            <v>16</v>
          </cell>
        </row>
        <row r="1758">
          <cell r="A1758" t="str">
            <v>TMP455</v>
          </cell>
          <cell r="B1758" t="str">
            <v>MANISHA SAWANT</v>
          </cell>
          <cell r="C1758" t="str">
            <v>28.11.06</v>
          </cell>
          <cell r="E1758" t="str">
            <v>YES</v>
          </cell>
          <cell r="F1758">
            <v>9</v>
          </cell>
          <cell r="G1758">
            <v>17.3</v>
          </cell>
          <cell r="H1758" t="str">
            <v>TEMP</v>
          </cell>
          <cell r="N1758">
            <v>0</v>
          </cell>
          <cell r="R1758" t="str">
            <v>ASSEMBLY HELPER</v>
          </cell>
          <cell r="S1758">
            <v>39722</v>
          </cell>
          <cell r="T1758">
            <v>18.5</v>
          </cell>
          <cell r="U1758">
            <v>4</v>
          </cell>
          <cell r="V1758">
            <v>0</v>
          </cell>
          <cell r="W1758">
            <v>4</v>
          </cell>
          <cell r="X1758">
            <v>31</v>
          </cell>
          <cell r="Y1758">
            <v>26.5</v>
          </cell>
          <cell r="Z1758">
            <v>0</v>
          </cell>
        </row>
        <row r="1759">
          <cell r="A1759" t="str">
            <v>TMP455</v>
          </cell>
          <cell r="B1759" t="str">
            <v>MANISHA SAWANT</v>
          </cell>
          <cell r="C1759" t="str">
            <v>28.11.06</v>
          </cell>
          <cell r="E1759" t="str">
            <v>YES</v>
          </cell>
          <cell r="F1759" t="str">
            <v>TIME_IN</v>
          </cell>
          <cell r="G1759">
            <v>17.3</v>
          </cell>
          <cell r="H1759" t="str">
            <v>TEMP</v>
          </cell>
          <cell r="N1759">
            <v>0</v>
          </cell>
          <cell r="R1759" t="str">
            <v>ASSEMBLY HELPER</v>
          </cell>
          <cell r="S1759">
            <v>39881</v>
          </cell>
          <cell r="T1759">
            <v>22</v>
          </cell>
          <cell r="U1759">
            <v>5</v>
          </cell>
          <cell r="V1759">
            <v>0</v>
          </cell>
          <cell r="W1759">
            <v>2</v>
          </cell>
          <cell r="X1759">
            <v>31</v>
          </cell>
          <cell r="Y1759">
            <v>29</v>
          </cell>
          <cell r="Z1759">
            <v>0</v>
          </cell>
        </row>
        <row r="1760">
          <cell r="A1760" t="str">
            <v>TMP455</v>
          </cell>
          <cell r="B1760" t="str">
            <v>MANISHA SAWANT</v>
          </cell>
          <cell r="C1760" t="str">
            <v>28.11.06</v>
          </cell>
          <cell r="E1760" t="str">
            <v>YES</v>
          </cell>
          <cell r="F1760">
            <v>9</v>
          </cell>
          <cell r="G1760">
            <v>17.3</v>
          </cell>
          <cell r="H1760" t="str">
            <v>TEMP</v>
          </cell>
          <cell r="N1760">
            <v>0</v>
          </cell>
          <cell r="R1760" t="str">
            <v>ASSEMBLY HELPER</v>
          </cell>
          <cell r="S1760">
            <v>39691</v>
          </cell>
          <cell r="T1760">
            <v>21</v>
          </cell>
          <cell r="U1760">
            <v>4</v>
          </cell>
          <cell r="V1760">
            <v>0</v>
          </cell>
          <cell r="W1760">
            <v>3</v>
          </cell>
          <cell r="X1760">
            <v>31</v>
          </cell>
          <cell r="Y1760">
            <v>28</v>
          </cell>
          <cell r="Z1760">
            <v>0.75</v>
          </cell>
        </row>
        <row r="1761">
          <cell r="A1761" t="str">
            <v>TMP455</v>
          </cell>
          <cell r="B1761" t="str">
            <v>MANISHA SAWANT</v>
          </cell>
          <cell r="C1761" t="str">
            <v>28.11.06</v>
          </cell>
          <cell r="E1761" t="str">
            <v>YES</v>
          </cell>
          <cell r="F1761">
            <v>9</v>
          </cell>
          <cell r="G1761">
            <v>17.3</v>
          </cell>
          <cell r="H1761" t="str">
            <v>TEMP</v>
          </cell>
          <cell r="N1761">
            <v>0</v>
          </cell>
          <cell r="R1761" t="str">
            <v>ASSEMBLY HELPER</v>
          </cell>
          <cell r="S1761">
            <v>39660</v>
          </cell>
          <cell r="T1761">
            <v>21</v>
          </cell>
          <cell r="U1761">
            <v>4</v>
          </cell>
          <cell r="V1761">
            <v>0</v>
          </cell>
          <cell r="W1761">
            <v>0</v>
          </cell>
          <cell r="X1761">
            <v>31</v>
          </cell>
          <cell r="Y1761">
            <v>25</v>
          </cell>
          <cell r="Z1761">
            <v>14</v>
          </cell>
        </row>
        <row r="1762">
          <cell r="A1762" t="str">
            <v>TMP455</v>
          </cell>
          <cell r="B1762" t="str">
            <v>MANISHA SAWANT</v>
          </cell>
          <cell r="C1762" t="str">
            <v>28.11.06</v>
          </cell>
          <cell r="E1762" t="str">
            <v>YES</v>
          </cell>
          <cell r="F1762">
            <v>9</v>
          </cell>
          <cell r="G1762">
            <v>17.3</v>
          </cell>
          <cell r="H1762" t="str">
            <v>TEMP</v>
          </cell>
          <cell r="N1762">
            <v>0</v>
          </cell>
          <cell r="R1762" t="str">
            <v>ASSEMBLY HELPER</v>
          </cell>
          <cell r="S1762">
            <v>39539</v>
          </cell>
          <cell r="T1762">
            <v>23</v>
          </cell>
          <cell r="U1762">
            <v>4</v>
          </cell>
          <cell r="W1762">
            <v>0</v>
          </cell>
          <cell r="X1762">
            <v>30</v>
          </cell>
          <cell r="Y1762">
            <v>27</v>
          </cell>
          <cell r="Z1762">
            <v>1.25</v>
          </cell>
        </row>
        <row r="1763">
          <cell r="A1763" t="str">
            <v>TMP455</v>
          </cell>
          <cell r="B1763" t="str">
            <v>MANISHA SAWANT</v>
          </cell>
          <cell r="C1763" t="str">
            <v>28.11.06</v>
          </cell>
          <cell r="E1763" t="str">
            <v>YES</v>
          </cell>
          <cell r="F1763">
            <v>9</v>
          </cell>
          <cell r="G1763">
            <v>17.3</v>
          </cell>
          <cell r="H1763" t="str">
            <v>TEMP</v>
          </cell>
          <cell r="N1763">
            <v>0</v>
          </cell>
          <cell r="R1763" t="str">
            <v>ASSEMBLY HELPER</v>
          </cell>
          <cell r="S1763">
            <v>39692</v>
          </cell>
          <cell r="T1763">
            <v>19</v>
          </cell>
          <cell r="U1763">
            <v>4</v>
          </cell>
          <cell r="V1763">
            <v>0</v>
          </cell>
          <cell r="W1763">
            <v>1</v>
          </cell>
          <cell r="X1763">
            <v>30</v>
          </cell>
          <cell r="Y1763">
            <v>24</v>
          </cell>
          <cell r="Z1763">
            <v>8</v>
          </cell>
        </row>
        <row r="1764">
          <cell r="A1764" t="str">
            <v>TMP455</v>
          </cell>
          <cell r="B1764" t="str">
            <v>MANISHA SAWANT</v>
          </cell>
          <cell r="C1764" t="str">
            <v>28.11.06</v>
          </cell>
          <cell r="E1764" t="str">
            <v>YES</v>
          </cell>
          <cell r="F1764" t="str">
            <v>TIME_IN</v>
          </cell>
          <cell r="G1764">
            <v>17.3</v>
          </cell>
          <cell r="H1764" t="str">
            <v>TEMP</v>
          </cell>
          <cell r="N1764">
            <v>0</v>
          </cell>
          <cell r="R1764" t="str">
            <v>ASSEMBLY HELPER</v>
          </cell>
          <cell r="S1764">
            <v>39845</v>
          </cell>
          <cell r="T1764">
            <v>21</v>
          </cell>
          <cell r="U1764">
            <v>4</v>
          </cell>
          <cell r="V1764">
            <v>0</v>
          </cell>
          <cell r="W1764">
            <v>0</v>
          </cell>
          <cell r="X1764">
            <v>28</v>
          </cell>
          <cell r="Y1764">
            <v>25</v>
          </cell>
          <cell r="Z1764">
            <v>0</v>
          </cell>
        </row>
        <row r="1765">
          <cell r="A1765" t="str">
            <v>TMP455</v>
          </cell>
          <cell r="B1765" t="str">
            <v>MANISHA SAWANT</v>
          </cell>
          <cell r="C1765" t="str">
            <v>28.11.06</v>
          </cell>
          <cell r="E1765" t="str">
            <v>YES</v>
          </cell>
          <cell r="F1765" t="str">
            <v>TIME_IN</v>
          </cell>
          <cell r="G1765">
            <v>17.3</v>
          </cell>
          <cell r="H1765" t="str">
            <v>TEMP</v>
          </cell>
          <cell r="N1765">
            <v>0</v>
          </cell>
          <cell r="R1765" t="str">
            <v>ASSEMBLY HELPER</v>
          </cell>
          <cell r="S1765">
            <v>39783</v>
          </cell>
          <cell r="T1765">
            <v>24.5</v>
          </cell>
          <cell r="U1765">
            <v>4</v>
          </cell>
          <cell r="V1765">
            <v>0</v>
          </cell>
          <cell r="W1765">
            <v>0</v>
          </cell>
          <cell r="X1765">
            <v>31</v>
          </cell>
          <cell r="Y1765">
            <v>28.5</v>
          </cell>
          <cell r="Z1765">
            <v>0</v>
          </cell>
        </row>
        <row r="1766">
          <cell r="A1766" t="str">
            <v>TMP455</v>
          </cell>
          <cell r="B1766" t="str">
            <v>MANISHA SAWANT</v>
          </cell>
          <cell r="C1766" t="str">
            <v>28.11.06</v>
          </cell>
          <cell r="F1766">
            <v>9</v>
          </cell>
          <cell r="G1766">
            <v>17.3</v>
          </cell>
          <cell r="H1766" t="str">
            <v>TEMP</v>
          </cell>
          <cell r="N1766">
            <v>0</v>
          </cell>
          <cell r="R1766" t="str">
            <v>ASSEMBLY HELPER</v>
          </cell>
          <cell r="S1766">
            <v>39629</v>
          </cell>
          <cell r="T1766">
            <v>24</v>
          </cell>
          <cell r="U1766">
            <v>5</v>
          </cell>
          <cell r="V1766">
            <v>0</v>
          </cell>
          <cell r="W1766">
            <v>0</v>
          </cell>
          <cell r="X1766">
            <v>30</v>
          </cell>
          <cell r="Y1766">
            <v>29</v>
          </cell>
          <cell r="Z1766">
            <v>9.5</v>
          </cell>
        </row>
        <row r="1767">
          <cell r="A1767" t="str">
            <v>TMP455</v>
          </cell>
          <cell r="B1767" t="str">
            <v>MANISHA SAWANT</v>
          </cell>
          <cell r="C1767" t="str">
            <v>28.11.06</v>
          </cell>
          <cell r="E1767" t="str">
            <v>YES</v>
          </cell>
          <cell r="F1767">
            <v>9</v>
          </cell>
          <cell r="G1767">
            <v>17.3</v>
          </cell>
          <cell r="H1767" t="str">
            <v>TEMP</v>
          </cell>
          <cell r="N1767">
            <v>0</v>
          </cell>
          <cell r="R1767" t="str">
            <v>ASSEMBLY HELPER</v>
          </cell>
          <cell r="S1767">
            <v>39599</v>
          </cell>
          <cell r="T1767">
            <v>18.5</v>
          </cell>
          <cell r="U1767">
            <v>3</v>
          </cell>
          <cell r="V1767">
            <v>0</v>
          </cell>
          <cell r="W1767">
            <v>0</v>
          </cell>
          <cell r="X1767">
            <v>31</v>
          </cell>
          <cell r="Y1767">
            <v>21.5</v>
          </cell>
          <cell r="Z1767">
            <v>1.5</v>
          </cell>
        </row>
        <row r="1768">
          <cell r="A1768" t="str">
            <v>TMP455</v>
          </cell>
          <cell r="B1768" t="str">
            <v>MANISHA SAWANT</v>
          </cell>
          <cell r="C1768" t="str">
            <v>28.11.06</v>
          </cell>
          <cell r="E1768" t="str">
            <v>YES</v>
          </cell>
          <cell r="F1768" t="str">
            <v>TIME_IN</v>
          </cell>
          <cell r="G1768">
            <v>17.3</v>
          </cell>
          <cell r="H1768" t="str">
            <v>TEMP</v>
          </cell>
          <cell r="N1768">
            <v>0</v>
          </cell>
          <cell r="R1768" t="str">
            <v>ASSEMBLY HELPER</v>
          </cell>
          <cell r="S1768">
            <v>39814</v>
          </cell>
          <cell r="T1768">
            <v>19</v>
          </cell>
          <cell r="U1768">
            <v>4</v>
          </cell>
          <cell r="V1768">
            <v>0</v>
          </cell>
          <cell r="W1768">
            <v>1</v>
          </cell>
          <cell r="X1768">
            <v>31</v>
          </cell>
          <cell r="Y1768">
            <v>24</v>
          </cell>
          <cell r="Z1768">
            <v>0</v>
          </cell>
        </row>
        <row r="1769">
          <cell r="A1769" t="str">
            <v>TMP455</v>
          </cell>
          <cell r="B1769" t="str">
            <v>MANISHA SAWANT</v>
          </cell>
          <cell r="C1769" t="str">
            <v>28.11.06</v>
          </cell>
          <cell r="E1769" t="str">
            <v>YES</v>
          </cell>
          <cell r="F1769">
            <v>9</v>
          </cell>
          <cell r="G1769">
            <v>17.3</v>
          </cell>
          <cell r="H1769" t="str">
            <v>TEMP</v>
          </cell>
          <cell r="N1769">
            <v>0</v>
          </cell>
          <cell r="R1769" t="str">
            <v>ASSEMBLY HELPER</v>
          </cell>
          <cell r="S1769">
            <v>39753</v>
          </cell>
          <cell r="T1769">
            <v>16</v>
          </cell>
          <cell r="U1769">
            <v>4</v>
          </cell>
          <cell r="V1769">
            <v>0</v>
          </cell>
          <cell r="W1769">
            <v>0</v>
          </cell>
          <cell r="X1769">
            <v>30</v>
          </cell>
          <cell r="Y1769">
            <v>20</v>
          </cell>
          <cell r="Z1769">
            <v>0</v>
          </cell>
        </row>
        <row r="1770">
          <cell r="A1770" t="str">
            <v>TMP457</v>
          </cell>
          <cell r="B1770" t="str">
            <v>DILIP KULE</v>
          </cell>
          <cell r="C1770" t="str">
            <v>28.11.06</v>
          </cell>
          <cell r="E1770" t="str">
            <v>YES</v>
          </cell>
          <cell r="F1770">
            <v>9</v>
          </cell>
          <cell r="G1770">
            <v>17.3</v>
          </cell>
          <cell r="H1770" t="str">
            <v>TEMP</v>
          </cell>
          <cell r="N1770">
            <v>0</v>
          </cell>
          <cell r="R1770" t="str">
            <v>CARD -CUTTER</v>
          </cell>
          <cell r="S1770">
            <v>39599</v>
          </cell>
          <cell r="T1770">
            <v>20.5</v>
          </cell>
          <cell r="U1770">
            <v>4</v>
          </cell>
          <cell r="V1770">
            <v>0</v>
          </cell>
          <cell r="W1770">
            <v>0</v>
          </cell>
          <cell r="X1770">
            <v>31</v>
          </cell>
          <cell r="Y1770">
            <v>24.5</v>
          </cell>
          <cell r="Z1770">
            <v>95.5</v>
          </cell>
        </row>
        <row r="1771">
          <cell r="A1771" t="str">
            <v>TMP457</v>
          </cell>
          <cell r="B1771" t="str">
            <v>DILIP KULE</v>
          </cell>
          <cell r="C1771" t="str">
            <v>28.11.06</v>
          </cell>
          <cell r="E1771" t="str">
            <v>YES</v>
          </cell>
          <cell r="F1771">
            <v>9</v>
          </cell>
          <cell r="G1771">
            <v>17.3</v>
          </cell>
          <cell r="H1771" t="str">
            <v>TEMP</v>
          </cell>
          <cell r="N1771">
            <v>0</v>
          </cell>
          <cell r="R1771" t="str">
            <v>CARD -CUTTER</v>
          </cell>
          <cell r="S1771">
            <v>39722</v>
          </cell>
          <cell r="T1771">
            <v>21</v>
          </cell>
          <cell r="U1771">
            <v>4</v>
          </cell>
          <cell r="V1771">
            <v>0</v>
          </cell>
          <cell r="W1771">
            <v>4</v>
          </cell>
          <cell r="X1771">
            <v>31</v>
          </cell>
          <cell r="Y1771">
            <v>29</v>
          </cell>
          <cell r="Z1771">
            <v>30</v>
          </cell>
        </row>
        <row r="1772">
          <cell r="A1772" t="str">
            <v>TMP457</v>
          </cell>
          <cell r="B1772" t="str">
            <v>DILIP KULE</v>
          </cell>
          <cell r="C1772" t="str">
            <v>28.11.06</v>
          </cell>
          <cell r="E1772" t="str">
            <v>YES</v>
          </cell>
          <cell r="F1772">
            <v>9</v>
          </cell>
          <cell r="G1772">
            <v>17.3</v>
          </cell>
          <cell r="H1772" t="str">
            <v>TEMP</v>
          </cell>
          <cell r="N1772">
            <v>0</v>
          </cell>
          <cell r="R1772" t="str">
            <v>CARD -CUTTER</v>
          </cell>
          <cell r="S1772">
            <v>39691</v>
          </cell>
          <cell r="T1772">
            <v>20</v>
          </cell>
          <cell r="U1772">
            <v>4</v>
          </cell>
          <cell r="V1772">
            <v>0</v>
          </cell>
          <cell r="W1772">
            <v>3</v>
          </cell>
          <cell r="X1772">
            <v>31</v>
          </cell>
          <cell r="Y1772">
            <v>27</v>
          </cell>
          <cell r="Z1772">
            <v>12</v>
          </cell>
        </row>
        <row r="1773">
          <cell r="A1773" t="str">
            <v>TMP457</v>
          </cell>
          <cell r="B1773" t="str">
            <v>DILIP KULE</v>
          </cell>
          <cell r="C1773" t="str">
            <v>28.11.06</v>
          </cell>
          <cell r="E1773" t="str">
            <v>YES</v>
          </cell>
          <cell r="F1773">
            <v>9</v>
          </cell>
          <cell r="G1773">
            <v>17.3</v>
          </cell>
          <cell r="H1773" t="str">
            <v>TEMP</v>
          </cell>
          <cell r="N1773">
            <v>0</v>
          </cell>
          <cell r="R1773" t="str">
            <v>CARD -CUTTER</v>
          </cell>
          <cell r="S1773">
            <v>39692</v>
          </cell>
          <cell r="T1773">
            <v>18</v>
          </cell>
          <cell r="U1773">
            <v>3</v>
          </cell>
          <cell r="V1773">
            <v>0</v>
          </cell>
          <cell r="W1773">
            <v>0</v>
          </cell>
          <cell r="X1773">
            <v>30</v>
          </cell>
          <cell r="Y1773">
            <v>21</v>
          </cell>
          <cell r="Z1773">
            <v>32.5</v>
          </cell>
        </row>
        <row r="1774">
          <cell r="A1774" t="str">
            <v>TMP457</v>
          </cell>
          <cell r="B1774" t="str">
            <v>DILIP KULE</v>
          </cell>
          <cell r="C1774" t="str">
            <v>28.11.06</v>
          </cell>
          <cell r="F1774">
            <v>9</v>
          </cell>
          <cell r="G1774">
            <v>17.3</v>
          </cell>
          <cell r="H1774" t="str">
            <v>TEMP</v>
          </cell>
          <cell r="N1774">
            <v>0</v>
          </cell>
          <cell r="R1774" t="str">
            <v>CARD -CUTTER</v>
          </cell>
          <cell r="S1774">
            <v>39629</v>
          </cell>
          <cell r="T1774">
            <v>24</v>
          </cell>
          <cell r="U1774">
            <v>5</v>
          </cell>
          <cell r="V1774">
            <v>0</v>
          </cell>
          <cell r="W1774">
            <v>0</v>
          </cell>
          <cell r="X1774">
            <v>30</v>
          </cell>
          <cell r="Y1774">
            <v>29</v>
          </cell>
          <cell r="Z1774">
            <v>67.5</v>
          </cell>
        </row>
        <row r="1775">
          <cell r="A1775" t="str">
            <v>TMP457</v>
          </cell>
          <cell r="B1775" t="str">
            <v>DILIP KULE</v>
          </cell>
          <cell r="C1775" t="str">
            <v>28.11.06</v>
          </cell>
          <cell r="E1775" t="str">
            <v>YES</v>
          </cell>
          <cell r="F1775">
            <v>9</v>
          </cell>
          <cell r="G1775">
            <v>17.3</v>
          </cell>
          <cell r="H1775" t="str">
            <v>TEMP</v>
          </cell>
          <cell r="N1775">
            <v>0</v>
          </cell>
          <cell r="R1775" t="str">
            <v>CARD -CUTTER</v>
          </cell>
          <cell r="S1775">
            <v>39539</v>
          </cell>
          <cell r="T1775">
            <v>23</v>
          </cell>
          <cell r="U1775">
            <v>4</v>
          </cell>
          <cell r="W1775">
            <v>0</v>
          </cell>
          <cell r="X1775">
            <v>30</v>
          </cell>
          <cell r="Y1775">
            <v>27</v>
          </cell>
          <cell r="Z1775">
            <v>31.5</v>
          </cell>
        </row>
        <row r="1776">
          <cell r="A1776" t="str">
            <v>TMP457</v>
          </cell>
          <cell r="B1776" t="str">
            <v>DILIP KULE</v>
          </cell>
          <cell r="C1776" t="str">
            <v>28.11.06</v>
          </cell>
          <cell r="E1776" t="str">
            <v>YES</v>
          </cell>
          <cell r="F1776">
            <v>9</v>
          </cell>
          <cell r="G1776">
            <v>17.3</v>
          </cell>
          <cell r="H1776" t="str">
            <v>TEMP</v>
          </cell>
          <cell r="N1776">
            <v>0</v>
          </cell>
          <cell r="R1776" t="str">
            <v>CARD -CUTTER</v>
          </cell>
          <cell r="S1776">
            <v>39753</v>
          </cell>
          <cell r="T1776">
            <v>5</v>
          </cell>
          <cell r="U1776">
            <v>1</v>
          </cell>
          <cell r="V1776">
            <v>0</v>
          </cell>
          <cell r="W1776">
            <v>0</v>
          </cell>
          <cell r="X1776">
            <v>30</v>
          </cell>
          <cell r="Y1776">
            <v>6</v>
          </cell>
          <cell r="Z1776">
            <v>0</v>
          </cell>
        </row>
        <row r="1777">
          <cell r="A1777" t="str">
            <v>TMP457</v>
          </cell>
          <cell r="B1777" t="str">
            <v>DILIP KULE</v>
          </cell>
          <cell r="C1777" t="str">
            <v>28.11.06</v>
          </cell>
          <cell r="E1777" t="str">
            <v>YES</v>
          </cell>
          <cell r="F1777">
            <v>9</v>
          </cell>
          <cell r="G1777">
            <v>17.3</v>
          </cell>
          <cell r="H1777" t="str">
            <v>TEMP</v>
          </cell>
          <cell r="N1777">
            <v>0</v>
          </cell>
          <cell r="R1777" t="str">
            <v>CARD -CUTTER</v>
          </cell>
          <cell r="S1777">
            <v>39660</v>
          </cell>
          <cell r="T1777">
            <v>25.5</v>
          </cell>
          <cell r="U1777">
            <v>4</v>
          </cell>
          <cell r="V1777">
            <v>0</v>
          </cell>
          <cell r="W1777">
            <v>0</v>
          </cell>
          <cell r="X1777">
            <v>31</v>
          </cell>
          <cell r="Y1777">
            <v>29.5</v>
          </cell>
          <cell r="Z1777">
            <v>25</v>
          </cell>
        </row>
        <row r="1778">
          <cell r="A1778" t="str">
            <v>TMP458</v>
          </cell>
          <cell r="B1778" t="str">
            <v>SONALI JADHAV</v>
          </cell>
          <cell r="C1778" t="str">
            <v>30.11.06</v>
          </cell>
          <cell r="E1778" t="str">
            <v>YES</v>
          </cell>
          <cell r="F1778">
            <v>7.3</v>
          </cell>
          <cell r="G1778">
            <v>16</v>
          </cell>
          <cell r="H1778" t="str">
            <v>TEMP</v>
          </cell>
          <cell r="N1778">
            <v>0</v>
          </cell>
          <cell r="R1778" t="str">
            <v>PRINTING CLEANING</v>
          </cell>
          <cell r="S1778">
            <v>39691</v>
          </cell>
          <cell r="T1778">
            <v>23</v>
          </cell>
          <cell r="U1778">
            <v>4</v>
          </cell>
          <cell r="V1778">
            <v>0</v>
          </cell>
          <cell r="W1778">
            <v>3</v>
          </cell>
          <cell r="X1778">
            <v>31</v>
          </cell>
          <cell r="Y1778">
            <v>30</v>
          </cell>
          <cell r="Z1778">
            <v>0</v>
          </cell>
        </row>
        <row r="1779">
          <cell r="A1779" t="str">
            <v>TMP458</v>
          </cell>
          <cell r="B1779" t="str">
            <v>SONALI JADHAV</v>
          </cell>
          <cell r="C1779" t="str">
            <v>30.11.06</v>
          </cell>
          <cell r="E1779" t="str">
            <v>YES</v>
          </cell>
          <cell r="F1779">
            <v>7.3</v>
          </cell>
          <cell r="G1779">
            <v>16</v>
          </cell>
          <cell r="H1779" t="str">
            <v>TEMP</v>
          </cell>
          <cell r="N1779">
            <v>0</v>
          </cell>
          <cell r="R1779" t="str">
            <v>PRINTING CLEANING</v>
          </cell>
          <cell r="S1779">
            <v>39753</v>
          </cell>
          <cell r="T1779">
            <v>25</v>
          </cell>
          <cell r="U1779">
            <v>5</v>
          </cell>
          <cell r="V1779">
            <v>0</v>
          </cell>
          <cell r="W1779">
            <v>0</v>
          </cell>
          <cell r="X1779">
            <v>30</v>
          </cell>
          <cell r="Y1779">
            <v>30</v>
          </cell>
          <cell r="Z1779">
            <v>0</v>
          </cell>
        </row>
        <row r="1780">
          <cell r="A1780" t="str">
            <v>TMP458</v>
          </cell>
          <cell r="B1780" t="str">
            <v>SONALI JADHAV</v>
          </cell>
          <cell r="C1780" t="str">
            <v>30.11.06</v>
          </cell>
          <cell r="E1780" t="str">
            <v>YES</v>
          </cell>
          <cell r="F1780" t="str">
            <v>TIME_IN</v>
          </cell>
          <cell r="G1780">
            <v>16</v>
          </cell>
          <cell r="H1780" t="str">
            <v>TEMP</v>
          </cell>
          <cell r="N1780">
            <v>0</v>
          </cell>
          <cell r="R1780" t="str">
            <v>PRINTING CLEANING</v>
          </cell>
          <cell r="S1780">
            <v>39814</v>
          </cell>
          <cell r="T1780">
            <v>25</v>
          </cell>
          <cell r="U1780">
            <v>4</v>
          </cell>
          <cell r="V1780">
            <v>0</v>
          </cell>
          <cell r="W1780">
            <v>1</v>
          </cell>
          <cell r="X1780">
            <v>31</v>
          </cell>
          <cell r="Y1780">
            <v>30</v>
          </cell>
          <cell r="Z1780">
            <v>0</v>
          </cell>
        </row>
        <row r="1781">
          <cell r="A1781" t="str">
            <v>TMP458</v>
          </cell>
          <cell r="B1781" t="str">
            <v>SONALI JADHAV</v>
          </cell>
          <cell r="C1781" t="str">
            <v>30.11.06</v>
          </cell>
          <cell r="F1781">
            <v>7.3</v>
          </cell>
          <cell r="G1781">
            <v>16</v>
          </cell>
          <cell r="H1781" t="str">
            <v>TEMP</v>
          </cell>
          <cell r="N1781">
            <v>0</v>
          </cell>
          <cell r="R1781" t="str">
            <v>PRINTING CLEANING</v>
          </cell>
          <cell r="S1781">
            <v>39629</v>
          </cell>
          <cell r="T1781">
            <v>25</v>
          </cell>
          <cell r="U1781">
            <v>5</v>
          </cell>
          <cell r="V1781">
            <v>0</v>
          </cell>
          <cell r="W1781">
            <v>0</v>
          </cell>
          <cell r="X1781">
            <v>30</v>
          </cell>
          <cell r="Y1781">
            <v>30</v>
          </cell>
          <cell r="Z1781">
            <v>8</v>
          </cell>
        </row>
        <row r="1782">
          <cell r="A1782" t="str">
            <v>TMP458</v>
          </cell>
          <cell r="B1782" t="str">
            <v>SONALI JADHAV</v>
          </cell>
          <cell r="C1782" t="str">
            <v>30.11.06</v>
          </cell>
          <cell r="E1782" t="str">
            <v>YES</v>
          </cell>
          <cell r="F1782" t="str">
            <v>TIME_IN</v>
          </cell>
          <cell r="G1782">
            <v>16</v>
          </cell>
          <cell r="H1782" t="str">
            <v>TEMP</v>
          </cell>
          <cell r="N1782">
            <v>0</v>
          </cell>
          <cell r="R1782" t="str">
            <v>PRINTING CLEANING</v>
          </cell>
          <cell r="S1782">
            <v>39845</v>
          </cell>
          <cell r="T1782">
            <v>24</v>
          </cell>
          <cell r="U1782">
            <v>4</v>
          </cell>
          <cell r="V1782">
            <v>0</v>
          </cell>
          <cell r="W1782">
            <v>0</v>
          </cell>
          <cell r="X1782">
            <v>28</v>
          </cell>
          <cell r="Y1782">
            <v>28</v>
          </cell>
          <cell r="Z1782">
            <v>0</v>
          </cell>
        </row>
        <row r="1783">
          <cell r="A1783" t="str">
            <v>TMP458</v>
          </cell>
          <cell r="B1783" t="str">
            <v>SONALI JADHAV</v>
          </cell>
          <cell r="C1783" t="str">
            <v>30.11.06</v>
          </cell>
          <cell r="E1783" t="str">
            <v>YES</v>
          </cell>
          <cell r="F1783" t="str">
            <v>TIME_IN</v>
          </cell>
          <cell r="G1783">
            <v>16</v>
          </cell>
          <cell r="H1783" t="str">
            <v>TEMP</v>
          </cell>
          <cell r="N1783">
            <v>0</v>
          </cell>
          <cell r="R1783" t="str">
            <v>PRINTING CLEANING</v>
          </cell>
          <cell r="S1783">
            <v>39783</v>
          </cell>
          <cell r="T1783">
            <v>27</v>
          </cell>
          <cell r="U1783">
            <v>4</v>
          </cell>
          <cell r="V1783">
            <v>0</v>
          </cell>
          <cell r="W1783">
            <v>0</v>
          </cell>
          <cell r="X1783">
            <v>31</v>
          </cell>
          <cell r="Y1783">
            <v>31</v>
          </cell>
          <cell r="Z1783">
            <v>0</v>
          </cell>
        </row>
        <row r="1784">
          <cell r="A1784" t="str">
            <v>TMP458</v>
          </cell>
          <cell r="B1784" t="str">
            <v>SONALI JADHAV</v>
          </cell>
          <cell r="C1784" t="str">
            <v>30.11.06</v>
          </cell>
          <cell r="E1784" t="str">
            <v>YES</v>
          </cell>
          <cell r="F1784">
            <v>7.3</v>
          </cell>
          <cell r="G1784">
            <v>16</v>
          </cell>
          <cell r="H1784" t="str">
            <v>TEMP</v>
          </cell>
          <cell r="N1784">
            <v>0</v>
          </cell>
          <cell r="R1784" t="str">
            <v>PRINTING CLEANING</v>
          </cell>
          <cell r="S1784">
            <v>39660</v>
          </cell>
          <cell r="T1784">
            <v>27</v>
          </cell>
          <cell r="U1784">
            <v>4</v>
          </cell>
          <cell r="V1784">
            <v>0</v>
          </cell>
          <cell r="W1784">
            <v>0</v>
          </cell>
          <cell r="X1784">
            <v>31</v>
          </cell>
          <cell r="Y1784">
            <v>31</v>
          </cell>
          <cell r="Z1784">
            <v>20.5</v>
          </cell>
        </row>
        <row r="1785">
          <cell r="A1785" t="str">
            <v>TMP458</v>
          </cell>
          <cell r="B1785" t="str">
            <v>SONALI JADHAV</v>
          </cell>
          <cell r="C1785" t="str">
            <v>30.11.06</v>
          </cell>
          <cell r="E1785" t="str">
            <v>YES</v>
          </cell>
          <cell r="F1785">
            <v>7.3</v>
          </cell>
          <cell r="G1785">
            <v>16</v>
          </cell>
          <cell r="H1785" t="str">
            <v>TEMP</v>
          </cell>
          <cell r="N1785">
            <v>0</v>
          </cell>
          <cell r="R1785" t="str">
            <v>PRINTING CLEANING</v>
          </cell>
          <cell r="S1785">
            <v>39692</v>
          </cell>
          <cell r="T1785">
            <v>23.5</v>
          </cell>
          <cell r="U1785">
            <v>4</v>
          </cell>
          <cell r="V1785">
            <v>0</v>
          </cell>
          <cell r="W1785">
            <v>1</v>
          </cell>
          <cell r="X1785">
            <v>30</v>
          </cell>
          <cell r="Y1785">
            <v>28.5</v>
          </cell>
          <cell r="Z1785">
            <v>0</v>
          </cell>
        </row>
        <row r="1786">
          <cell r="A1786" t="str">
            <v>TMP458</v>
          </cell>
          <cell r="B1786" t="str">
            <v>SONALI JADHAV</v>
          </cell>
          <cell r="C1786" t="str">
            <v>30.11.06</v>
          </cell>
          <cell r="E1786" t="str">
            <v>YES</v>
          </cell>
          <cell r="F1786" t="str">
            <v>TIME_IN</v>
          </cell>
          <cell r="G1786">
            <v>16</v>
          </cell>
          <cell r="H1786" t="str">
            <v>TEMP</v>
          </cell>
          <cell r="N1786">
            <v>0</v>
          </cell>
          <cell r="R1786" t="str">
            <v>PRINTING CLEANING</v>
          </cell>
          <cell r="S1786">
            <v>39881</v>
          </cell>
          <cell r="T1786">
            <v>24</v>
          </cell>
          <cell r="U1786">
            <v>5</v>
          </cell>
          <cell r="V1786">
            <v>0</v>
          </cell>
          <cell r="W1786">
            <v>2</v>
          </cell>
          <cell r="X1786">
            <v>31</v>
          </cell>
          <cell r="Y1786">
            <v>31</v>
          </cell>
          <cell r="Z1786">
            <v>8</v>
          </cell>
        </row>
        <row r="1787">
          <cell r="A1787" t="str">
            <v>TMP458</v>
          </cell>
          <cell r="B1787" t="str">
            <v>SONALI JADHAV</v>
          </cell>
          <cell r="C1787" t="str">
            <v>30.11.06</v>
          </cell>
          <cell r="E1787" t="str">
            <v>YES</v>
          </cell>
          <cell r="F1787">
            <v>7.3</v>
          </cell>
          <cell r="G1787">
            <v>16</v>
          </cell>
          <cell r="H1787" t="str">
            <v>TEMP</v>
          </cell>
          <cell r="N1787">
            <v>0</v>
          </cell>
          <cell r="R1787" t="str">
            <v>PRINTING CLEANING</v>
          </cell>
          <cell r="S1787">
            <v>39722</v>
          </cell>
          <cell r="T1787">
            <v>23</v>
          </cell>
          <cell r="U1787">
            <v>4</v>
          </cell>
          <cell r="V1787">
            <v>0</v>
          </cell>
          <cell r="W1787">
            <v>4</v>
          </cell>
          <cell r="X1787">
            <v>31</v>
          </cell>
          <cell r="Y1787">
            <v>31</v>
          </cell>
          <cell r="Z1787">
            <v>0</v>
          </cell>
        </row>
        <row r="1788">
          <cell r="A1788" t="str">
            <v>TMP458</v>
          </cell>
          <cell r="B1788" t="str">
            <v>SONALI JADHAV</v>
          </cell>
          <cell r="C1788" t="str">
            <v>30.11.06</v>
          </cell>
          <cell r="E1788" t="str">
            <v>YES</v>
          </cell>
          <cell r="F1788">
            <v>7.3</v>
          </cell>
          <cell r="G1788">
            <v>16</v>
          </cell>
          <cell r="H1788" t="str">
            <v>TEMP</v>
          </cell>
          <cell r="N1788">
            <v>0</v>
          </cell>
          <cell r="R1788" t="str">
            <v>PRINTING CLEANING</v>
          </cell>
          <cell r="S1788">
            <v>39539</v>
          </cell>
          <cell r="T1788">
            <v>25</v>
          </cell>
          <cell r="U1788">
            <v>4</v>
          </cell>
          <cell r="W1788">
            <v>0</v>
          </cell>
          <cell r="X1788">
            <v>30</v>
          </cell>
          <cell r="Y1788">
            <v>29</v>
          </cell>
          <cell r="Z1788">
            <v>0.75</v>
          </cell>
        </row>
        <row r="1789">
          <cell r="A1789" t="str">
            <v>TMP458</v>
          </cell>
          <cell r="B1789" t="str">
            <v>SONALI JADHAV</v>
          </cell>
          <cell r="C1789" t="str">
            <v>30.11.06</v>
          </cell>
          <cell r="E1789" t="str">
            <v>YES</v>
          </cell>
          <cell r="F1789">
            <v>7.3</v>
          </cell>
          <cell r="G1789">
            <v>16</v>
          </cell>
          <cell r="H1789" t="str">
            <v>TEMP</v>
          </cell>
          <cell r="N1789">
            <v>0</v>
          </cell>
          <cell r="R1789" t="str">
            <v>PRINTING CLEANING</v>
          </cell>
          <cell r="S1789">
            <v>39599</v>
          </cell>
          <cell r="T1789">
            <v>13</v>
          </cell>
          <cell r="U1789">
            <v>2</v>
          </cell>
          <cell r="V1789">
            <v>0</v>
          </cell>
          <cell r="W1789">
            <v>1</v>
          </cell>
          <cell r="X1789">
            <v>31</v>
          </cell>
          <cell r="Y1789">
            <v>16</v>
          </cell>
          <cell r="Z1789">
            <v>0</v>
          </cell>
        </row>
        <row r="1790">
          <cell r="A1790" t="str">
            <v>TMP461</v>
          </cell>
          <cell r="B1790" t="str">
            <v>MILIND SALEKAR</v>
          </cell>
          <cell r="C1790" t="str">
            <v>2.12.06</v>
          </cell>
          <cell r="E1790" t="str">
            <v>YES</v>
          </cell>
          <cell r="F1790">
            <v>9</v>
          </cell>
          <cell r="G1790">
            <v>17.3</v>
          </cell>
          <cell r="H1790" t="str">
            <v>TEMP</v>
          </cell>
          <cell r="N1790">
            <v>0</v>
          </cell>
          <cell r="R1790" t="str">
            <v>CARDS CUTTER</v>
          </cell>
          <cell r="S1790">
            <v>39722</v>
          </cell>
          <cell r="T1790">
            <v>13.5</v>
          </cell>
          <cell r="U1790">
            <v>6</v>
          </cell>
          <cell r="V1790">
            <v>0</v>
          </cell>
          <cell r="W1790">
            <v>1</v>
          </cell>
          <cell r="X1790">
            <v>31</v>
          </cell>
          <cell r="Y1790">
            <v>20.5</v>
          </cell>
          <cell r="Z1790">
            <v>29</v>
          </cell>
        </row>
        <row r="1791">
          <cell r="A1791" t="str">
            <v>TMP461</v>
          </cell>
          <cell r="B1791" t="str">
            <v>MILIND SALEKAR</v>
          </cell>
          <cell r="C1791" t="str">
            <v>2.12.06</v>
          </cell>
          <cell r="E1791" t="str">
            <v>YES</v>
          </cell>
          <cell r="F1791">
            <v>9</v>
          </cell>
          <cell r="G1791">
            <v>17.3</v>
          </cell>
          <cell r="H1791" t="str">
            <v>TEMP</v>
          </cell>
          <cell r="N1791">
            <v>0</v>
          </cell>
          <cell r="R1791" t="str">
            <v>CARDS CUTTER</v>
          </cell>
          <cell r="S1791">
            <v>39599</v>
          </cell>
          <cell r="T1791">
            <v>19</v>
          </cell>
          <cell r="U1791">
            <v>9</v>
          </cell>
          <cell r="V1791">
            <v>0</v>
          </cell>
          <cell r="W1791">
            <v>1</v>
          </cell>
          <cell r="X1791">
            <v>31</v>
          </cell>
          <cell r="Y1791">
            <v>29</v>
          </cell>
          <cell r="Z1791">
            <v>19</v>
          </cell>
        </row>
        <row r="1792">
          <cell r="A1792" t="str">
            <v>TMP461</v>
          </cell>
          <cell r="B1792" t="str">
            <v>MILIND SALEKAR</v>
          </cell>
          <cell r="C1792" t="str">
            <v>2.12.06</v>
          </cell>
          <cell r="E1792" t="str">
            <v>YES</v>
          </cell>
          <cell r="F1792">
            <v>9</v>
          </cell>
          <cell r="G1792">
            <v>17.3</v>
          </cell>
          <cell r="H1792" t="str">
            <v>TEMP</v>
          </cell>
          <cell r="N1792">
            <v>0</v>
          </cell>
          <cell r="R1792" t="str">
            <v>CARDS CUTTER</v>
          </cell>
          <cell r="S1792">
            <v>39753</v>
          </cell>
          <cell r="T1792">
            <v>3</v>
          </cell>
          <cell r="U1792">
            <v>4</v>
          </cell>
          <cell r="V1792">
            <v>0</v>
          </cell>
          <cell r="W1792">
            <v>0</v>
          </cell>
          <cell r="X1792">
            <v>30</v>
          </cell>
          <cell r="Y1792">
            <v>7</v>
          </cell>
          <cell r="Z1792">
            <v>2</v>
          </cell>
        </row>
        <row r="1793">
          <cell r="A1793" t="str">
            <v>TMP461</v>
          </cell>
          <cell r="B1793" t="str">
            <v>MILIND SALEKAR</v>
          </cell>
          <cell r="C1793" t="str">
            <v>2.12.06</v>
          </cell>
          <cell r="E1793" t="str">
            <v>YES</v>
          </cell>
          <cell r="F1793">
            <v>9</v>
          </cell>
          <cell r="G1793">
            <v>17.3</v>
          </cell>
          <cell r="H1793" t="str">
            <v>TEMP</v>
          </cell>
          <cell r="N1793">
            <v>0</v>
          </cell>
          <cell r="R1793" t="str">
            <v>CARDS CUTTER</v>
          </cell>
          <cell r="S1793">
            <v>39691</v>
          </cell>
          <cell r="T1793">
            <v>19</v>
          </cell>
          <cell r="U1793">
            <v>8</v>
          </cell>
          <cell r="V1793">
            <v>0</v>
          </cell>
          <cell r="W1793">
            <v>3</v>
          </cell>
          <cell r="X1793">
            <v>31</v>
          </cell>
          <cell r="Y1793">
            <v>30</v>
          </cell>
          <cell r="Z1793">
            <v>17</v>
          </cell>
        </row>
        <row r="1794">
          <cell r="A1794" t="str">
            <v>TMP461</v>
          </cell>
          <cell r="B1794" t="str">
            <v>MILIND SALEKAR</v>
          </cell>
          <cell r="C1794" t="str">
            <v>2.12.06</v>
          </cell>
          <cell r="E1794" t="str">
            <v>YES</v>
          </cell>
          <cell r="F1794">
            <v>9</v>
          </cell>
          <cell r="G1794">
            <v>17.3</v>
          </cell>
          <cell r="H1794" t="str">
            <v>TEMP</v>
          </cell>
          <cell r="N1794">
            <v>0</v>
          </cell>
          <cell r="R1794" t="str">
            <v>CARDS CUTTER</v>
          </cell>
          <cell r="S1794">
            <v>39692</v>
          </cell>
          <cell r="T1794">
            <v>5.5</v>
          </cell>
          <cell r="U1794">
            <v>4</v>
          </cell>
          <cell r="V1794">
            <v>0</v>
          </cell>
          <cell r="W1794">
            <v>0</v>
          </cell>
          <cell r="X1794">
            <v>30</v>
          </cell>
          <cell r="Y1794">
            <v>9.5</v>
          </cell>
          <cell r="Z1794">
            <v>6</v>
          </cell>
        </row>
        <row r="1795">
          <cell r="A1795" t="str">
            <v>TMP461</v>
          </cell>
          <cell r="B1795" t="str">
            <v>MILIND SALEKAR</v>
          </cell>
          <cell r="C1795" t="str">
            <v>2.12.06</v>
          </cell>
          <cell r="F1795">
            <v>9</v>
          </cell>
          <cell r="G1795">
            <v>17.3</v>
          </cell>
          <cell r="H1795" t="str">
            <v>TEMP</v>
          </cell>
          <cell r="N1795">
            <v>0</v>
          </cell>
          <cell r="R1795" t="str">
            <v>CARDS CUTTER</v>
          </cell>
          <cell r="S1795">
            <v>39629</v>
          </cell>
          <cell r="T1795">
            <v>20.5</v>
          </cell>
          <cell r="U1795">
            <v>9</v>
          </cell>
          <cell r="V1795">
            <v>0</v>
          </cell>
          <cell r="W1795">
            <v>0</v>
          </cell>
          <cell r="X1795">
            <v>30</v>
          </cell>
          <cell r="Y1795">
            <v>29.5</v>
          </cell>
          <cell r="Z1795">
            <v>21</v>
          </cell>
        </row>
        <row r="1796">
          <cell r="A1796" t="str">
            <v>TMP461</v>
          </cell>
          <cell r="B1796" t="str">
            <v>MILIND SALEKAR</v>
          </cell>
          <cell r="C1796" t="str">
            <v>2.12.06</v>
          </cell>
          <cell r="E1796" t="str">
            <v>YES</v>
          </cell>
          <cell r="F1796">
            <v>9</v>
          </cell>
          <cell r="G1796">
            <v>17.3</v>
          </cell>
          <cell r="H1796" t="str">
            <v>TEMP</v>
          </cell>
          <cell r="N1796">
            <v>0</v>
          </cell>
          <cell r="R1796" t="str">
            <v>CARDS CUTTER</v>
          </cell>
          <cell r="S1796">
            <v>39539</v>
          </cell>
          <cell r="T1796">
            <v>14.5</v>
          </cell>
          <cell r="U1796">
            <v>8</v>
          </cell>
          <cell r="W1796">
            <v>0</v>
          </cell>
          <cell r="X1796">
            <v>30</v>
          </cell>
          <cell r="Y1796">
            <v>22.5</v>
          </cell>
          <cell r="Z1796">
            <v>15</v>
          </cell>
        </row>
        <row r="1797">
          <cell r="A1797" t="str">
            <v>TMP461</v>
          </cell>
          <cell r="B1797" t="str">
            <v>MILIND SALEKAR</v>
          </cell>
          <cell r="C1797" t="str">
            <v>2.12.06</v>
          </cell>
          <cell r="E1797" t="str">
            <v>YES</v>
          </cell>
          <cell r="F1797">
            <v>9</v>
          </cell>
          <cell r="G1797">
            <v>17.3</v>
          </cell>
          <cell r="H1797" t="str">
            <v>TEMP</v>
          </cell>
          <cell r="N1797">
            <v>0</v>
          </cell>
          <cell r="R1797" t="str">
            <v>CARDS CUTTER</v>
          </cell>
          <cell r="S1797">
            <v>39660</v>
          </cell>
          <cell r="T1797">
            <v>21.5</v>
          </cell>
          <cell r="U1797">
            <v>8</v>
          </cell>
          <cell r="V1797">
            <v>0</v>
          </cell>
          <cell r="W1797">
            <v>0</v>
          </cell>
          <cell r="X1797">
            <v>31</v>
          </cell>
          <cell r="Y1797">
            <v>29.5</v>
          </cell>
          <cell r="Z1797">
            <v>21</v>
          </cell>
        </row>
        <row r="1798">
          <cell r="A1798" t="str">
            <v>TMP464</v>
          </cell>
          <cell r="B1798" t="str">
            <v>SANJAY ATUGADE</v>
          </cell>
          <cell r="C1798" t="str">
            <v>12/11/06</v>
          </cell>
          <cell r="E1798" t="str">
            <v>YES</v>
          </cell>
          <cell r="F1798" t="str">
            <v>TIME_IN</v>
          </cell>
          <cell r="G1798">
            <v>17.3</v>
          </cell>
          <cell r="H1798" t="str">
            <v>TEMP</v>
          </cell>
          <cell r="N1798">
            <v>0</v>
          </cell>
          <cell r="R1798" t="str">
            <v>CUTTER- CARDS</v>
          </cell>
          <cell r="S1798">
            <v>39814</v>
          </cell>
          <cell r="T1798">
            <v>20</v>
          </cell>
          <cell r="U1798">
            <v>9</v>
          </cell>
          <cell r="V1798">
            <v>0</v>
          </cell>
          <cell r="W1798">
            <v>1</v>
          </cell>
          <cell r="X1798">
            <v>31</v>
          </cell>
          <cell r="Y1798">
            <v>30</v>
          </cell>
          <cell r="Z1798">
            <v>0</v>
          </cell>
        </row>
        <row r="1799">
          <cell r="A1799" t="str">
            <v>TMP464</v>
          </cell>
          <cell r="B1799" t="str">
            <v>SANJAY ATUGADE</v>
          </cell>
          <cell r="C1799" t="str">
            <v>12/11/06</v>
          </cell>
          <cell r="E1799" t="str">
            <v>YES</v>
          </cell>
          <cell r="F1799">
            <v>9</v>
          </cell>
          <cell r="G1799">
            <v>17.3</v>
          </cell>
          <cell r="H1799" t="str">
            <v>TEMP</v>
          </cell>
          <cell r="N1799">
            <v>0</v>
          </cell>
          <cell r="R1799" t="str">
            <v>CUTTER- CARDS</v>
          </cell>
          <cell r="S1799">
            <v>39691</v>
          </cell>
          <cell r="T1799">
            <v>19</v>
          </cell>
          <cell r="U1799">
            <v>8</v>
          </cell>
          <cell r="V1799">
            <v>0</v>
          </cell>
          <cell r="W1799">
            <v>3</v>
          </cell>
          <cell r="X1799">
            <v>31</v>
          </cell>
          <cell r="Y1799">
            <v>30</v>
          </cell>
          <cell r="Z1799">
            <v>17</v>
          </cell>
        </row>
        <row r="1800">
          <cell r="A1800" t="str">
            <v>TMP464</v>
          </cell>
          <cell r="B1800" t="str">
            <v>SANJAY ATUGADE</v>
          </cell>
          <cell r="C1800" t="str">
            <v>12/11/06</v>
          </cell>
          <cell r="E1800" t="str">
            <v>YES</v>
          </cell>
          <cell r="F1800">
            <v>9</v>
          </cell>
          <cell r="G1800">
            <v>17.3</v>
          </cell>
          <cell r="H1800" t="str">
            <v>TEMP</v>
          </cell>
          <cell r="N1800">
            <v>0</v>
          </cell>
          <cell r="R1800" t="str">
            <v>CUTTER- CARDS</v>
          </cell>
          <cell r="S1800">
            <v>39539</v>
          </cell>
          <cell r="T1800">
            <v>14</v>
          </cell>
          <cell r="U1800">
            <v>8</v>
          </cell>
          <cell r="W1800">
            <v>0</v>
          </cell>
          <cell r="X1800">
            <v>30</v>
          </cell>
          <cell r="Y1800">
            <v>22</v>
          </cell>
          <cell r="Z1800">
            <v>14</v>
          </cell>
        </row>
        <row r="1801">
          <cell r="A1801" t="str">
            <v>TMP464</v>
          </cell>
          <cell r="B1801" t="str">
            <v>SANJAY ATUGADE</v>
          </cell>
          <cell r="C1801" t="str">
            <v>12/11/06</v>
          </cell>
          <cell r="E1801" t="str">
            <v>YES</v>
          </cell>
          <cell r="F1801">
            <v>9</v>
          </cell>
          <cell r="G1801">
            <v>17.3</v>
          </cell>
          <cell r="H1801" t="str">
            <v>TEMP</v>
          </cell>
          <cell r="N1801">
            <v>0</v>
          </cell>
          <cell r="R1801" t="str">
            <v>CUTTER- CARDS</v>
          </cell>
          <cell r="S1801">
            <v>39660</v>
          </cell>
          <cell r="T1801">
            <v>22</v>
          </cell>
          <cell r="U1801">
            <v>8</v>
          </cell>
          <cell r="V1801">
            <v>0</v>
          </cell>
          <cell r="W1801">
            <v>0</v>
          </cell>
          <cell r="X1801">
            <v>31</v>
          </cell>
          <cell r="Y1801">
            <v>30</v>
          </cell>
          <cell r="Z1801">
            <v>21</v>
          </cell>
        </row>
        <row r="1802">
          <cell r="A1802" t="str">
            <v>TMP464</v>
          </cell>
          <cell r="B1802" t="str">
            <v>SANJAY ATUGADE</v>
          </cell>
          <cell r="C1802" t="str">
            <v>12/11/06</v>
          </cell>
          <cell r="E1802" t="str">
            <v>YES</v>
          </cell>
          <cell r="F1802" t="str">
            <v>TIME_IN</v>
          </cell>
          <cell r="G1802">
            <v>17.3</v>
          </cell>
          <cell r="H1802" t="str">
            <v>TEMP</v>
          </cell>
          <cell r="N1802">
            <v>0</v>
          </cell>
          <cell r="R1802" t="str">
            <v>CUTTER- CARDS</v>
          </cell>
          <cell r="S1802">
            <v>39881</v>
          </cell>
          <cell r="T1802">
            <v>16</v>
          </cell>
          <cell r="U1802">
            <v>9</v>
          </cell>
          <cell r="V1802">
            <v>0</v>
          </cell>
          <cell r="W1802">
            <v>1</v>
          </cell>
          <cell r="X1802">
            <v>31</v>
          </cell>
          <cell r="Y1802">
            <v>26</v>
          </cell>
          <cell r="Z1802">
            <v>0</v>
          </cell>
        </row>
        <row r="1803">
          <cell r="A1803" t="str">
            <v>TMP464</v>
          </cell>
          <cell r="B1803" t="str">
            <v>SANJAY ATUGADE</v>
          </cell>
          <cell r="C1803" t="str">
            <v>12/11/06</v>
          </cell>
          <cell r="E1803" t="str">
            <v>YES</v>
          </cell>
          <cell r="F1803" t="str">
            <v>TIME_IN</v>
          </cell>
          <cell r="G1803">
            <v>17.3</v>
          </cell>
          <cell r="H1803" t="str">
            <v>TEMP</v>
          </cell>
          <cell r="N1803">
            <v>0</v>
          </cell>
          <cell r="R1803" t="str">
            <v>CUTTER- CARDS</v>
          </cell>
          <cell r="S1803">
            <v>39783</v>
          </cell>
          <cell r="T1803">
            <v>19</v>
          </cell>
          <cell r="U1803">
            <v>8</v>
          </cell>
          <cell r="V1803">
            <v>0</v>
          </cell>
          <cell r="W1803">
            <v>0</v>
          </cell>
          <cell r="X1803">
            <v>31</v>
          </cell>
          <cell r="Y1803">
            <v>27</v>
          </cell>
          <cell r="Z1803">
            <v>24.5</v>
          </cell>
        </row>
        <row r="1804">
          <cell r="A1804" t="str">
            <v>TMP464</v>
          </cell>
          <cell r="B1804" t="str">
            <v>SANJAY ATUGADE</v>
          </cell>
          <cell r="C1804" t="str">
            <v>12/11/06</v>
          </cell>
          <cell r="F1804">
            <v>9</v>
          </cell>
          <cell r="G1804">
            <v>17.3</v>
          </cell>
          <cell r="H1804" t="str">
            <v>TEMP</v>
          </cell>
          <cell r="N1804">
            <v>0</v>
          </cell>
          <cell r="R1804" t="str">
            <v>CUTTER- CARDS</v>
          </cell>
          <cell r="S1804">
            <v>39629</v>
          </cell>
          <cell r="T1804">
            <v>19</v>
          </cell>
          <cell r="U1804">
            <v>9</v>
          </cell>
          <cell r="V1804">
            <v>0</v>
          </cell>
          <cell r="W1804">
            <v>0</v>
          </cell>
          <cell r="X1804">
            <v>30</v>
          </cell>
          <cell r="Y1804">
            <v>28</v>
          </cell>
          <cell r="Z1804">
            <v>19</v>
          </cell>
        </row>
        <row r="1805">
          <cell r="A1805" t="str">
            <v>TMP464</v>
          </cell>
          <cell r="B1805" t="str">
            <v>SANJAY ATUGADE</v>
          </cell>
          <cell r="C1805" t="str">
            <v>12/11/06</v>
          </cell>
          <cell r="E1805" t="str">
            <v>YES</v>
          </cell>
          <cell r="F1805">
            <v>9</v>
          </cell>
          <cell r="G1805">
            <v>17.3</v>
          </cell>
          <cell r="H1805" t="str">
            <v>TEMP</v>
          </cell>
          <cell r="N1805">
            <v>0</v>
          </cell>
          <cell r="R1805" t="str">
            <v>CUTTER- CARDS</v>
          </cell>
          <cell r="S1805">
            <v>39722</v>
          </cell>
          <cell r="T1805">
            <v>11</v>
          </cell>
          <cell r="U1805">
            <v>6</v>
          </cell>
          <cell r="V1805">
            <v>0</v>
          </cell>
          <cell r="W1805">
            <v>3</v>
          </cell>
          <cell r="X1805">
            <v>31</v>
          </cell>
          <cell r="Y1805">
            <v>20</v>
          </cell>
          <cell r="Z1805">
            <v>22.5</v>
          </cell>
        </row>
        <row r="1806">
          <cell r="A1806" t="str">
            <v>TMP464</v>
          </cell>
          <cell r="B1806" t="str">
            <v>SANJAY ATUGADE</v>
          </cell>
          <cell r="C1806" t="str">
            <v>12/11/06</v>
          </cell>
          <cell r="E1806" t="str">
            <v>YES</v>
          </cell>
          <cell r="F1806">
            <v>9</v>
          </cell>
          <cell r="G1806">
            <v>17.3</v>
          </cell>
          <cell r="H1806" t="str">
            <v>TEMP</v>
          </cell>
          <cell r="N1806">
            <v>0</v>
          </cell>
          <cell r="R1806" t="str">
            <v>CUTTER- CARDS</v>
          </cell>
          <cell r="S1806">
            <v>39753</v>
          </cell>
          <cell r="T1806">
            <v>17</v>
          </cell>
          <cell r="U1806">
            <v>10</v>
          </cell>
          <cell r="V1806">
            <v>0</v>
          </cell>
          <cell r="W1806">
            <v>0</v>
          </cell>
          <cell r="X1806">
            <v>30</v>
          </cell>
          <cell r="Y1806">
            <v>27</v>
          </cell>
          <cell r="Z1806">
            <v>32</v>
          </cell>
        </row>
        <row r="1807">
          <cell r="A1807" t="str">
            <v>TMP464</v>
          </cell>
          <cell r="B1807" t="str">
            <v>SANJAY ATUGADE</v>
          </cell>
          <cell r="C1807" t="str">
            <v>12/11/06</v>
          </cell>
          <cell r="E1807" t="str">
            <v>YES</v>
          </cell>
          <cell r="F1807" t="str">
            <v>TIME_IN</v>
          </cell>
          <cell r="G1807">
            <v>17.3</v>
          </cell>
          <cell r="H1807" t="str">
            <v>TEMP</v>
          </cell>
          <cell r="N1807">
            <v>0</v>
          </cell>
          <cell r="R1807" t="str">
            <v>CUTTER- CARDS</v>
          </cell>
          <cell r="S1807">
            <v>39845</v>
          </cell>
          <cell r="T1807">
            <v>18</v>
          </cell>
          <cell r="U1807">
            <v>8</v>
          </cell>
          <cell r="V1807">
            <v>0</v>
          </cell>
          <cell r="W1807">
            <v>0</v>
          </cell>
          <cell r="X1807">
            <v>28</v>
          </cell>
          <cell r="Y1807">
            <v>26</v>
          </cell>
          <cell r="Z1807">
            <v>0</v>
          </cell>
        </row>
        <row r="1808">
          <cell r="A1808" t="str">
            <v>TMP464</v>
          </cell>
          <cell r="B1808" t="str">
            <v>SANJAY ATUGADE</v>
          </cell>
          <cell r="C1808" t="str">
            <v>12/11/06</v>
          </cell>
          <cell r="E1808" t="str">
            <v>YES</v>
          </cell>
          <cell r="F1808">
            <v>9</v>
          </cell>
          <cell r="G1808">
            <v>17.3</v>
          </cell>
          <cell r="H1808" t="str">
            <v>TEMP</v>
          </cell>
          <cell r="N1808">
            <v>0</v>
          </cell>
          <cell r="R1808" t="str">
            <v>CUTTER- CARDS</v>
          </cell>
          <cell r="S1808">
            <v>39599</v>
          </cell>
          <cell r="T1808">
            <v>11</v>
          </cell>
          <cell r="U1808">
            <v>5</v>
          </cell>
          <cell r="V1808">
            <v>0</v>
          </cell>
          <cell r="W1808">
            <v>0</v>
          </cell>
          <cell r="X1808">
            <v>31</v>
          </cell>
          <cell r="Y1808">
            <v>16</v>
          </cell>
          <cell r="Z1808">
            <v>11</v>
          </cell>
        </row>
        <row r="1809">
          <cell r="A1809" t="str">
            <v>TMP464</v>
          </cell>
          <cell r="B1809" t="str">
            <v>SANJAY ATUGADE</v>
          </cell>
          <cell r="C1809" t="str">
            <v>12/11/06</v>
          </cell>
          <cell r="E1809" t="str">
            <v>YES</v>
          </cell>
          <cell r="F1809">
            <v>9</v>
          </cell>
          <cell r="G1809">
            <v>17.3</v>
          </cell>
          <cell r="H1809" t="str">
            <v>TEMP</v>
          </cell>
          <cell r="N1809">
            <v>0</v>
          </cell>
          <cell r="R1809" t="str">
            <v>CUTTER- CARDS</v>
          </cell>
          <cell r="S1809">
            <v>39692</v>
          </cell>
          <cell r="T1809">
            <v>14</v>
          </cell>
          <cell r="U1809">
            <v>6</v>
          </cell>
          <cell r="V1809">
            <v>0</v>
          </cell>
          <cell r="W1809">
            <v>1</v>
          </cell>
          <cell r="X1809">
            <v>30</v>
          </cell>
          <cell r="Y1809">
            <v>21</v>
          </cell>
          <cell r="Z1809">
            <v>13</v>
          </cell>
        </row>
        <row r="1810">
          <cell r="A1810" t="str">
            <v>TMP468</v>
          </cell>
          <cell r="B1810" t="str">
            <v>SUNIL ROHTE</v>
          </cell>
          <cell r="C1810" t="str">
            <v>28.11.06</v>
          </cell>
          <cell r="E1810" t="str">
            <v>YES</v>
          </cell>
          <cell r="F1810">
            <v>22</v>
          </cell>
          <cell r="G1810">
            <v>31</v>
          </cell>
          <cell r="H1810" t="str">
            <v>TEMP</v>
          </cell>
          <cell r="N1810">
            <v>0</v>
          </cell>
          <cell r="R1810" t="str">
            <v>CARDS HELPER -NIGHT</v>
          </cell>
          <cell r="S1810">
            <v>39722</v>
          </cell>
          <cell r="T1810">
            <v>19</v>
          </cell>
          <cell r="U1810">
            <v>8</v>
          </cell>
          <cell r="V1810">
            <v>0</v>
          </cell>
          <cell r="W1810">
            <v>4</v>
          </cell>
          <cell r="X1810">
            <v>31</v>
          </cell>
          <cell r="Y1810">
            <v>31</v>
          </cell>
          <cell r="Z1810">
            <v>31</v>
          </cell>
        </row>
        <row r="1811">
          <cell r="A1811" t="str">
            <v>TMP468</v>
          </cell>
          <cell r="B1811" t="str">
            <v>SUNIL ROHTE</v>
          </cell>
          <cell r="C1811" t="str">
            <v>28.11.06</v>
          </cell>
          <cell r="E1811" t="str">
            <v>YES</v>
          </cell>
          <cell r="F1811" t="str">
            <v>TIME_IN</v>
          </cell>
          <cell r="G1811">
            <v>31</v>
          </cell>
          <cell r="H1811" t="str">
            <v>TEMP</v>
          </cell>
          <cell r="N1811">
            <v>0</v>
          </cell>
          <cell r="R1811" t="str">
            <v>CARDS HELPER -NIGHT</v>
          </cell>
          <cell r="S1811">
            <v>39881</v>
          </cell>
          <cell r="T1811">
            <v>12</v>
          </cell>
          <cell r="U1811">
            <v>9</v>
          </cell>
          <cell r="V1811">
            <v>0</v>
          </cell>
          <cell r="W1811">
            <v>2</v>
          </cell>
          <cell r="X1811">
            <v>31</v>
          </cell>
          <cell r="Y1811">
            <v>23</v>
          </cell>
          <cell r="Z1811">
            <v>0</v>
          </cell>
        </row>
        <row r="1812">
          <cell r="A1812" t="str">
            <v>TMP468</v>
          </cell>
          <cell r="B1812" t="str">
            <v>SUNIL ROHTE</v>
          </cell>
          <cell r="C1812" t="str">
            <v>28.11.06</v>
          </cell>
          <cell r="E1812" t="str">
            <v>YES</v>
          </cell>
          <cell r="F1812" t="str">
            <v>TIME_IN</v>
          </cell>
          <cell r="G1812">
            <v>31</v>
          </cell>
          <cell r="H1812" t="str">
            <v>TEMP</v>
          </cell>
          <cell r="N1812">
            <v>0</v>
          </cell>
          <cell r="R1812" t="str">
            <v>CARDS HELPER -NIGHT</v>
          </cell>
          <cell r="S1812">
            <v>39845</v>
          </cell>
          <cell r="T1812">
            <v>18</v>
          </cell>
          <cell r="U1812">
            <v>8</v>
          </cell>
          <cell r="V1812">
            <v>0</v>
          </cell>
          <cell r="W1812">
            <v>0</v>
          </cell>
          <cell r="X1812">
            <v>28</v>
          </cell>
          <cell r="Y1812">
            <v>26</v>
          </cell>
          <cell r="Z1812">
            <v>0</v>
          </cell>
        </row>
        <row r="1813">
          <cell r="A1813" t="str">
            <v>TMP468</v>
          </cell>
          <cell r="B1813" t="str">
            <v>SUNIL ROHTE</v>
          </cell>
          <cell r="C1813" t="str">
            <v>28.11.06</v>
          </cell>
          <cell r="E1813" t="str">
            <v>YES</v>
          </cell>
          <cell r="F1813" t="str">
            <v>TIME_IN</v>
          </cell>
          <cell r="G1813">
            <v>31</v>
          </cell>
          <cell r="H1813" t="str">
            <v>TEMP</v>
          </cell>
          <cell r="N1813">
            <v>0</v>
          </cell>
          <cell r="R1813" t="str">
            <v>CARDS HELPER -NIGHT</v>
          </cell>
          <cell r="S1813">
            <v>39814</v>
          </cell>
          <cell r="T1813">
            <v>20</v>
          </cell>
          <cell r="U1813">
            <v>9</v>
          </cell>
          <cell r="V1813">
            <v>0</v>
          </cell>
          <cell r="W1813">
            <v>1</v>
          </cell>
          <cell r="X1813">
            <v>31</v>
          </cell>
          <cell r="Y1813">
            <v>30</v>
          </cell>
          <cell r="Z1813">
            <v>0</v>
          </cell>
        </row>
        <row r="1814">
          <cell r="A1814" t="str">
            <v>TMP468</v>
          </cell>
          <cell r="B1814" t="str">
            <v>SUNIL ROHTE</v>
          </cell>
          <cell r="C1814" t="str">
            <v>28.11.06</v>
          </cell>
          <cell r="E1814" t="str">
            <v>YES</v>
          </cell>
          <cell r="F1814">
            <v>22</v>
          </cell>
          <cell r="G1814">
            <v>31</v>
          </cell>
          <cell r="H1814" t="str">
            <v>TEMP</v>
          </cell>
          <cell r="N1814">
            <v>0</v>
          </cell>
          <cell r="R1814" t="str">
            <v>CARDS HELPER -NIGHT</v>
          </cell>
          <cell r="S1814">
            <v>39539</v>
          </cell>
          <cell r="T1814">
            <v>20.5</v>
          </cell>
          <cell r="U1814">
            <v>8</v>
          </cell>
          <cell r="W1814">
            <v>0</v>
          </cell>
          <cell r="X1814">
            <v>30</v>
          </cell>
          <cell r="Y1814">
            <v>28.5</v>
          </cell>
          <cell r="Z1814">
            <v>21</v>
          </cell>
        </row>
        <row r="1815">
          <cell r="A1815" t="str">
            <v>TMP468</v>
          </cell>
          <cell r="B1815" t="str">
            <v>SUNIL ROHTE</v>
          </cell>
          <cell r="C1815" t="str">
            <v>28.11.06</v>
          </cell>
          <cell r="E1815" t="str">
            <v>YES</v>
          </cell>
          <cell r="F1815">
            <v>22</v>
          </cell>
          <cell r="G1815">
            <v>31</v>
          </cell>
          <cell r="H1815" t="str">
            <v>TEMP</v>
          </cell>
          <cell r="N1815">
            <v>0</v>
          </cell>
          <cell r="R1815" t="str">
            <v>CARDS HELPER -NIGHT</v>
          </cell>
          <cell r="S1815">
            <v>39599</v>
          </cell>
          <cell r="T1815">
            <v>18</v>
          </cell>
          <cell r="U1815">
            <v>9</v>
          </cell>
          <cell r="V1815">
            <v>0</v>
          </cell>
          <cell r="W1815">
            <v>1</v>
          </cell>
          <cell r="X1815">
            <v>31</v>
          </cell>
          <cell r="Y1815">
            <v>28</v>
          </cell>
          <cell r="Z1815">
            <v>18</v>
          </cell>
        </row>
        <row r="1816">
          <cell r="A1816" t="str">
            <v>TMP468</v>
          </cell>
          <cell r="B1816" t="str">
            <v>SUNIL ROHTE</v>
          </cell>
          <cell r="C1816" t="str">
            <v>28.11.06</v>
          </cell>
          <cell r="E1816" t="str">
            <v>YES</v>
          </cell>
          <cell r="F1816">
            <v>22</v>
          </cell>
          <cell r="G1816">
            <v>31</v>
          </cell>
          <cell r="H1816" t="str">
            <v>TEMP</v>
          </cell>
          <cell r="N1816">
            <v>0</v>
          </cell>
          <cell r="R1816" t="str">
            <v>CARDS HELPER -NIGHT</v>
          </cell>
          <cell r="S1816">
            <v>39660</v>
          </cell>
          <cell r="T1816">
            <v>22.5</v>
          </cell>
          <cell r="U1816">
            <v>8</v>
          </cell>
          <cell r="V1816">
            <v>0</v>
          </cell>
          <cell r="W1816">
            <v>0</v>
          </cell>
          <cell r="X1816">
            <v>31</v>
          </cell>
          <cell r="Y1816">
            <v>30.5</v>
          </cell>
          <cell r="Z1816">
            <v>22</v>
          </cell>
        </row>
        <row r="1817">
          <cell r="A1817" t="str">
            <v>TMP468</v>
          </cell>
          <cell r="B1817" t="str">
            <v>SUNIL ROHTE</v>
          </cell>
          <cell r="C1817" t="str">
            <v>28.11.06</v>
          </cell>
          <cell r="E1817" t="str">
            <v>YES</v>
          </cell>
          <cell r="F1817">
            <v>22</v>
          </cell>
          <cell r="G1817">
            <v>31</v>
          </cell>
          <cell r="H1817" t="str">
            <v>TEMP</v>
          </cell>
          <cell r="N1817">
            <v>0</v>
          </cell>
          <cell r="R1817" t="str">
            <v>CARDS HELPER -NIGHT</v>
          </cell>
          <cell r="S1817">
            <v>39691</v>
          </cell>
          <cell r="T1817">
            <v>18</v>
          </cell>
          <cell r="U1817">
            <v>8</v>
          </cell>
          <cell r="V1817">
            <v>0</v>
          </cell>
          <cell r="W1817">
            <v>3</v>
          </cell>
          <cell r="X1817">
            <v>31</v>
          </cell>
          <cell r="Y1817">
            <v>29</v>
          </cell>
          <cell r="Z1817">
            <v>15</v>
          </cell>
        </row>
        <row r="1818">
          <cell r="A1818" t="str">
            <v>TMP468</v>
          </cell>
          <cell r="B1818" t="str">
            <v>SUNIL ROHTE</v>
          </cell>
          <cell r="C1818" t="str">
            <v>28.11.06</v>
          </cell>
          <cell r="E1818" t="str">
            <v>YES</v>
          </cell>
          <cell r="F1818" t="str">
            <v>TIME_IN</v>
          </cell>
          <cell r="G1818">
            <v>31</v>
          </cell>
          <cell r="H1818" t="str">
            <v>TEMP</v>
          </cell>
          <cell r="N1818">
            <v>0</v>
          </cell>
          <cell r="R1818" t="str">
            <v>CARDS HELPER -NIGHT</v>
          </cell>
          <cell r="S1818">
            <v>39783</v>
          </cell>
          <cell r="T1818">
            <v>17</v>
          </cell>
          <cell r="U1818">
            <v>8</v>
          </cell>
          <cell r="V1818">
            <v>0</v>
          </cell>
          <cell r="W1818">
            <v>0</v>
          </cell>
          <cell r="X1818">
            <v>31</v>
          </cell>
          <cell r="Y1818">
            <v>25</v>
          </cell>
          <cell r="Z1818">
            <v>4</v>
          </cell>
        </row>
        <row r="1819">
          <cell r="A1819" t="str">
            <v>TMP468</v>
          </cell>
          <cell r="B1819" t="str">
            <v>SUNIL ROHTE</v>
          </cell>
          <cell r="C1819" t="str">
            <v>28.11.06</v>
          </cell>
          <cell r="E1819" t="str">
            <v>YES</v>
          </cell>
          <cell r="F1819">
            <v>22</v>
          </cell>
          <cell r="G1819">
            <v>31</v>
          </cell>
          <cell r="H1819" t="str">
            <v>TEMP</v>
          </cell>
          <cell r="N1819">
            <v>0</v>
          </cell>
          <cell r="R1819" t="str">
            <v>CARDS HELPER -NIGHT</v>
          </cell>
          <cell r="S1819">
            <v>39692</v>
          </cell>
          <cell r="T1819">
            <v>17.5</v>
          </cell>
          <cell r="U1819">
            <v>8</v>
          </cell>
          <cell r="V1819">
            <v>0</v>
          </cell>
          <cell r="W1819">
            <v>1</v>
          </cell>
          <cell r="X1819">
            <v>30</v>
          </cell>
          <cell r="Y1819">
            <v>26.5</v>
          </cell>
          <cell r="Z1819">
            <v>29.5</v>
          </cell>
        </row>
        <row r="1820">
          <cell r="A1820" t="str">
            <v>TMP468</v>
          </cell>
          <cell r="B1820" t="str">
            <v>SUNIL ROHTE</v>
          </cell>
          <cell r="C1820" t="str">
            <v>28.11.06</v>
          </cell>
          <cell r="F1820">
            <v>22</v>
          </cell>
          <cell r="G1820">
            <v>31</v>
          </cell>
          <cell r="H1820" t="str">
            <v>TEMP</v>
          </cell>
          <cell r="N1820">
            <v>0</v>
          </cell>
          <cell r="R1820" t="str">
            <v>CARDS HELPER -NIGHT</v>
          </cell>
          <cell r="S1820">
            <v>39629</v>
          </cell>
          <cell r="T1820">
            <v>18</v>
          </cell>
          <cell r="U1820">
            <v>9</v>
          </cell>
          <cell r="V1820">
            <v>0</v>
          </cell>
          <cell r="W1820">
            <v>0</v>
          </cell>
          <cell r="X1820">
            <v>30</v>
          </cell>
          <cell r="Y1820">
            <v>27</v>
          </cell>
          <cell r="Z1820">
            <v>18</v>
          </cell>
        </row>
        <row r="1821">
          <cell r="A1821" t="str">
            <v>TMP468</v>
          </cell>
          <cell r="B1821" t="str">
            <v>SUNIL ROHTE</v>
          </cell>
          <cell r="C1821" t="str">
            <v>28.11.06</v>
          </cell>
          <cell r="E1821" t="str">
            <v>YES</v>
          </cell>
          <cell r="F1821">
            <v>22</v>
          </cell>
          <cell r="G1821">
            <v>31</v>
          </cell>
          <cell r="H1821" t="str">
            <v>TEMP</v>
          </cell>
          <cell r="N1821">
            <v>0</v>
          </cell>
          <cell r="R1821" t="str">
            <v>CARDS HELPER -NIGHT</v>
          </cell>
          <cell r="S1821">
            <v>39753</v>
          </cell>
          <cell r="T1821">
            <v>16</v>
          </cell>
          <cell r="U1821">
            <v>10</v>
          </cell>
          <cell r="V1821">
            <v>0</v>
          </cell>
          <cell r="W1821">
            <v>0</v>
          </cell>
          <cell r="X1821">
            <v>30</v>
          </cell>
          <cell r="Y1821">
            <v>26</v>
          </cell>
          <cell r="Z1821">
            <v>21</v>
          </cell>
        </row>
        <row r="1822">
          <cell r="A1822" t="str">
            <v>TMP469</v>
          </cell>
          <cell r="B1822" t="str">
            <v>SANDHYA KHAMBE</v>
          </cell>
          <cell r="C1822" t="str">
            <v>19.12.06</v>
          </cell>
          <cell r="E1822" t="str">
            <v>YES</v>
          </cell>
          <cell r="F1822" t="str">
            <v>TIME_IN</v>
          </cell>
          <cell r="G1822">
            <v>17.3</v>
          </cell>
          <cell r="H1822" t="str">
            <v>TEMP</v>
          </cell>
          <cell r="N1822">
            <v>0</v>
          </cell>
          <cell r="R1822" t="str">
            <v>ASSEMBLY HELPER</v>
          </cell>
          <cell r="S1822">
            <v>39845</v>
          </cell>
          <cell r="T1822">
            <v>22</v>
          </cell>
          <cell r="U1822">
            <v>4</v>
          </cell>
          <cell r="V1822">
            <v>0</v>
          </cell>
          <cell r="W1822">
            <v>0</v>
          </cell>
          <cell r="X1822">
            <v>28</v>
          </cell>
          <cell r="Y1822">
            <v>26</v>
          </cell>
          <cell r="Z1822">
            <v>1.25</v>
          </cell>
        </row>
        <row r="1823">
          <cell r="A1823" t="str">
            <v>TMP469</v>
          </cell>
          <cell r="B1823" t="str">
            <v>SANDHYA KHAMBE</v>
          </cell>
          <cell r="C1823" t="str">
            <v>19.12.06</v>
          </cell>
          <cell r="E1823" t="str">
            <v>YES</v>
          </cell>
          <cell r="F1823">
            <v>9</v>
          </cell>
          <cell r="G1823">
            <v>17.3</v>
          </cell>
          <cell r="H1823" t="str">
            <v>TEMP</v>
          </cell>
          <cell r="N1823">
            <v>0</v>
          </cell>
          <cell r="R1823" t="str">
            <v>ASSEMBLY HELPER</v>
          </cell>
          <cell r="S1823">
            <v>39722</v>
          </cell>
          <cell r="T1823">
            <v>20.5</v>
          </cell>
          <cell r="U1823">
            <v>4</v>
          </cell>
          <cell r="V1823">
            <v>0</v>
          </cell>
          <cell r="W1823">
            <v>4</v>
          </cell>
          <cell r="X1823">
            <v>31</v>
          </cell>
          <cell r="Y1823">
            <v>28.5</v>
          </cell>
          <cell r="Z1823">
            <v>9.5</v>
          </cell>
        </row>
        <row r="1824">
          <cell r="A1824" t="str">
            <v>TMP469</v>
          </cell>
          <cell r="B1824" t="str">
            <v>SANDHYA KHAMBE</v>
          </cell>
          <cell r="C1824" t="str">
            <v>19.12.06</v>
          </cell>
          <cell r="E1824" t="str">
            <v>YES</v>
          </cell>
          <cell r="F1824" t="str">
            <v>TIME_IN</v>
          </cell>
          <cell r="G1824">
            <v>17.3</v>
          </cell>
          <cell r="H1824" t="str">
            <v>TEMP</v>
          </cell>
          <cell r="N1824">
            <v>0</v>
          </cell>
          <cell r="R1824" t="str">
            <v>ASSEMBLY HELPER</v>
          </cell>
          <cell r="S1824">
            <v>39783</v>
          </cell>
          <cell r="T1824">
            <v>24.5</v>
          </cell>
          <cell r="U1824">
            <v>4</v>
          </cell>
          <cell r="V1824">
            <v>0</v>
          </cell>
          <cell r="W1824">
            <v>0</v>
          </cell>
          <cell r="X1824">
            <v>31</v>
          </cell>
          <cell r="Y1824">
            <v>28.5</v>
          </cell>
          <cell r="Z1824">
            <v>1.5</v>
          </cell>
        </row>
        <row r="1825">
          <cell r="A1825" t="str">
            <v>TMP469</v>
          </cell>
          <cell r="B1825" t="str">
            <v>SANDHYA KHAMBE</v>
          </cell>
          <cell r="C1825" t="str">
            <v>19.12.06</v>
          </cell>
          <cell r="E1825" t="str">
            <v>YES</v>
          </cell>
          <cell r="F1825" t="str">
            <v>TIME_IN</v>
          </cell>
          <cell r="G1825">
            <v>17.3</v>
          </cell>
          <cell r="H1825" t="str">
            <v>TEMP</v>
          </cell>
          <cell r="N1825">
            <v>0</v>
          </cell>
          <cell r="R1825" t="str">
            <v>ASSEMBLY HELPER</v>
          </cell>
          <cell r="S1825">
            <v>39814</v>
          </cell>
          <cell r="T1825">
            <v>24</v>
          </cell>
          <cell r="U1825">
            <v>4</v>
          </cell>
          <cell r="V1825">
            <v>0</v>
          </cell>
          <cell r="W1825">
            <v>1</v>
          </cell>
          <cell r="X1825">
            <v>31</v>
          </cell>
          <cell r="Y1825">
            <v>29</v>
          </cell>
          <cell r="Z1825">
            <v>0</v>
          </cell>
        </row>
        <row r="1826">
          <cell r="A1826" t="str">
            <v>TMP469</v>
          </cell>
          <cell r="B1826" t="str">
            <v>SANDHYA KHAMBE</v>
          </cell>
          <cell r="C1826" t="str">
            <v>19.12.06</v>
          </cell>
          <cell r="E1826" t="str">
            <v>YES</v>
          </cell>
          <cell r="F1826">
            <v>9</v>
          </cell>
          <cell r="G1826">
            <v>17.3</v>
          </cell>
          <cell r="H1826" t="str">
            <v>TEMP</v>
          </cell>
          <cell r="N1826">
            <v>0</v>
          </cell>
          <cell r="R1826" t="str">
            <v>ASSEMBLY HELPER</v>
          </cell>
          <cell r="S1826">
            <v>39692</v>
          </cell>
          <cell r="T1826">
            <v>24.5</v>
          </cell>
          <cell r="U1826">
            <v>4</v>
          </cell>
          <cell r="V1826">
            <v>0</v>
          </cell>
          <cell r="W1826">
            <v>1</v>
          </cell>
          <cell r="X1826">
            <v>30</v>
          </cell>
          <cell r="Y1826">
            <v>29.5</v>
          </cell>
          <cell r="Z1826">
            <v>8</v>
          </cell>
        </row>
        <row r="1827">
          <cell r="A1827" t="str">
            <v>TMP469</v>
          </cell>
          <cell r="B1827" t="str">
            <v>SANDHYA KHAMBE</v>
          </cell>
          <cell r="C1827" t="str">
            <v>19.12.06</v>
          </cell>
          <cell r="E1827" t="str">
            <v>YES</v>
          </cell>
          <cell r="F1827">
            <v>9</v>
          </cell>
          <cell r="G1827">
            <v>17.3</v>
          </cell>
          <cell r="H1827" t="str">
            <v>TEMP</v>
          </cell>
          <cell r="N1827">
            <v>0</v>
          </cell>
          <cell r="R1827" t="str">
            <v>ASSEMBLY HELPER</v>
          </cell>
          <cell r="S1827">
            <v>39599</v>
          </cell>
          <cell r="T1827">
            <v>25</v>
          </cell>
          <cell r="U1827">
            <v>4</v>
          </cell>
          <cell r="V1827">
            <v>0</v>
          </cell>
          <cell r="W1827">
            <v>1</v>
          </cell>
          <cell r="X1827">
            <v>31</v>
          </cell>
          <cell r="Y1827">
            <v>30</v>
          </cell>
          <cell r="Z1827">
            <v>0</v>
          </cell>
        </row>
        <row r="1828">
          <cell r="A1828" t="str">
            <v>TMP469</v>
          </cell>
          <cell r="B1828" t="str">
            <v>SANDHYA KHAMBE</v>
          </cell>
          <cell r="C1828" t="str">
            <v>19.12.06</v>
          </cell>
          <cell r="E1828" t="str">
            <v>YES</v>
          </cell>
          <cell r="F1828">
            <v>9</v>
          </cell>
          <cell r="G1828">
            <v>17.3</v>
          </cell>
          <cell r="H1828" t="str">
            <v>TEMP</v>
          </cell>
          <cell r="N1828">
            <v>0</v>
          </cell>
          <cell r="R1828" t="str">
            <v>ASSEMBLY HELPER</v>
          </cell>
          <cell r="S1828">
            <v>39753</v>
          </cell>
          <cell r="T1828">
            <v>24.5</v>
          </cell>
          <cell r="U1828">
            <v>5</v>
          </cell>
          <cell r="V1828">
            <v>0</v>
          </cell>
          <cell r="W1828">
            <v>0</v>
          </cell>
          <cell r="X1828">
            <v>30</v>
          </cell>
          <cell r="Y1828">
            <v>29.5</v>
          </cell>
          <cell r="Z1828">
            <v>1.25</v>
          </cell>
        </row>
        <row r="1829">
          <cell r="A1829" t="str">
            <v>TMP469</v>
          </cell>
          <cell r="B1829" t="str">
            <v>SANDHYA KHAMBE</v>
          </cell>
          <cell r="C1829" t="str">
            <v>19.12.06</v>
          </cell>
          <cell r="E1829" t="str">
            <v>YES</v>
          </cell>
          <cell r="F1829">
            <v>9</v>
          </cell>
          <cell r="G1829">
            <v>17.3</v>
          </cell>
          <cell r="H1829" t="str">
            <v>TEMP</v>
          </cell>
          <cell r="N1829">
            <v>0</v>
          </cell>
          <cell r="R1829" t="str">
            <v>ASSEMBLY HELPER</v>
          </cell>
          <cell r="S1829">
            <v>39539</v>
          </cell>
          <cell r="T1829">
            <v>19</v>
          </cell>
          <cell r="U1829">
            <v>3</v>
          </cell>
          <cell r="W1829">
            <v>0</v>
          </cell>
          <cell r="X1829">
            <v>30</v>
          </cell>
          <cell r="Y1829">
            <v>22</v>
          </cell>
          <cell r="Z1829">
            <v>3.75</v>
          </cell>
        </row>
        <row r="1830">
          <cell r="A1830" t="str">
            <v>TMP469</v>
          </cell>
          <cell r="B1830" t="str">
            <v>SANDHYA KHAMBE</v>
          </cell>
          <cell r="C1830" t="str">
            <v>19.12.06</v>
          </cell>
          <cell r="F1830">
            <v>9</v>
          </cell>
          <cell r="G1830">
            <v>17.3</v>
          </cell>
          <cell r="H1830" t="str">
            <v>TEMP</v>
          </cell>
          <cell r="N1830">
            <v>0</v>
          </cell>
          <cell r="R1830" t="str">
            <v>ASSEMBLY HELPER</v>
          </cell>
          <cell r="S1830">
            <v>39629</v>
          </cell>
          <cell r="T1830">
            <v>22.5</v>
          </cell>
          <cell r="U1830">
            <v>5</v>
          </cell>
          <cell r="V1830">
            <v>0</v>
          </cell>
          <cell r="W1830">
            <v>0</v>
          </cell>
          <cell r="X1830">
            <v>30</v>
          </cell>
          <cell r="Y1830">
            <v>27.5</v>
          </cell>
          <cell r="Z1830">
            <v>0</v>
          </cell>
        </row>
        <row r="1831">
          <cell r="A1831" t="str">
            <v>TMP469</v>
          </cell>
          <cell r="B1831" t="str">
            <v>SANDHYA KHAMBE</v>
          </cell>
          <cell r="C1831" t="str">
            <v>19.12.06</v>
          </cell>
          <cell r="E1831" t="str">
            <v>YES</v>
          </cell>
          <cell r="F1831" t="str">
            <v>TIME_IN</v>
          </cell>
          <cell r="G1831">
            <v>17.3</v>
          </cell>
          <cell r="H1831" t="str">
            <v>TEMP</v>
          </cell>
          <cell r="N1831">
            <v>0</v>
          </cell>
          <cell r="R1831" t="str">
            <v>ASSEMBLY HELPER</v>
          </cell>
          <cell r="S1831">
            <v>39881</v>
          </cell>
          <cell r="T1831">
            <v>22.5</v>
          </cell>
          <cell r="U1831">
            <v>5</v>
          </cell>
          <cell r="V1831">
            <v>0</v>
          </cell>
          <cell r="W1831">
            <v>2</v>
          </cell>
          <cell r="X1831">
            <v>31</v>
          </cell>
          <cell r="Y1831">
            <v>29.5</v>
          </cell>
          <cell r="Z1831">
            <v>12.25</v>
          </cell>
        </row>
        <row r="1832">
          <cell r="A1832" t="str">
            <v>TMP469</v>
          </cell>
          <cell r="B1832" t="str">
            <v>SANDHYA KHAMBE</v>
          </cell>
          <cell r="C1832" t="str">
            <v>19.12.06</v>
          </cell>
          <cell r="E1832" t="str">
            <v>YES</v>
          </cell>
          <cell r="F1832">
            <v>9</v>
          </cell>
          <cell r="G1832">
            <v>17.3</v>
          </cell>
          <cell r="H1832" t="str">
            <v>TEMP</v>
          </cell>
          <cell r="N1832">
            <v>0</v>
          </cell>
          <cell r="R1832" t="str">
            <v>ASSEMBLY HELPER</v>
          </cell>
          <cell r="S1832">
            <v>39660</v>
          </cell>
          <cell r="T1832">
            <v>26.5</v>
          </cell>
          <cell r="U1832">
            <v>4</v>
          </cell>
          <cell r="V1832">
            <v>0</v>
          </cell>
          <cell r="W1832">
            <v>0</v>
          </cell>
          <cell r="X1832">
            <v>31</v>
          </cell>
          <cell r="Y1832">
            <v>30.5</v>
          </cell>
          <cell r="Z1832">
            <v>1.5</v>
          </cell>
        </row>
        <row r="1833">
          <cell r="A1833" t="str">
            <v>TMP469</v>
          </cell>
          <cell r="B1833" t="str">
            <v>SANDHYA KHAMBE</v>
          </cell>
          <cell r="C1833" t="str">
            <v>19.12.06</v>
          </cell>
          <cell r="E1833" t="str">
            <v>YES</v>
          </cell>
          <cell r="F1833">
            <v>9</v>
          </cell>
          <cell r="G1833">
            <v>17.3</v>
          </cell>
          <cell r="H1833" t="str">
            <v>TEMP</v>
          </cell>
          <cell r="N1833">
            <v>0</v>
          </cell>
          <cell r="R1833" t="str">
            <v>ASSEMBLY HELPER</v>
          </cell>
          <cell r="S1833">
            <v>39691</v>
          </cell>
          <cell r="T1833">
            <v>23.5</v>
          </cell>
          <cell r="U1833">
            <v>4</v>
          </cell>
          <cell r="V1833">
            <v>0</v>
          </cell>
          <cell r="W1833">
            <v>3</v>
          </cell>
          <cell r="X1833">
            <v>31</v>
          </cell>
          <cell r="Y1833">
            <v>30.5</v>
          </cell>
          <cell r="Z1833">
            <v>0</v>
          </cell>
        </row>
        <row r="1834">
          <cell r="A1834" t="str">
            <v>TMP472</v>
          </cell>
          <cell r="B1834" t="str">
            <v>ANUJA RANE</v>
          </cell>
          <cell r="C1834" t="str">
            <v>20.12.06</v>
          </cell>
          <cell r="E1834" t="str">
            <v>YES</v>
          </cell>
          <cell r="F1834">
            <v>9</v>
          </cell>
          <cell r="G1834">
            <v>17.3</v>
          </cell>
          <cell r="H1834" t="str">
            <v>TEMP</v>
          </cell>
          <cell r="N1834">
            <v>0</v>
          </cell>
          <cell r="R1834" t="str">
            <v>ASSEMBLY HELPER</v>
          </cell>
          <cell r="S1834">
            <v>39691</v>
          </cell>
          <cell r="T1834">
            <v>14</v>
          </cell>
          <cell r="U1834">
            <v>2</v>
          </cell>
          <cell r="V1834">
            <v>0</v>
          </cell>
          <cell r="W1834">
            <v>3</v>
          </cell>
          <cell r="X1834">
            <v>31</v>
          </cell>
          <cell r="Y1834">
            <v>19</v>
          </cell>
          <cell r="Z1834">
            <v>0</v>
          </cell>
        </row>
        <row r="1835">
          <cell r="A1835" t="str">
            <v>TMP472</v>
          </cell>
          <cell r="B1835" t="str">
            <v>ANUJA RANE</v>
          </cell>
          <cell r="C1835" t="str">
            <v>20.12.06</v>
          </cell>
          <cell r="F1835">
            <v>9</v>
          </cell>
          <cell r="G1835">
            <v>17.3</v>
          </cell>
          <cell r="H1835" t="str">
            <v>TEMP</v>
          </cell>
          <cell r="N1835">
            <v>0</v>
          </cell>
          <cell r="R1835" t="str">
            <v>ASSEMBLY HELPER</v>
          </cell>
          <cell r="S1835">
            <v>39629</v>
          </cell>
          <cell r="T1835">
            <v>24</v>
          </cell>
          <cell r="U1835">
            <v>5</v>
          </cell>
          <cell r="V1835">
            <v>0</v>
          </cell>
          <cell r="W1835">
            <v>0</v>
          </cell>
          <cell r="X1835">
            <v>30</v>
          </cell>
          <cell r="Y1835">
            <v>29</v>
          </cell>
          <cell r="Z1835">
            <v>0</v>
          </cell>
        </row>
        <row r="1836">
          <cell r="A1836" t="str">
            <v>TMP472</v>
          </cell>
          <cell r="B1836" t="str">
            <v>ANUJA RANE</v>
          </cell>
          <cell r="C1836" t="str">
            <v>20.12.06</v>
          </cell>
          <cell r="E1836" t="str">
            <v>YES</v>
          </cell>
          <cell r="F1836">
            <v>9</v>
          </cell>
          <cell r="G1836">
            <v>17.3</v>
          </cell>
          <cell r="H1836" t="str">
            <v>TEMP</v>
          </cell>
          <cell r="N1836">
            <v>0</v>
          </cell>
          <cell r="R1836" t="str">
            <v>ASSEMBLY HELPER</v>
          </cell>
          <cell r="S1836">
            <v>39692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30</v>
          </cell>
          <cell r="Y1836">
            <v>0</v>
          </cell>
          <cell r="Z1836">
            <v>0</v>
          </cell>
        </row>
        <row r="1837">
          <cell r="A1837" t="str">
            <v>TMP472</v>
          </cell>
          <cell r="B1837" t="str">
            <v>ANUJA RANE</v>
          </cell>
          <cell r="C1837" t="str">
            <v>20.12.06</v>
          </cell>
          <cell r="E1837" t="str">
            <v>YES</v>
          </cell>
          <cell r="F1837">
            <v>9</v>
          </cell>
          <cell r="G1837">
            <v>17.3</v>
          </cell>
          <cell r="H1837" t="str">
            <v>TEMP</v>
          </cell>
          <cell r="N1837">
            <v>0</v>
          </cell>
          <cell r="R1837" t="str">
            <v>ASSEMBLY HELPER</v>
          </cell>
          <cell r="S1837">
            <v>39599</v>
          </cell>
          <cell r="T1837">
            <v>9</v>
          </cell>
          <cell r="U1837">
            <v>2</v>
          </cell>
          <cell r="V1837">
            <v>0</v>
          </cell>
          <cell r="W1837">
            <v>1</v>
          </cell>
          <cell r="X1837">
            <v>31</v>
          </cell>
          <cell r="Y1837">
            <v>12</v>
          </cell>
          <cell r="Z1837">
            <v>0</v>
          </cell>
        </row>
        <row r="1838">
          <cell r="A1838" t="str">
            <v>TMP472</v>
          </cell>
          <cell r="B1838" t="str">
            <v>ANUJA RANE</v>
          </cell>
          <cell r="C1838" t="str">
            <v>20.12.06</v>
          </cell>
          <cell r="E1838" t="str">
            <v>YES</v>
          </cell>
          <cell r="F1838">
            <v>9</v>
          </cell>
          <cell r="G1838">
            <v>17.3</v>
          </cell>
          <cell r="H1838" t="str">
            <v>TEMP</v>
          </cell>
          <cell r="N1838">
            <v>0</v>
          </cell>
          <cell r="R1838" t="str">
            <v>ASSEMBLY HELPER</v>
          </cell>
          <cell r="S1838">
            <v>39539</v>
          </cell>
          <cell r="T1838">
            <v>22</v>
          </cell>
          <cell r="U1838">
            <v>4</v>
          </cell>
          <cell r="W1838">
            <v>0</v>
          </cell>
          <cell r="X1838">
            <v>30</v>
          </cell>
          <cell r="Y1838">
            <v>26</v>
          </cell>
          <cell r="Z1838">
            <v>2.5</v>
          </cell>
        </row>
        <row r="1839">
          <cell r="A1839" t="str">
            <v>TMP472</v>
          </cell>
          <cell r="B1839" t="str">
            <v>ANUJA RANE</v>
          </cell>
          <cell r="C1839" t="str">
            <v>20.12.06</v>
          </cell>
          <cell r="E1839" t="str">
            <v>YES</v>
          </cell>
          <cell r="F1839">
            <v>9</v>
          </cell>
          <cell r="G1839">
            <v>17.3</v>
          </cell>
          <cell r="H1839" t="str">
            <v>TEMP</v>
          </cell>
          <cell r="N1839">
            <v>0</v>
          </cell>
          <cell r="R1839" t="str">
            <v>ASSEMBLY HELPER</v>
          </cell>
          <cell r="S1839">
            <v>39660</v>
          </cell>
          <cell r="T1839">
            <v>24.5</v>
          </cell>
          <cell r="U1839">
            <v>4</v>
          </cell>
          <cell r="V1839">
            <v>0</v>
          </cell>
          <cell r="W1839">
            <v>0</v>
          </cell>
          <cell r="X1839">
            <v>31</v>
          </cell>
          <cell r="Y1839">
            <v>28.5</v>
          </cell>
          <cell r="Z1839">
            <v>14</v>
          </cell>
        </row>
        <row r="1840">
          <cell r="A1840" t="str">
            <v>TMP473</v>
          </cell>
          <cell r="B1840" t="str">
            <v>SANTOSH PITKAR</v>
          </cell>
          <cell r="C1840" t="str">
            <v>20.12.06</v>
          </cell>
          <cell r="F1840">
            <v>7.3</v>
          </cell>
          <cell r="G1840">
            <v>16</v>
          </cell>
          <cell r="H1840" t="str">
            <v>TEMP</v>
          </cell>
          <cell r="N1840">
            <v>0</v>
          </cell>
          <cell r="R1840" t="str">
            <v>PRINTING VERROC-HELR</v>
          </cell>
          <cell r="S1840">
            <v>39629</v>
          </cell>
          <cell r="T1840">
            <v>24</v>
          </cell>
          <cell r="U1840">
            <v>5</v>
          </cell>
          <cell r="V1840">
            <v>0</v>
          </cell>
          <cell r="W1840">
            <v>0</v>
          </cell>
          <cell r="X1840">
            <v>30</v>
          </cell>
          <cell r="Y1840">
            <v>29</v>
          </cell>
          <cell r="Z1840">
            <v>52.5</v>
          </cell>
        </row>
        <row r="1841">
          <cell r="A1841" t="str">
            <v>TMP473</v>
          </cell>
          <cell r="B1841" t="str">
            <v>SANTOSH PITKAR</v>
          </cell>
          <cell r="C1841" t="str">
            <v>20.12.06</v>
          </cell>
          <cell r="E1841" t="str">
            <v>YES</v>
          </cell>
          <cell r="F1841">
            <v>7.3</v>
          </cell>
          <cell r="G1841">
            <v>16</v>
          </cell>
          <cell r="H1841" t="str">
            <v>TEMP</v>
          </cell>
          <cell r="N1841">
            <v>0</v>
          </cell>
          <cell r="R1841" t="str">
            <v>PRINTING VERROC-HELR</v>
          </cell>
          <cell r="S1841">
            <v>39660</v>
          </cell>
          <cell r="T1841">
            <v>26</v>
          </cell>
          <cell r="U1841">
            <v>4</v>
          </cell>
          <cell r="V1841">
            <v>0</v>
          </cell>
          <cell r="W1841">
            <v>0</v>
          </cell>
          <cell r="X1841">
            <v>31</v>
          </cell>
          <cell r="Y1841">
            <v>30</v>
          </cell>
          <cell r="Z1841">
            <v>35.75</v>
          </cell>
        </row>
        <row r="1842">
          <cell r="A1842" t="str">
            <v>TMP473</v>
          </cell>
          <cell r="B1842" t="str">
            <v>SANTOSH PITKAR</v>
          </cell>
          <cell r="C1842" t="str">
            <v>20.12.06</v>
          </cell>
          <cell r="E1842" t="str">
            <v>YES</v>
          </cell>
          <cell r="F1842">
            <v>7.3</v>
          </cell>
          <cell r="G1842">
            <v>16</v>
          </cell>
          <cell r="H1842" t="str">
            <v>TEMP</v>
          </cell>
          <cell r="N1842">
            <v>0</v>
          </cell>
          <cell r="R1842" t="str">
            <v>PRINTING VERROC-HELR</v>
          </cell>
          <cell r="S1842">
            <v>39599</v>
          </cell>
          <cell r="T1842">
            <v>24</v>
          </cell>
          <cell r="U1842">
            <v>4</v>
          </cell>
          <cell r="V1842">
            <v>0</v>
          </cell>
          <cell r="W1842">
            <v>1</v>
          </cell>
          <cell r="X1842">
            <v>31</v>
          </cell>
          <cell r="Y1842">
            <v>29</v>
          </cell>
          <cell r="Z1842">
            <v>80.25</v>
          </cell>
        </row>
        <row r="1843">
          <cell r="A1843" t="str">
            <v>TMP473</v>
          </cell>
          <cell r="B1843" t="str">
            <v>SANTOSH PITKAR</v>
          </cell>
          <cell r="C1843" t="str">
            <v>20.12.06</v>
          </cell>
          <cell r="E1843" t="str">
            <v>YES</v>
          </cell>
          <cell r="F1843" t="str">
            <v>TIME_IN</v>
          </cell>
          <cell r="G1843">
            <v>16</v>
          </cell>
          <cell r="H1843" t="str">
            <v>TEMP</v>
          </cell>
          <cell r="N1843">
            <v>0</v>
          </cell>
          <cell r="R1843" t="str">
            <v>PRINTING VERROC-HELR</v>
          </cell>
          <cell r="S1843">
            <v>39845</v>
          </cell>
          <cell r="T1843">
            <v>19</v>
          </cell>
          <cell r="U1843">
            <v>8</v>
          </cell>
          <cell r="V1843">
            <v>0</v>
          </cell>
          <cell r="W1843">
            <v>0</v>
          </cell>
          <cell r="X1843">
            <v>28</v>
          </cell>
          <cell r="Y1843">
            <v>27</v>
          </cell>
          <cell r="Z1843">
            <v>0</v>
          </cell>
        </row>
        <row r="1844">
          <cell r="A1844" t="str">
            <v>TMP473</v>
          </cell>
          <cell r="B1844" t="str">
            <v>SANTOSH PITKAR</v>
          </cell>
          <cell r="C1844" t="str">
            <v>20.12.06</v>
          </cell>
          <cell r="E1844" t="str">
            <v>YES</v>
          </cell>
          <cell r="F1844">
            <v>7.3</v>
          </cell>
          <cell r="G1844">
            <v>16</v>
          </cell>
          <cell r="H1844" t="str">
            <v>TEMP</v>
          </cell>
          <cell r="N1844">
            <v>0</v>
          </cell>
          <cell r="R1844" t="str">
            <v>PRINTING VERROC-HELR</v>
          </cell>
          <cell r="S1844">
            <v>39722</v>
          </cell>
          <cell r="T1844">
            <v>21</v>
          </cell>
          <cell r="U1844">
            <v>5</v>
          </cell>
          <cell r="V1844">
            <v>0</v>
          </cell>
          <cell r="W1844">
            <v>4</v>
          </cell>
          <cell r="X1844">
            <v>31</v>
          </cell>
          <cell r="Y1844">
            <v>30</v>
          </cell>
          <cell r="Z1844">
            <v>4</v>
          </cell>
        </row>
        <row r="1845">
          <cell r="A1845" t="str">
            <v>TMP473</v>
          </cell>
          <cell r="B1845" t="str">
            <v>SANTOSH PITKAR</v>
          </cell>
          <cell r="C1845" t="str">
            <v>20.12.06</v>
          </cell>
          <cell r="E1845" t="str">
            <v>YES</v>
          </cell>
          <cell r="F1845" t="str">
            <v>TIME_IN</v>
          </cell>
          <cell r="G1845">
            <v>16</v>
          </cell>
          <cell r="H1845" t="str">
            <v>TEMP</v>
          </cell>
          <cell r="N1845">
            <v>0</v>
          </cell>
          <cell r="R1845" t="str">
            <v>PRINTING VERROC-HELR</v>
          </cell>
          <cell r="S1845">
            <v>39881</v>
          </cell>
          <cell r="T1845">
            <v>21</v>
          </cell>
          <cell r="U1845">
            <v>8</v>
          </cell>
          <cell r="V1845">
            <v>0</v>
          </cell>
          <cell r="W1845">
            <v>2</v>
          </cell>
          <cell r="X1845">
            <v>31</v>
          </cell>
          <cell r="Y1845">
            <v>31</v>
          </cell>
          <cell r="Z1845">
            <v>8</v>
          </cell>
        </row>
        <row r="1846">
          <cell r="A1846" t="str">
            <v>TMP473</v>
          </cell>
          <cell r="B1846" t="str">
            <v>SANTOSH PITKAR</v>
          </cell>
          <cell r="C1846" t="str">
            <v>20.12.06</v>
          </cell>
          <cell r="E1846" t="str">
            <v>YES</v>
          </cell>
          <cell r="F1846" t="str">
            <v>TIME_IN</v>
          </cell>
          <cell r="G1846">
            <v>16</v>
          </cell>
          <cell r="H1846" t="str">
            <v>TEMP</v>
          </cell>
          <cell r="N1846">
            <v>0</v>
          </cell>
          <cell r="R1846" t="str">
            <v>PRINTING VERROC-HELR</v>
          </cell>
          <cell r="S1846">
            <v>39814</v>
          </cell>
          <cell r="T1846">
            <v>23</v>
          </cell>
          <cell r="U1846">
            <v>5</v>
          </cell>
          <cell r="V1846">
            <v>0</v>
          </cell>
          <cell r="W1846">
            <v>1</v>
          </cell>
          <cell r="X1846">
            <v>31</v>
          </cell>
          <cell r="Y1846">
            <v>29</v>
          </cell>
          <cell r="Z1846">
            <v>0</v>
          </cell>
        </row>
        <row r="1847">
          <cell r="A1847" t="str">
            <v>TMP473</v>
          </cell>
          <cell r="B1847" t="str">
            <v>SANTOSH PITKAR</v>
          </cell>
          <cell r="C1847" t="str">
            <v>20.12.06</v>
          </cell>
          <cell r="E1847" t="str">
            <v>YES</v>
          </cell>
          <cell r="F1847">
            <v>7.3</v>
          </cell>
          <cell r="G1847">
            <v>16</v>
          </cell>
          <cell r="H1847" t="str">
            <v>TEMP</v>
          </cell>
          <cell r="N1847">
            <v>0</v>
          </cell>
          <cell r="R1847" t="str">
            <v>PRINTING VERROC-HELR</v>
          </cell>
          <cell r="S1847">
            <v>39691</v>
          </cell>
          <cell r="T1847">
            <v>22.5</v>
          </cell>
          <cell r="U1847">
            <v>5</v>
          </cell>
          <cell r="V1847">
            <v>0</v>
          </cell>
          <cell r="W1847">
            <v>2</v>
          </cell>
          <cell r="X1847">
            <v>31</v>
          </cell>
          <cell r="Y1847">
            <v>29.5</v>
          </cell>
          <cell r="Z1847">
            <v>30.75</v>
          </cell>
        </row>
        <row r="1848">
          <cell r="A1848" t="str">
            <v>TMP473</v>
          </cell>
          <cell r="B1848" t="str">
            <v>SANTOSH PITKAR</v>
          </cell>
          <cell r="C1848" t="str">
            <v>20.12.06</v>
          </cell>
          <cell r="E1848" t="str">
            <v>YES</v>
          </cell>
          <cell r="F1848" t="str">
            <v>TIME_IN</v>
          </cell>
          <cell r="G1848">
            <v>16</v>
          </cell>
          <cell r="H1848" t="str">
            <v>TEMP</v>
          </cell>
          <cell r="N1848">
            <v>0</v>
          </cell>
          <cell r="R1848" t="str">
            <v>PRINTING VERROC-HELR</v>
          </cell>
          <cell r="S1848">
            <v>39783</v>
          </cell>
          <cell r="T1848">
            <v>25</v>
          </cell>
          <cell r="U1848">
            <v>4</v>
          </cell>
          <cell r="V1848">
            <v>0</v>
          </cell>
          <cell r="W1848">
            <v>0</v>
          </cell>
          <cell r="X1848">
            <v>31</v>
          </cell>
          <cell r="Y1848">
            <v>29</v>
          </cell>
          <cell r="Z1848">
            <v>0</v>
          </cell>
        </row>
        <row r="1849">
          <cell r="A1849" t="str">
            <v>TMP473</v>
          </cell>
          <cell r="B1849" t="str">
            <v>SANTOSH PITKAR</v>
          </cell>
          <cell r="C1849" t="str">
            <v>20.12.06</v>
          </cell>
          <cell r="E1849" t="str">
            <v>YES</v>
          </cell>
          <cell r="F1849">
            <v>7.3</v>
          </cell>
          <cell r="G1849">
            <v>16</v>
          </cell>
          <cell r="H1849" t="str">
            <v>TEMP</v>
          </cell>
          <cell r="N1849">
            <v>0</v>
          </cell>
          <cell r="R1849" t="str">
            <v>PRINTING VERROC-HELR</v>
          </cell>
          <cell r="S1849">
            <v>39539</v>
          </cell>
          <cell r="T1849">
            <v>24</v>
          </cell>
          <cell r="U1849">
            <v>4</v>
          </cell>
          <cell r="W1849">
            <v>0</v>
          </cell>
          <cell r="X1849">
            <v>30</v>
          </cell>
          <cell r="Y1849">
            <v>28</v>
          </cell>
          <cell r="Z1849">
            <v>23.25</v>
          </cell>
        </row>
        <row r="1850">
          <cell r="A1850" t="str">
            <v>TMP473</v>
          </cell>
          <cell r="B1850" t="str">
            <v>SANTOSH PITKAR</v>
          </cell>
          <cell r="C1850" t="str">
            <v>20.12.06</v>
          </cell>
          <cell r="E1850" t="str">
            <v>YES</v>
          </cell>
          <cell r="F1850">
            <v>7.3</v>
          </cell>
          <cell r="G1850">
            <v>16</v>
          </cell>
          <cell r="H1850" t="str">
            <v>TEMP</v>
          </cell>
          <cell r="N1850">
            <v>0</v>
          </cell>
          <cell r="R1850" t="str">
            <v>PRINTING VERROC-HELR</v>
          </cell>
          <cell r="S1850">
            <v>39692</v>
          </cell>
          <cell r="T1850">
            <v>22</v>
          </cell>
          <cell r="U1850">
            <v>4</v>
          </cell>
          <cell r="V1850">
            <v>0</v>
          </cell>
          <cell r="W1850">
            <v>1</v>
          </cell>
          <cell r="X1850">
            <v>30</v>
          </cell>
          <cell r="Y1850">
            <v>27</v>
          </cell>
          <cell r="Z1850">
            <v>8</v>
          </cell>
        </row>
        <row r="1851">
          <cell r="A1851" t="str">
            <v>TMP473</v>
          </cell>
          <cell r="B1851" t="str">
            <v>SANTOSH PITKAR</v>
          </cell>
          <cell r="C1851" t="str">
            <v>20.12.06</v>
          </cell>
          <cell r="E1851" t="str">
            <v>YES</v>
          </cell>
          <cell r="F1851">
            <v>7.3</v>
          </cell>
          <cell r="G1851">
            <v>16</v>
          </cell>
          <cell r="H1851" t="str">
            <v>TEMP</v>
          </cell>
          <cell r="N1851">
            <v>0</v>
          </cell>
          <cell r="R1851" t="str">
            <v>PRINTING VERROC-HELR</v>
          </cell>
          <cell r="S1851">
            <v>39753</v>
          </cell>
          <cell r="T1851">
            <v>24</v>
          </cell>
          <cell r="U1851">
            <v>4</v>
          </cell>
          <cell r="V1851">
            <v>0</v>
          </cell>
          <cell r="W1851">
            <v>0</v>
          </cell>
          <cell r="X1851">
            <v>30</v>
          </cell>
          <cell r="Y1851">
            <v>28</v>
          </cell>
          <cell r="Z1851">
            <v>0</v>
          </cell>
        </row>
        <row r="1852">
          <cell r="A1852" t="str">
            <v>TMP475</v>
          </cell>
          <cell r="B1852" t="str">
            <v>CHETAN RAJPUT</v>
          </cell>
          <cell r="C1852" t="str">
            <v>21.12.06</v>
          </cell>
          <cell r="F1852">
            <v>9</v>
          </cell>
          <cell r="G1852">
            <v>17.3</v>
          </cell>
          <cell r="H1852" t="str">
            <v>TEMP</v>
          </cell>
          <cell r="N1852">
            <v>0</v>
          </cell>
          <cell r="R1852" t="str">
            <v>CARD HELPER</v>
          </cell>
          <cell r="S1852">
            <v>39629</v>
          </cell>
          <cell r="T1852">
            <v>21</v>
          </cell>
          <cell r="U1852">
            <v>5</v>
          </cell>
          <cell r="V1852">
            <v>0</v>
          </cell>
          <cell r="W1852">
            <v>0</v>
          </cell>
          <cell r="X1852">
            <v>30</v>
          </cell>
          <cell r="Y1852">
            <v>26</v>
          </cell>
          <cell r="Z1852">
            <v>124.75</v>
          </cell>
        </row>
        <row r="1853">
          <cell r="A1853" t="str">
            <v>TMP475</v>
          </cell>
          <cell r="B1853" t="str">
            <v>CHETAN RAJPUT</v>
          </cell>
          <cell r="C1853" t="str">
            <v>21.12.06</v>
          </cell>
          <cell r="E1853" t="str">
            <v>YES</v>
          </cell>
          <cell r="F1853">
            <v>9</v>
          </cell>
          <cell r="G1853">
            <v>17.3</v>
          </cell>
          <cell r="H1853" t="str">
            <v>TEMP</v>
          </cell>
          <cell r="N1853">
            <v>0</v>
          </cell>
          <cell r="R1853" t="str">
            <v>CARD HELPER</v>
          </cell>
          <cell r="S1853">
            <v>39753</v>
          </cell>
          <cell r="T1853">
            <v>20.5</v>
          </cell>
          <cell r="U1853">
            <v>3</v>
          </cell>
          <cell r="V1853">
            <v>0</v>
          </cell>
          <cell r="W1853">
            <v>0</v>
          </cell>
          <cell r="X1853">
            <v>30</v>
          </cell>
          <cell r="Y1853">
            <v>23.5</v>
          </cell>
          <cell r="Z1853">
            <v>58</v>
          </cell>
        </row>
        <row r="1854">
          <cell r="A1854" t="str">
            <v>TMP475</v>
          </cell>
          <cell r="B1854" t="str">
            <v>CHETAN RAJPUT</v>
          </cell>
          <cell r="C1854" t="str">
            <v>21.12.06</v>
          </cell>
          <cell r="E1854" t="str">
            <v>YES</v>
          </cell>
          <cell r="F1854">
            <v>9</v>
          </cell>
          <cell r="G1854">
            <v>17.3</v>
          </cell>
          <cell r="H1854" t="str">
            <v>TEMP</v>
          </cell>
          <cell r="N1854">
            <v>0</v>
          </cell>
          <cell r="R1854" t="str">
            <v>CARD HELPER</v>
          </cell>
          <cell r="S1854">
            <v>39599</v>
          </cell>
          <cell r="T1854">
            <v>19.5</v>
          </cell>
          <cell r="U1854">
            <v>3</v>
          </cell>
          <cell r="V1854">
            <v>0</v>
          </cell>
          <cell r="W1854">
            <v>1</v>
          </cell>
          <cell r="X1854">
            <v>31</v>
          </cell>
          <cell r="Y1854">
            <v>23.5</v>
          </cell>
          <cell r="Z1854">
            <v>46</v>
          </cell>
        </row>
        <row r="1855">
          <cell r="A1855" t="str">
            <v>TMP475</v>
          </cell>
          <cell r="B1855" t="str">
            <v>CHETAN RAJPUT</v>
          </cell>
          <cell r="C1855" t="str">
            <v>21.12.06</v>
          </cell>
          <cell r="E1855" t="str">
            <v>YES</v>
          </cell>
          <cell r="F1855" t="str">
            <v>TIME_IN</v>
          </cell>
          <cell r="G1855">
            <v>17.3</v>
          </cell>
          <cell r="H1855" t="str">
            <v>TEMP</v>
          </cell>
          <cell r="N1855">
            <v>0</v>
          </cell>
          <cell r="R1855" t="str">
            <v>CARD HELPER</v>
          </cell>
          <cell r="S1855">
            <v>39845</v>
          </cell>
          <cell r="T1855">
            <v>24</v>
          </cell>
          <cell r="U1855">
            <v>4</v>
          </cell>
          <cell r="V1855">
            <v>0</v>
          </cell>
          <cell r="W1855">
            <v>0</v>
          </cell>
          <cell r="X1855">
            <v>28</v>
          </cell>
          <cell r="Y1855">
            <v>28</v>
          </cell>
          <cell r="Z1855">
            <v>28</v>
          </cell>
        </row>
        <row r="1856">
          <cell r="A1856" t="str">
            <v>TMP475</v>
          </cell>
          <cell r="B1856" t="str">
            <v>CHETAN RAJPUT</v>
          </cell>
          <cell r="C1856" t="str">
            <v>21.12.06</v>
          </cell>
          <cell r="E1856" t="str">
            <v>YES</v>
          </cell>
          <cell r="F1856" t="str">
            <v>TIME_IN</v>
          </cell>
          <cell r="G1856">
            <v>17.3</v>
          </cell>
          <cell r="H1856" t="str">
            <v>TEMP</v>
          </cell>
          <cell r="N1856">
            <v>0</v>
          </cell>
          <cell r="R1856" t="str">
            <v>CARD HELPER</v>
          </cell>
          <cell r="S1856">
            <v>39783</v>
          </cell>
          <cell r="T1856">
            <v>27</v>
          </cell>
          <cell r="U1856">
            <v>4</v>
          </cell>
          <cell r="V1856">
            <v>0</v>
          </cell>
          <cell r="W1856">
            <v>0</v>
          </cell>
          <cell r="X1856">
            <v>31</v>
          </cell>
          <cell r="Y1856">
            <v>31</v>
          </cell>
          <cell r="Z1856">
            <v>85.5</v>
          </cell>
        </row>
        <row r="1857">
          <cell r="A1857" t="str">
            <v>TMP475</v>
          </cell>
          <cell r="B1857" t="str">
            <v>CHETAN RAJPUT</v>
          </cell>
          <cell r="C1857" t="str">
            <v>21.12.06</v>
          </cell>
          <cell r="E1857" t="str">
            <v>YES</v>
          </cell>
          <cell r="F1857" t="str">
            <v>TIME_IN</v>
          </cell>
          <cell r="G1857">
            <v>17.3</v>
          </cell>
          <cell r="H1857" t="str">
            <v>TEMP</v>
          </cell>
          <cell r="N1857">
            <v>0</v>
          </cell>
          <cell r="R1857" t="str">
            <v>CARD HELPER</v>
          </cell>
          <cell r="S1857">
            <v>39814</v>
          </cell>
          <cell r="T1857">
            <v>21.5</v>
          </cell>
          <cell r="U1857">
            <v>4</v>
          </cell>
          <cell r="V1857">
            <v>0</v>
          </cell>
          <cell r="W1857">
            <v>1</v>
          </cell>
          <cell r="X1857">
            <v>31</v>
          </cell>
          <cell r="Y1857">
            <v>26.5</v>
          </cell>
          <cell r="Z1857">
            <v>21</v>
          </cell>
        </row>
        <row r="1858">
          <cell r="A1858" t="str">
            <v>TMP475</v>
          </cell>
          <cell r="B1858" t="str">
            <v>CHETAN RAJPUT</v>
          </cell>
          <cell r="C1858" t="str">
            <v>21.12.06</v>
          </cell>
          <cell r="E1858" t="str">
            <v>YES</v>
          </cell>
          <cell r="F1858">
            <v>9</v>
          </cell>
          <cell r="G1858">
            <v>17.3</v>
          </cell>
          <cell r="H1858" t="str">
            <v>TEMP</v>
          </cell>
          <cell r="N1858">
            <v>0</v>
          </cell>
          <cell r="R1858" t="str">
            <v>CARD HELPER</v>
          </cell>
          <cell r="S1858">
            <v>39660</v>
          </cell>
          <cell r="T1858">
            <v>25.5</v>
          </cell>
          <cell r="U1858">
            <v>4</v>
          </cell>
          <cell r="V1858">
            <v>0</v>
          </cell>
          <cell r="W1858">
            <v>0</v>
          </cell>
          <cell r="X1858">
            <v>31</v>
          </cell>
          <cell r="Y1858">
            <v>29.5</v>
          </cell>
          <cell r="Z1858">
            <v>115.75</v>
          </cell>
        </row>
        <row r="1859">
          <cell r="A1859" t="str">
            <v>TMP475</v>
          </cell>
          <cell r="B1859" t="str">
            <v>CHETAN RAJPUT</v>
          </cell>
          <cell r="C1859" t="str">
            <v>21.12.06</v>
          </cell>
          <cell r="E1859" t="str">
            <v>YES</v>
          </cell>
          <cell r="F1859">
            <v>9</v>
          </cell>
          <cell r="G1859">
            <v>17.3</v>
          </cell>
          <cell r="H1859" t="str">
            <v>TEMP</v>
          </cell>
          <cell r="N1859">
            <v>0</v>
          </cell>
          <cell r="R1859" t="str">
            <v>CARD HELPER</v>
          </cell>
          <cell r="S1859">
            <v>39539</v>
          </cell>
          <cell r="T1859">
            <v>26</v>
          </cell>
          <cell r="U1859">
            <v>4</v>
          </cell>
          <cell r="W1859">
            <v>0</v>
          </cell>
          <cell r="X1859">
            <v>30</v>
          </cell>
          <cell r="Y1859">
            <v>30</v>
          </cell>
          <cell r="Z1859">
            <v>147</v>
          </cell>
        </row>
        <row r="1860">
          <cell r="A1860" t="str">
            <v>TMP475</v>
          </cell>
          <cell r="B1860" t="str">
            <v>CHETAN RAJPUT</v>
          </cell>
          <cell r="C1860" t="str">
            <v>21.12.06</v>
          </cell>
          <cell r="E1860" t="str">
            <v>YES</v>
          </cell>
          <cell r="F1860">
            <v>9</v>
          </cell>
          <cell r="G1860">
            <v>17.3</v>
          </cell>
          <cell r="H1860" t="str">
            <v>TEMP</v>
          </cell>
          <cell r="N1860">
            <v>0</v>
          </cell>
          <cell r="R1860" t="str">
            <v>CARD HELPER</v>
          </cell>
          <cell r="S1860">
            <v>39691</v>
          </cell>
          <cell r="T1860">
            <v>23.5</v>
          </cell>
          <cell r="U1860">
            <v>4</v>
          </cell>
          <cell r="V1860">
            <v>0</v>
          </cell>
          <cell r="W1860">
            <v>3</v>
          </cell>
          <cell r="X1860">
            <v>31</v>
          </cell>
          <cell r="Y1860">
            <v>30.5</v>
          </cell>
          <cell r="Z1860">
            <v>107</v>
          </cell>
        </row>
        <row r="1861">
          <cell r="A1861" t="str">
            <v>TMP475</v>
          </cell>
          <cell r="B1861" t="str">
            <v>CHETAN RAJPUT</v>
          </cell>
          <cell r="C1861" t="str">
            <v>21.12.06</v>
          </cell>
          <cell r="E1861" t="str">
            <v>YES</v>
          </cell>
          <cell r="F1861">
            <v>9</v>
          </cell>
          <cell r="G1861">
            <v>17.3</v>
          </cell>
          <cell r="H1861" t="str">
            <v>TEMP</v>
          </cell>
          <cell r="N1861">
            <v>0</v>
          </cell>
          <cell r="R1861" t="str">
            <v>CARD HELPER</v>
          </cell>
          <cell r="S1861">
            <v>39692</v>
          </cell>
          <cell r="T1861">
            <v>24</v>
          </cell>
          <cell r="U1861">
            <v>4</v>
          </cell>
          <cell r="V1861">
            <v>0</v>
          </cell>
          <cell r="W1861">
            <v>1</v>
          </cell>
          <cell r="X1861">
            <v>30</v>
          </cell>
          <cell r="Y1861">
            <v>29</v>
          </cell>
          <cell r="Z1861">
            <v>153.5</v>
          </cell>
        </row>
        <row r="1862">
          <cell r="A1862" t="str">
            <v>TMP475</v>
          </cell>
          <cell r="B1862" t="str">
            <v>CHETAN RAJPUT</v>
          </cell>
          <cell r="C1862" t="str">
            <v>21.12.06</v>
          </cell>
          <cell r="E1862" t="str">
            <v>YES</v>
          </cell>
          <cell r="F1862">
            <v>9</v>
          </cell>
          <cell r="G1862">
            <v>17.3</v>
          </cell>
          <cell r="H1862" t="str">
            <v>TEMP</v>
          </cell>
          <cell r="N1862">
            <v>0</v>
          </cell>
          <cell r="R1862" t="str">
            <v>CARD HELPER</v>
          </cell>
          <cell r="S1862">
            <v>39722</v>
          </cell>
          <cell r="T1862">
            <v>21.5</v>
          </cell>
          <cell r="U1862">
            <v>4</v>
          </cell>
          <cell r="V1862">
            <v>0</v>
          </cell>
          <cell r="W1862">
            <v>4</v>
          </cell>
          <cell r="X1862">
            <v>31</v>
          </cell>
          <cell r="Y1862">
            <v>29.5</v>
          </cell>
          <cell r="Z1862">
            <v>79.25</v>
          </cell>
        </row>
        <row r="1863">
          <cell r="A1863" t="str">
            <v>TMP475</v>
          </cell>
          <cell r="B1863" t="str">
            <v>CHETAN RAJPUT</v>
          </cell>
          <cell r="C1863" t="str">
            <v>21.12.06</v>
          </cell>
          <cell r="E1863" t="str">
            <v>YES</v>
          </cell>
          <cell r="F1863" t="str">
            <v>TIME_IN</v>
          </cell>
          <cell r="G1863">
            <v>17.3</v>
          </cell>
          <cell r="H1863" t="str">
            <v>TEMP</v>
          </cell>
          <cell r="N1863">
            <v>0</v>
          </cell>
          <cell r="R1863" t="str">
            <v>CARD HELPER</v>
          </cell>
          <cell r="S1863">
            <v>39881</v>
          </cell>
          <cell r="T1863">
            <v>23</v>
          </cell>
          <cell r="U1863">
            <v>5</v>
          </cell>
          <cell r="V1863">
            <v>0</v>
          </cell>
          <cell r="W1863">
            <v>2</v>
          </cell>
          <cell r="X1863">
            <v>31</v>
          </cell>
          <cell r="Y1863">
            <v>30</v>
          </cell>
          <cell r="Z1863">
            <v>19.5</v>
          </cell>
        </row>
        <row r="1864">
          <cell r="A1864" t="str">
            <v>TMP476</v>
          </cell>
          <cell r="B1864" t="str">
            <v>SURESH DINGANKAR</v>
          </cell>
          <cell r="C1864" t="str">
            <v>22.12.06</v>
          </cell>
          <cell r="E1864" t="str">
            <v>YES</v>
          </cell>
          <cell r="F1864">
            <v>7.3</v>
          </cell>
          <cell r="G1864">
            <v>17.3</v>
          </cell>
          <cell r="H1864" t="str">
            <v>TEMP</v>
          </cell>
          <cell r="N1864">
            <v>0</v>
          </cell>
          <cell r="R1864" t="str">
            <v>SCREEN PRINTER</v>
          </cell>
          <cell r="S1864">
            <v>39691</v>
          </cell>
          <cell r="T1864">
            <v>22</v>
          </cell>
          <cell r="U1864">
            <v>4</v>
          </cell>
          <cell r="V1864">
            <v>0</v>
          </cell>
          <cell r="W1864">
            <v>1</v>
          </cell>
          <cell r="X1864">
            <v>31</v>
          </cell>
          <cell r="Y1864">
            <v>27</v>
          </cell>
          <cell r="Z1864">
            <v>0</v>
          </cell>
        </row>
        <row r="1865">
          <cell r="A1865" t="str">
            <v>TMP476</v>
          </cell>
          <cell r="B1865" t="str">
            <v>SURESH DINGANKAR</v>
          </cell>
          <cell r="C1865" t="str">
            <v>22.12.06</v>
          </cell>
          <cell r="E1865" t="str">
            <v>YES</v>
          </cell>
          <cell r="F1865">
            <v>7.3</v>
          </cell>
          <cell r="G1865">
            <v>17.3</v>
          </cell>
          <cell r="H1865" t="str">
            <v>TEMP</v>
          </cell>
          <cell r="N1865">
            <v>0</v>
          </cell>
          <cell r="R1865" t="str">
            <v>SCREEN PRINTER</v>
          </cell>
          <cell r="S1865">
            <v>39722</v>
          </cell>
          <cell r="T1865">
            <v>19.5</v>
          </cell>
          <cell r="U1865">
            <v>5</v>
          </cell>
          <cell r="V1865">
            <v>0</v>
          </cell>
          <cell r="W1865">
            <v>4</v>
          </cell>
          <cell r="X1865">
            <v>31</v>
          </cell>
          <cell r="Y1865">
            <v>28.5</v>
          </cell>
          <cell r="Z1865">
            <v>2</v>
          </cell>
        </row>
        <row r="1866">
          <cell r="A1866" t="str">
            <v>TMP476</v>
          </cell>
          <cell r="B1866" t="str">
            <v>SURESH DINGANKAR</v>
          </cell>
          <cell r="C1866" t="str">
            <v>22.12.06</v>
          </cell>
          <cell r="F1866">
            <v>7.3</v>
          </cell>
          <cell r="G1866">
            <v>17.3</v>
          </cell>
          <cell r="H1866" t="str">
            <v>TEMP</v>
          </cell>
          <cell r="N1866">
            <v>0</v>
          </cell>
          <cell r="R1866" t="str">
            <v>SCREEN PRINTER</v>
          </cell>
          <cell r="S1866">
            <v>39629</v>
          </cell>
          <cell r="T1866">
            <v>22</v>
          </cell>
          <cell r="U1866">
            <v>5</v>
          </cell>
          <cell r="V1866">
            <v>0</v>
          </cell>
          <cell r="W1866">
            <v>0</v>
          </cell>
          <cell r="X1866">
            <v>30</v>
          </cell>
          <cell r="Y1866">
            <v>27</v>
          </cell>
          <cell r="Z1866">
            <v>57</v>
          </cell>
        </row>
        <row r="1867">
          <cell r="A1867" t="str">
            <v>TMP476</v>
          </cell>
          <cell r="B1867" t="str">
            <v>SURESH DINGANKAR</v>
          </cell>
          <cell r="C1867" t="str">
            <v>22.12.06</v>
          </cell>
          <cell r="E1867" t="str">
            <v>YES</v>
          </cell>
          <cell r="F1867">
            <v>7.3</v>
          </cell>
          <cell r="G1867">
            <v>17.3</v>
          </cell>
          <cell r="H1867" t="str">
            <v>TEMP</v>
          </cell>
          <cell r="N1867">
            <v>0</v>
          </cell>
          <cell r="R1867" t="str">
            <v>SCREEN PRINTER</v>
          </cell>
          <cell r="S1867">
            <v>39753</v>
          </cell>
          <cell r="T1867">
            <v>16.5</v>
          </cell>
          <cell r="U1867">
            <v>4</v>
          </cell>
          <cell r="V1867">
            <v>0</v>
          </cell>
          <cell r="W1867">
            <v>0</v>
          </cell>
          <cell r="X1867">
            <v>30</v>
          </cell>
          <cell r="Y1867">
            <v>20.5</v>
          </cell>
          <cell r="Z1867">
            <v>0</v>
          </cell>
        </row>
        <row r="1868">
          <cell r="A1868" t="str">
            <v>TMP476</v>
          </cell>
          <cell r="B1868" t="str">
            <v>SURESH DINGANKAR</v>
          </cell>
          <cell r="C1868" t="str">
            <v>22.12.06</v>
          </cell>
          <cell r="E1868" t="str">
            <v>YES</v>
          </cell>
          <cell r="F1868">
            <v>7.3</v>
          </cell>
          <cell r="G1868">
            <v>17.3</v>
          </cell>
          <cell r="H1868" t="str">
            <v>TEMP</v>
          </cell>
          <cell r="N1868">
            <v>0</v>
          </cell>
          <cell r="R1868" t="str">
            <v>SCREEN PRINTER</v>
          </cell>
          <cell r="S1868">
            <v>39692</v>
          </cell>
          <cell r="T1868">
            <v>16</v>
          </cell>
          <cell r="U1868">
            <v>3</v>
          </cell>
          <cell r="V1868">
            <v>0</v>
          </cell>
          <cell r="W1868">
            <v>1</v>
          </cell>
          <cell r="X1868">
            <v>30</v>
          </cell>
          <cell r="Y1868">
            <v>20</v>
          </cell>
          <cell r="Z1868">
            <v>5</v>
          </cell>
        </row>
        <row r="1869">
          <cell r="A1869" t="str">
            <v>TMP476</v>
          </cell>
          <cell r="B1869" t="str">
            <v>SURESH DINGANKAR</v>
          </cell>
          <cell r="C1869" t="str">
            <v>22.12.06</v>
          </cell>
          <cell r="E1869" t="str">
            <v>YES</v>
          </cell>
          <cell r="F1869">
            <v>7.3</v>
          </cell>
          <cell r="G1869">
            <v>17.3</v>
          </cell>
          <cell r="H1869" t="str">
            <v>TEMP</v>
          </cell>
          <cell r="N1869">
            <v>0</v>
          </cell>
          <cell r="R1869" t="str">
            <v>SCREEN PRINTER</v>
          </cell>
          <cell r="S1869">
            <v>39599</v>
          </cell>
          <cell r="T1869">
            <v>14.5</v>
          </cell>
          <cell r="U1869">
            <v>2</v>
          </cell>
          <cell r="V1869">
            <v>0</v>
          </cell>
          <cell r="W1869">
            <v>0</v>
          </cell>
          <cell r="X1869">
            <v>31</v>
          </cell>
          <cell r="Y1869">
            <v>16.5</v>
          </cell>
          <cell r="Z1869">
            <v>40</v>
          </cell>
        </row>
        <row r="1870">
          <cell r="A1870" t="str">
            <v>TMP476</v>
          </cell>
          <cell r="B1870" t="str">
            <v>SURESH DINGANKAR</v>
          </cell>
          <cell r="C1870" t="str">
            <v>22.12.06</v>
          </cell>
          <cell r="E1870" t="str">
            <v>YES</v>
          </cell>
          <cell r="F1870">
            <v>7.3</v>
          </cell>
          <cell r="G1870">
            <v>17.3</v>
          </cell>
          <cell r="H1870" t="str">
            <v>TEMP</v>
          </cell>
          <cell r="N1870">
            <v>0</v>
          </cell>
          <cell r="R1870" t="str">
            <v>SCREEN PRINTER</v>
          </cell>
          <cell r="S1870">
            <v>39539</v>
          </cell>
          <cell r="T1870">
            <v>21</v>
          </cell>
          <cell r="U1870">
            <v>3</v>
          </cell>
          <cell r="W1870">
            <v>0</v>
          </cell>
          <cell r="X1870">
            <v>30</v>
          </cell>
          <cell r="Y1870">
            <v>24</v>
          </cell>
          <cell r="Z1870">
            <v>19.75</v>
          </cell>
        </row>
        <row r="1871">
          <cell r="A1871" t="str">
            <v>TMP476</v>
          </cell>
          <cell r="B1871" t="str">
            <v>SURESH DINGANKAR</v>
          </cell>
          <cell r="C1871" t="str">
            <v>22.12.06</v>
          </cell>
          <cell r="E1871" t="str">
            <v>YES</v>
          </cell>
          <cell r="F1871">
            <v>7.3</v>
          </cell>
          <cell r="G1871">
            <v>17.3</v>
          </cell>
          <cell r="H1871" t="str">
            <v>TEMP</v>
          </cell>
          <cell r="N1871">
            <v>0</v>
          </cell>
          <cell r="R1871" t="str">
            <v>SCREEN PRINTER</v>
          </cell>
          <cell r="S1871">
            <v>39660</v>
          </cell>
          <cell r="T1871">
            <v>22</v>
          </cell>
          <cell r="U1871">
            <v>4</v>
          </cell>
          <cell r="V1871">
            <v>0</v>
          </cell>
          <cell r="W1871">
            <v>0</v>
          </cell>
          <cell r="X1871">
            <v>31</v>
          </cell>
          <cell r="Y1871">
            <v>26</v>
          </cell>
          <cell r="Z1871">
            <v>42.25</v>
          </cell>
        </row>
        <row r="1872">
          <cell r="A1872" t="str">
            <v>TMP478</v>
          </cell>
          <cell r="B1872" t="str">
            <v>SAHADEO SHIVAGAN</v>
          </cell>
          <cell r="C1872" t="str">
            <v>25.12.06</v>
          </cell>
          <cell r="E1872" t="str">
            <v>YES</v>
          </cell>
          <cell r="F1872">
            <v>7.3</v>
          </cell>
          <cell r="G1872">
            <v>16</v>
          </cell>
          <cell r="H1872" t="str">
            <v>TEMP</v>
          </cell>
          <cell r="N1872">
            <v>0</v>
          </cell>
          <cell r="R1872" t="str">
            <v>SCREEN PRINTER</v>
          </cell>
          <cell r="S1872">
            <v>39660</v>
          </cell>
          <cell r="T1872">
            <v>24</v>
          </cell>
          <cell r="U1872">
            <v>4</v>
          </cell>
          <cell r="V1872">
            <v>0</v>
          </cell>
          <cell r="W1872">
            <v>0</v>
          </cell>
          <cell r="X1872">
            <v>31</v>
          </cell>
          <cell r="Y1872">
            <v>28</v>
          </cell>
          <cell r="Z1872">
            <v>39.75</v>
          </cell>
        </row>
        <row r="1873">
          <cell r="A1873" t="str">
            <v>TMP478</v>
          </cell>
          <cell r="B1873" t="str">
            <v>SAHADEO SHIVAGAN</v>
          </cell>
          <cell r="C1873" t="str">
            <v>25.12.06</v>
          </cell>
          <cell r="E1873" t="str">
            <v>YES</v>
          </cell>
          <cell r="F1873">
            <v>7.3</v>
          </cell>
          <cell r="G1873">
            <v>16</v>
          </cell>
          <cell r="H1873" t="str">
            <v>TEMP</v>
          </cell>
          <cell r="N1873">
            <v>0</v>
          </cell>
          <cell r="R1873" t="str">
            <v>SCREEN PRINTER</v>
          </cell>
          <cell r="S1873">
            <v>39539</v>
          </cell>
          <cell r="T1873">
            <v>20</v>
          </cell>
          <cell r="U1873">
            <v>4</v>
          </cell>
          <cell r="W1873">
            <v>0</v>
          </cell>
          <cell r="X1873">
            <v>30</v>
          </cell>
          <cell r="Y1873">
            <v>24</v>
          </cell>
          <cell r="Z1873">
            <v>23</v>
          </cell>
        </row>
        <row r="1874">
          <cell r="A1874" t="str">
            <v>TMP478</v>
          </cell>
          <cell r="B1874" t="str">
            <v>SAHADEO SHIVAGAN</v>
          </cell>
          <cell r="C1874" t="str">
            <v>25.12.06</v>
          </cell>
          <cell r="E1874" t="str">
            <v>YES</v>
          </cell>
          <cell r="F1874">
            <v>7.3</v>
          </cell>
          <cell r="G1874">
            <v>16</v>
          </cell>
          <cell r="H1874" t="str">
            <v>TEMP</v>
          </cell>
          <cell r="N1874">
            <v>0</v>
          </cell>
          <cell r="R1874" t="str">
            <v>SCREEN PRINTER</v>
          </cell>
          <cell r="S1874">
            <v>39692</v>
          </cell>
          <cell r="T1874">
            <v>23</v>
          </cell>
          <cell r="U1874">
            <v>4</v>
          </cell>
          <cell r="V1874">
            <v>0</v>
          </cell>
          <cell r="W1874">
            <v>1</v>
          </cell>
          <cell r="X1874">
            <v>30</v>
          </cell>
          <cell r="Y1874">
            <v>28</v>
          </cell>
          <cell r="Z1874">
            <v>0</v>
          </cell>
        </row>
        <row r="1875">
          <cell r="A1875" t="str">
            <v>TMP478</v>
          </cell>
          <cell r="B1875" t="str">
            <v>SAHADEO SHIVAGAN</v>
          </cell>
          <cell r="C1875" t="str">
            <v>25.12.06</v>
          </cell>
          <cell r="F1875">
            <v>7.3</v>
          </cell>
          <cell r="G1875">
            <v>16</v>
          </cell>
          <cell r="H1875" t="str">
            <v>TEMP</v>
          </cell>
          <cell r="N1875">
            <v>0</v>
          </cell>
          <cell r="R1875" t="str">
            <v>SCREEN PRINTER</v>
          </cell>
          <cell r="S1875">
            <v>39629</v>
          </cell>
          <cell r="T1875">
            <v>21.5</v>
          </cell>
          <cell r="U1875">
            <v>5</v>
          </cell>
          <cell r="V1875">
            <v>0</v>
          </cell>
          <cell r="W1875">
            <v>0</v>
          </cell>
          <cell r="X1875">
            <v>30</v>
          </cell>
          <cell r="Y1875">
            <v>26.5</v>
          </cell>
          <cell r="Z1875">
            <v>73.25</v>
          </cell>
        </row>
        <row r="1876">
          <cell r="A1876" t="str">
            <v>TMP478</v>
          </cell>
          <cell r="B1876" t="str">
            <v>SAHADEO SHIVAGAN</v>
          </cell>
          <cell r="C1876" t="str">
            <v>25.12.06</v>
          </cell>
          <cell r="E1876" t="str">
            <v>YES</v>
          </cell>
          <cell r="F1876">
            <v>7.3</v>
          </cell>
          <cell r="G1876">
            <v>16</v>
          </cell>
          <cell r="H1876" t="str">
            <v>TEMP</v>
          </cell>
          <cell r="N1876">
            <v>0</v>
          </cell>
          <cell r="R1876" t="str">
            <v>SCREEN PRINTER</v>
          </cell>
          <cell r="S1876">
            <v>39691</v>
          </cell>
          <cell r="T1876">
            <v>21</v>
          </cell>
          <cell r="U1876">
            <v>5</v>
          </cell>
          <cell r="V1876">
            <v>0</v>
          </cell>
          <cell r="W1876">
            <v>2</v>
          </cell>
          <cell r="X1876">
            <v>31</v>
          </cell>
          <cell r="Y1876">
            <v>28</v>
          </cell>
          <cell r="Z1876">
            <v>32.75</v>
          </cell>
        </row>
        <row r="1877">
          <cell r="A1877" t="str">
            <v>TMP478</v>
          </cell>
          <cell r="B1877" t="str">
            <v>SAHADEO SHIVAGAN</v>
          </cell>
          <cell r="C1877" t="str">
            <v>25.12.06</v>
          </cell>
          <cell r="E1877" t="str">
            <v>YES</v>
          </cell>
          <cell r="F1877">
            <v>7.3</v>
          </cell>
          <cell r="G1877">
            <v>16</v>
          </cell>
          <cell r="H1877" t="str">
            <v>TEMP</v>
          </cell>
          <cell r="N1877">
            <v>0</v>
          </cell>
          <cell r="R1877" t="str">
            <v>SCREEN PRINTER</v>
          </cell>
          <cell r="S1877">
            <v>39722</v>
          </cell>
          <cell r="T1877">
            <v>21</v>
          </cell>
          <cell r="U1877">
            <v>5</v>
          </cell>
          <cell r="V1877">
            <v>0</v>
          </cell>
          <cell r="W1877">
            <v>4</v>
          </cell>
          <cell r="X1877">
            <v>31</v>
          </cell>
          <cell r="Y1877">
            <v>30</v>
          </cell>
          <cell r="Z1877">
            <v>1</v>
          </cell>
        </row>
        <row r="1878">
          <cell r="A1878" t="str">
            <v>TMP478</v>
          </cell>
          <cell r="B1878" t="str">
            <v>SAHADEO SHIVAGAN</v>
          </cell>
          <cell r="C1878" t="str">
            <v>25.12.06</v>
          </cell>
          <cell r="E1878" t="str">
            <v>YES</v>
          </cell>
          <cell r="F1878">
            <v>7.3</v>
          </cell>
          <cell r="G1878">
            <v>16</v>
          </cell>
          <cell r="H1878" t="str">
            <v>TEMP</v>
          </cell>
          <cell r="N1878">
            <v>0</v>
          </cell>
          <cell r="R1878" t="str">
            <v>SCREEN PRINTER</v>
          </cell>
          <cell r="S1878">
            <v>39599</v>
          </cell>
          <cell r="T1878">
            <v>23</v>
          </cell>
          <cell r="U1878">
            <v>4</v>
          </cell>
          <cell r="V1878">
            <v>0</v>
          </cell>
          <cell r="W1878">
            <v>1</v>
          </cell>
          <cell r="X1878">
            <v>31</v>
          </cell>
          <cell r="Y1878">
            <v>28</v>
          </cell>
          <cell r="Z1878">
            <v>84.25</v>
          </cell>
        </row>
        <row r="1879">
          <cell r="A1879" t="str">
            <v>TMP478</v>
          </cell>
          <cell r="B1879" t="str">
            <v>SAHADEO SHIVAGAN</v>
          </cell>
          <cell r="C1879" t="str">
            <v>25.12.06</v>
          </cell>
          <cell r="E1879" t="str">
            <v>YES</v>
          </cell>
          <cell r="F1879">
            <v>7.3</v>
          </cell>
          <cell r="G1879">
            <v>16</v>
          </cell>
          <cell r="H1879" t="str">
            <v>TEMP</v>
          </cell>
          <cell r="N1879">
            <v>0</v>
          </cell>
          <cell r="R1879" t="str">
            <v>SCREEN PRINTER</v>
          </cell>
          <cell r="S1879">
            <v>39753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30</v>
          </cell>
          <cell r="Y1879">
            <v>0</v>
          </cell>
          <cell r="Z1879">
            <v>0</v>
          </cell>
        </row>
        <row r="1880">
          <cell r="A1880" t="str">
            <v>TMP479</v>
          </cell>
          <cell r="B1880" t="str">
            <v>DEEPAK DEVRUKHKAR</v>
          </cell>
          <cell r="C1880" t="str">
            <v>21.12.06</v>
          </cell>
          <cell r="E1880" t="str">
            <v>YES</v>
          </cell>
          <cell r="F1880">
            <v>7.3</v>
          </cell>
          <cell r="G1880">
            <v>16</v>
          </cell>
          <cell r="H1880" t="str">
            <v>TEMP</v>
          </cell>
          <cell r="N1880">
            <v>0</v>
          </cell>
          <cell r="R1880" t="str">
            <v>SCREEN PRINTER</v>
          </cell>
          <cell r="S1880">
            <v>39599</v>
          </cell>
          <cell r="T1880">
            <v>20</v>
          </cell>
          <cell r="U1880">
            <v>4</v>
          </cell>
          <cell r="V1880">
            <v>0</v>
          </cell>
          <cell r="W1880">
            <v>1</v>
          </cell>
          <cell r="X1880">
            <v>31</v>
          </cell>
          <cell r="Y1880">
            <v>25</v>
          </cell>
          <cell r="Z1880">
            <v>68</v>
          </cell>
        </row>
        <row r="1881">
          <cell r="A1881" t="str">
            <v>TMP479</v>
          </cell>
          <cell r="B1881" t="str">
            <v>DEEPAK DEVRUKHKAR</v>
          </cell>
          <cell r="C1881" t="str">
            <v>21.12.06</v>
          </cell>
          <cell r="E1881" t="str">
            <v>YES</v>
          </cell>
          <cell r="F1881">
            <v>7.3</v>
          </cell>
          <cell r="G1881">
            <v>16</v>
          </cell>
          <cell r="H1881" t="str">
            <v>TEMP</v>
          </cell>
          <cell r="N1881">
            <v>0</v>
          </cell>
          <cell r="R1881" t="str">
            <v>SCREEN PRINTER</v>
          </cell>
          <cell r="S1881">
            <v>39753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30</v>
          </cell>
          <cell r="Y1881">
            <v>0</v>
          </cell>
          <cell r="Z1881">
            <v>0</v>
          </cell>
        </row>
        <row r="1882">
          <cell r="A1882" t="str">
            <v>TMP479</v>
          </cell>
          <cell r="B1882" t="str">
            <v>DEEPAK DEVRUKHKAR</v>
          </cell>
          <cell r="C1882" t="str">
            <v>21.12.06</v>
          </cell>
          <cell r="E1882" t="str">
            <v>YES</v>
          </cell>
          <cell r="F1882">
            <v>7.3</v>
          </cell>
          <cell r="G1882">
            <v>16</v>
          </cell>
          <cell r="H1882" t="str">
            <v>TEMP</v>
          </cell>
          <cell r="N1882">
            <v>0</v>
          </cell>
          <cell r="R1882" t="str">
            <v>SCREEN PRINTER</v>
          </cell>
          <cell r="S1882">
            <v>39722</v>
          </cell>
          <cell r="T1882">
            <v>21.5</v>
          </cell>
          <cell r="U1882">
            <v>5</v>
          </cell>
          <cell r="V1882">
            <v>0</v>
          </cell>
          <cell r="W1882">
            <v>4</v>
          </cell>
          <cell r="X1882">
            <v>31</v>
          </cell>
          <cell r="Y1882">
            <v>30.5</v>
          </cell>
          <cell r="Z1882">
            <v>0</v>
          </cell>
        </row>
        <row r="1883">
          <cell r="A1883" t="str">
            <v>TMP479</v>
          </cell>
          <cell r="B1883" t="str">
            <v>DEEPAK DEVRUKHKAR</v>
          </cell>
          <cell r="C1883" t="str">
            <v>21.12.06</v>
          </cell>
          <cell r="E1883" t="str">
            <v>YES</v>
          </cell>
          <cell r="F1883">
            <v>7.3</v>
          </cell>
          <cell r="G1883">
            <v>16</v>
          </cell>
          <cell r="H1883" t="str">
            <v>TEMP</v>
          </cell>
          <cell r="N1883">
            <v>0</v>
          </cell>
          <cell r="R1883" t="str">
            <v>SCREEN PRINTER</v>
          </cell>
          <cell r="S1883">
            <v>39660</v>
          </cell>
          <cell r="T1883">
            <v>23.5</v>
          </cell>
          <cell r="U1883">
            <v>4</v>
          </cell>
          <cell r="V1883">
            <v>0</v>
          </cell>
          <cell r="W1883">
            <v>0</v>
          </cell>
          <cell r="X1883">
            <v>31</v>
          </cell>
          <cell r="Y1883">
            <v>27.5</v>
          </cell>
          <cell r="Z1883">
            <v>41.5</v>
          </cell>
        </row>
        <row r="1884">
          <cell r="A1884" t="str">
            <v>TMP479</v>
          </cell>
          <cell r="B1884" t="str">
            <v>DEEPAK DEVRUKHKAR</v>
          </cell>
          <cell r="C1884" t="str">
            <v>21.12.06</v>
          </cell>
          <cell r="E1884" t="str">
            <v>YES</v>
          </cell>
          <cell r="F1884">
            <v>7.3</v>
          </cell>
          <cell r="G1884">
            <v>16</v>
          </cell>
          <cell r="H1884" t="str">
            <v>TEMP</v>
          </cell>
          <cell r="N1884">
            <v>0</v>
          </cell>
          <cell r="R1884" t="str">
            <v>SCREEN PRINTER</v>
          </cell>
          <cell r="S1884">
            <v>39692</v>
          </cell>
          <cell r="T1884">
            <v>20</v>
          </cell>
          <cell r="U1884">
            <v>4</v>
          </cell>
          <cell r="V1884">
            <v>0</v>
          </cell>
          <cell r="W1884">
            <v>1</v>
          </cell>
          <cell r="X1884">
            <v>30</v>
          </cell>
          <cell r="Y1884">
            <v>25</v>
          </cell>
          <cell r="Z1884">
            <v>2</v>
          </cell>
        </row>
        <row r="1885">
          <cell r="A1885" t="str">
            <v>TMP479</v>
          </cell>
          <cell r="B1885" t="str">
            <v>DEEPAK DEVRUKHKAR</v>
          </cell>
          <cell r="C1885" t="str">
            <v>21.12.06</v>
          </cell>
          <cell r="E1885" t="str">
            <v>YES</v>
          </cell>
          <cell r="F1885">
            <v>7.3</v>
          </cell>
          <cell r="G1885">
            <v>16</v>
          </cell>
          <cell r="H1885" t="str">
            <v>TEMP</v>
          </cell>
          <cell r="N1885">
            <v>0</v>
          </cell>
          <cell r="R1885" t="str">
            <v>SCREEN PRINTER</v>
          </cell>
          <cell r="S1885">
            <v>39539</v>
          </cell>
          <cell r="T1885">
            <v>21</v>
          </cell>
          <cell r="U1885">
            <v>3</v>
          </cell>
          <cell r="W1885">
            <v>0</v>
          </cell>
          <cell r="X1885">
            <v>30</v>
          </cell>
          <cell r="Y1885">
            <v>24</v>
          </cell>
          <cell r="Z1885">
            <v>19.75</v>
          </cell>
        </row>
        <row r="1886">
          <cell r="A1886" t="str">
            <v>TMP479</v>
          </cell>
          <cell r="B1886" t="str">
            <v>DEEPAK DEVRUKHKAR</v>
          </cell>
          <cell r="C1886" t="str">
            <v>21.12.06</v>
          </cell>
          <cell r="F1886">
            <v>7.3</v>
          </cell>
          <cell r="G1886">
            <v>16</v>
          </cell>
          <cell r="H1886" t="str">
            <v>TEMP</v>
          </cell>
          <cell r="N1886">
            <v>0</v>
          </cell>
          <cell r="R1886" t="str">
            <v>SCREEN PRINTER</v>
          </cell>
          <cell r="S1886">
            <v>39629</v>
          </cell>
          <cell r="T1886">
            <v>8.5</v>
          </cell>
          <cell r="U1886">
            <v>3</v>
          </cell>
          <cell r="V1886">
            <v>0</v>
          </cell>
          <cell r="W1886">
            <v>0</v>
          </cell>
          <cell r="X1886">
            <v>30</v>
          </cell>
          <cell r="Y1886">
            <v>11.5</v>
          </cell>
          <cell r="Z1886">
            <v>28.75</v>
          </cell>
        </row>
        <row r="1887">
          <cell r="A1887" t="str">
            <v>TMP479</v>
          </cell>
          <cell r="B1887" t="str">
            <v>DEEPAK DEVRUKHKAR</v>
          </cell>
          <cell r="C1887" t="str">
            <v>21.12.06</v>
          </cell>
          <cell r="E1887" t="str">
            <v>YES</v>
          </cell>
          <cell r="F1887">
            <v>7.3</v>
          </cell>
          <cell r="G1887">
            <v>16</v>
          </cell>
          <cell r="H1887" t="str">
            <v>TEMP</v>
          </cell>
          <cell r="N1887">
            <v>0</v>
          </cell>
          <cell r="R1887" t="str">
            <v>SCREEN PRINTER</v>
          </cell>
          <cell r="S1887">
            <v>39691</v>
          </cell>
          <cell r="T1887">
            <v>20.5</v>
          </cell>
          <cell r="U1887">
            <v>5</v>
          </cell>
          <cell r="V1887">
            <v>0</v>
          </cell>
          <cell r="W1887">
            <v>2</v>
          </cell>
          <cell r="X1887">
            <v>31</v>
          </cell>
          <cell r="Y1887">
            <v>27.5</v>
          </cell>
          <cell r="Z1887">
            <v>42</v>
          </cell>
        </row>
        <row r="1888">
          <cell r="A1888" t="str">
            <v>TMP482</v>
          </cell>
          <cell r="B1888" t="str">
            <v>VISHWANATH PATIL</v>
          </cell>
          <cell r="C1888" t="str">
            <v>26.12.06</v>
          </cell>
          <cell r="E1888" t="str">
            <v>YES</v>
          </cell>
          <cell r="F1888">
            <v>7.3</v>
          </cell>
          <cell r="G1888">
            <v>16</v>
          </cell>
          <cell r="H1888" t="str">
            <v>TEMP</v>
          </cell>
          <cell r="N1888">
            <v>0</v>
          </cell>
          <cell r="R1888" t="str">
            <v>PRINTING HELPER</v>
          </cell>
          <cell r="S1888">
            <v>39691</v>
          </cell>
          <cell r="T1888">
            <v>20</v>
          </cell>
          <cell r="U1888">
            <v>4</v>
          </cell>
          <cell r="V1888">
            <v>0</v>
          </cell>
          <cell r="W1888">
            <v>3</v>
          </cell>
          <cell r="X1888">
            <v>31</v>
          </cell>
          <cell r="Y1888">
            <v>27</v>
          </cell>
          <cell r="Z1888">
            <v>0</v>
          </cell>
        </row>
        <row r="1889">
          <cell r="A1889" t="str">
            <v>TMP482</v>
          </cell>
          <cell r="B1889" t="str">
            <v>VISHWANATH PATIL</v>
          </cell>
          <cell r="C1889" t="str">
            <v>26.12.06</v>
          </cell>
          <cell r="F1889">
            <v>7.3</v>
          </cell>
          <cell r="G1889">
            <v>16</v>
          </cell>
          <cell r="H1889" t="str">
            <v>TEMP</v>
          </cell>
          <cell r="N1889">
            <v>0</v>
          </cell>
          <cell r="R1889" t="str">
            <v>PRINTING HELPER</v>
          </cell>
          <cell r="S1889">
            <v>39629</v>
          </cell>
          <cell r="T1889">
            <v>22</v>
          </cell>
          <cell r="U1889">
            <v>5</v>
          </cell>
          <cell r="V1889">
            <v>0</v>
          </cell>
          <cell r="W1889">
            <v>0</v>
          </cell>
          <cell r="X1889">
            <v>30</v>
          </cell>
          <cell r="Y1889">
            <v>27</v>
          </cell>
          <cell r="Z1889">
            <v>0</v>
          </cell>
        </row>
        <row r="1890">
          <cell r="A1890" t="str">
            <v>TMP482</v>
          </cell>
          <cell r="B1890" t="str">
            <v>VISHWANATH PATIL</v>
          </cell>
          <cell r="C1890" t="str">
            <v>26.12.06</v>
          </cell>
          <cell r="E1890" t="str">
            <v>YES</v>
          </cell>
          <cell r="F1890">
            <v>7.3</v>
          </cell>
          <cell r="G1890">
            <v>16</v>
          </cell>
          <cell r="H1890" t="str">
            <v>TEMP</v>
          </cell>
          <cell r="N1890">
            <v>0</v>
          </cell>
          <cell r="R1890" t="str">
            <v>PRINTING HELPER</v>
          </cell>
          <cell r="S1890">
            <v>39722</v>
          </cell>
          <cell r="T1890">
            <v>22.5</v>
          </cell>
          <cell r="U1890">
            <v>4</v>
          </cell>
          <cell r="V1890">
            <v>0</v>
          </cell>
          <cell r="W1890">
            <v>4</v>
          </cell>
          <cell r="X1890">
            <v>31</v>
          </cell>
          <cell r="Y1890">
            <v>30.5</v>
          </cell>
          <cell r="Z1890">
            <v>0</v>
          </cell>
        </row>
        <row r="1891">
          <cell r="A1891" t="str">
            <v>TMP482</v>
          </cell>
          <cell r="B1891" t="str">
            <v>VISHWANATH PATIL</v>
          </cell>
          <cell r="C1891" t="str">
            <v>26.12.06</v>
          </cell>
          <cell r="E1891" t="str">
            <v>YES</v>
          </cell>
          <cell r="F1891" t="str">
            <v>TIME_IN</v>
          </cell>
          <cell r="G1891">
            <v>16</v>
          </cell>
          <cell r="H1891" t="str">
            <v>TEMP</v>
          </cell>
          <cell r="N1891">
            <v>0</v>
          </cell>
          <cell r="R1891" t="str">
            <v>PRINTING HELPER</v>
          </cell>
          <cell r="S1891">
            <v>39845</v>
          </cell>
          <cell r="T1891">
            <v>22.5</v>
          </cell>
          <cell r="U1891">
            <v>4</v>
          </cell>
          <cell r="V1891">
            <v>0</v>
          </cell>
          <cell r="W1891">
            <v>0</v>
          </cell>
          <cell r="X1891">
            <v>28</v>
          </cell>
          <cell r="Y1891">
            <v>26.5</v>
          </cell>
          <cell r="Z1891">
            <v>5.75</v>
          </cell>
        </row>
        <row r="1892">
          <cell r="A1892" t="str">
            <v>TMP482</v>
          </cell>
          <cell r="B1892" t="str">
            <v>VISHWANATH PATIL</v>
          </cell>
          <cell r="C1892" t="str">
            <v>26.12.06</v>
          </cell>
          <cell r="E1892" t="str">
            <v>YES</v>
          </cell>
          <cell r="F1892">
            <v>7.3</v>
          </cell>
          <cell r="G1892">
            <v>16</v>
          </cell>
          <cell r="H1892" t="str">
            <v>TEMP</v>
          </cell>
          <cell r="N1892">
            <v>0</v>
          </cell>
          <cell r="R1892" t="str">
            <v>PRINTING HELPER</v>
          </cell>
          <cell r="S1892">
            <v>39539</v>
          </cell>
          <cell r="T1892">
            <v>9.5</v>
          </cell>
          <cell r="U1892">
            <v>2</v>
          </cell>
          <cell r="W1892">
            <v>0</v>
          </cell>
          <cell r="X1892">
            <v>30</v>
          </cell>
          <cell r="Y1892">
            <v>11.5</v>
          </cell>
          <cell r="Z1892">
            <v>0</v>
          </cell>
        </row>
        <row r="1893">
          <cell r="A1893" t="str">
            <v>TMP482</v>
          </cell>
          <cell r="B1893" t="str">
            <v>VISHWANATH PATIL</v>
          </cell>
          <cell r="C1893" t="str">
            <v>26.12.06</v>
          </cell>
          <cell r="E1893" t="str">
            <v>YES</v>
          </cell>
          <cell r="F1893">
            <v>7.3</v>
          </cell>
          <cell r="G1893">
            <v>16</v>
          </cell>
          <cell r="H1893" t="str">
            <v>TEMP</v>
          </cell>
          <cell r="N1893">
            <v>0</v>
          </cell>
          <cell r="R1893" t="str">
            <v>PRINTING HELPER</v>
          </cell>
          <cell r="S1893">
            <v>39660</v>
          </cell>
          <cell r="T1893">
            <v>23</v>
          </cell>
          <cell r="U1893">
            <v>3</v>
          </cell>
          <cell r="V1893">
            <v>0</v>
          </cell>
          <cell r="W1893">
            <v>0</v>
          </cell>
          <cell r="X1893">
            <v>31</v>
          </cell>
          <cell r="Y1893">
            <v>26</v>
          </cell>
          <cell r="Z1893">
            <v>16</v>
          </cell>
        </row>
        <row r="1894">
          <cell r="A1894" t="str">
            <v>TMP482</v>
          </cell>
          <cell r="B1894" t="str">
            <v>VISHWANATH PATIL</v>
          </cell>
          <cell r="C1894" t="str">
            <v>26.12.06</v>
          </cell>
          <cell r="E1894" t="str">
            <v>YES</v>
          </cell>
          <cell r="F1894" t="str">
            <v>TIME_IN</v>
          </cell>
          <cell r="G1894">
            <v>16</v>
          </cell>
          <cell r="H1894" t="str">
            <v>TEMP</v>
          </cell>
          <cell r="N1894">
            <v>0</v>
          </cell>
          <cell r="R1894" t="str">
            <v>PRINTING HELPER</v>
          </cell>
          <cell r="S1894">
            <v>39881</v>
          </cell>
          <cell r="T1894">
            <v>22</v>
          </cell>
          <cell r="U1894">
            <v>5</v>
          </cell>
          <cell r="V1894">
            <v>0</v>
          </cell>
          <cell r="W1894">
            <v>2</v>
          </cell>
          <cell r="X1894">
            <v>31</v>
          </cell>
          <cell r="Y1894">
            <v>29</v>
          </cell>
          <cell r="Z1894">
            <v>10.25</v>
          </cell>
        </row>
        <row r="1895">
          <cell r="A1895" t="str">
            <v>TMP482</v>
          </cell>
          <cell r="B1895" t="str">
            <v>VISHWANATH PATIL</v>
          </cell>
          <cell r="C1895" t="str">
            <v>26.12.06</v>
          </cell>
          <cell r="E1895" t="str">
            <v>YES</v>
          </cell>
          <cell r="F1895">
            <v>7.3</v>
          </cell>
          <cell r="G1895">
            <v>16</v>
          </cell>
          <cell r="H1895" t="str">
            <v>TEMP</v>
          </cell>
          <cell r="N1895">
            <v>0</v>
          </cell>
          <cell r="R1895" t="str">
            <v>PRINTING HELPER</v>
          </cell>
          <cell r="S1895">
            <v>39753</v>
          </cell>
          <cell r="T1895">
            <v>17</v>
          </cell>
          <cell r="U1895">
            <v>4</v>
          </cell>
          <cell r="V1895">
            <v>0</v>
          </cell>
          <cell r="W1895">
            <v>0</v>
          </cell>
          <cell r="X1895">
            <v>30</v>
          </cell>
          <cell r="Y1895">
            <v>21</v>
          </cell>
          <cell r="Z1895">
            <v>0</v>
          </cell>
        </row>
        <row r="1896">
          <cell r="A1896" t="str">
            <v>TMP482</v>
          </cell>
          <cell r="B1896" t="str">
            <v>VISHWANATH PATIL</v>
          </cell>
          <cell r="C1896" t="str">
            <v>26.12.06</v>
          </cell>
          <cell r="E1896" t="str">
            <v>YES</v>
          </cell>
          <cell r="F1896">
            <v>7.3</v>
          </cell>
          <cell r="G1896">
            <v>16</v>
          </cell>
          <cell r="H1896" t="str">
            <v>TEMP</v>
          </cell>
          <cell r="N1896">
            <v>0</v>
          </cell>
          <cell r="R1896" t="str">
            <v>PRINTING HELPER</v>
          </cell>
          <cell r="S1896">
            <v>39599</v>
          </cell>
          <cell r="T1896">
            <v>24</v>
          </cell>
          <cell r="U1896">
            <v>4</v>
          </cell>
          <cell r="V1896">
            <v>0</v>
          </cell>
          <cell r="W1896">
            <v>1</v>
          </cell>
          <cell r="X1896">
            <v>31</v>
          </cell>
          <cell r="Y1896">
            <v>29</v>
          </cell>
          <cell r="Z1896">
            <v>2.25</v>
          </cell>
        </row>
        <row r="1897">
          <cell r="A1897" t="str">
            <v>TMP482</v>
          </cell>
          <cell r="B1897" t="str">
            <v>VISHWANATH PATIL</v>
          </cell>
          <cell r="C1897" t="str">
            <v>26.12.06</v>
          </cell>
          <cell r="E1897" t="str">
            <v>YES</v>
          </cell>
          <cell r="F1897">
            <v>7.3</v>
          </cell>
          <cell r="G1897">
            <v>16</v>
          </cell>
          <cell r="H1897" t="str">
            <v>TEMP</v>
          </cell>
          <cell r="N1897">
            <v>0</v>
          </cell>
          <cell r="R1897" t="str">
            <v>PRINTING HELPER</v>
          </cell>
          <cell r="S1897">
            <v>39692</v>
          </cell>
          <cell r="T1897">
            <v>18.5</v>
          </cell>
          <cell r="U1897">
            <v>3</v>
          </cell>
          <cell r="V1897">
            <v>0</v>
          </cell>
          <cell r="W1897">
            <v>0</v>
          </cell>
          <cell r="X1897">
            <v>30</v>
          </cell>
          <cell r="Y1897">
            <v>21.5</v>
          </cell>
          <cell r="Z1897">
            <v>0</v>
          </cell>
        </row>
        <row r="1898">
          <cell r="A1898" t="str">
            <v>TMP482</v>
          </cell>
          <cell r="B1898" t="str">
            <v>VISHWANATH PATIL</v>
          </cell>
          <cell r="C1898" t="str">
            <v>26.12.06</v>
          </cell>
          <cell r="E1898" t="str">
            <v>YES</v>
          </cell>
          <cell r="F1898" t="str">
            <v>TIME_IN</v>
          </cell>
          <cell r="G1898">
            <v>16</v>
          </cell>
          <cell r="H1898" t="str">
            <v>TEMP</v>
          </cell>
          <cell r="N1898">
            <v>0</v>
          </cell>
          <cell r="R1898" t="str">
            <v>PRINTING HELPER</v>
          </cell>
          <cell r="S1898">
            <v>39814</v>
          </cell>
          <cell r="T1898">
            <v>23</v>
          </cell>
          <cell r="U1898">
            <v>4</v>
          </cell>
          <cell r="V1898">
            <v>0</v>
          </cell>
          <cell r="W1898">
            <v>1</v>
          </cell>
          <cell r="X1898">
            <v>31</v>
          </cell>
          <cell r="Y1898">
            <v>28</v>
          </cell>
          <cell r="Z1898">
            <v>0</v>
          </cell>
        </row>
        <row r="1899">
          <cell r="A1899" t="str">
            <v>TMP482</v>
          </cell>
          <cell r="B1899" t="str">
            <v>VISHWANATH PATIL</v>
          </cell>
          <cell r="C1899" t="str">
            <v>26.12.06</v>
          </cell>
          <cell r="E1899" t="str">
            <v>YES</v>
          </cell>
          <cell r="F1899" t="str">
            <v>TIME_IN</v>
          </cell>
          <cell r="G1899">
            <v>16</v>
          </cell>
          <cell r="H1899" t="str">
            <v>TEMP</v>
          </cell>
          <cell r="N1899">
            <v>0</v>
          </cell>
          <cell r="R1899" t="str">
            <v>PRINTING HELPER</v>
          </cell>
          <cell r="S1899">
            <v>39783</v>
          </cell>
          <cell r="T1899">
            <v>26</v>
          </cell>
          <cell r="U1899">
            <v>4</v>
          </cell>
          <cell r="V1899">
            <v>0</v>
          </cell>
          <cell r="W1899">
            <v>0</v>
          </cell>
          <cell r="X1899">
            <v>31</v>
          </cell>
          <cell r="Y1899">
            <v>30</v>
          </cell>
          <cell r="Z1899">
            <v>0</v>
          </cell>
        </row>
        <row r="1900">
          <cell r="A1900" t="str">
            <v>TMP483</v>
          </cell>
          <cell r="B1900" t="str">
            <v>PANDURANG PATIL</v>
          </cell>
          <cell r="C1900" t="str">
            <v>26.12.06</v>
          </cell>
          <cell r="E1900" t="str">
            <v>YES</v>
          </cell>
          <cell r="F1900">
            <v>7.3</v>
          </cell>
          <cell r="G1900">
            <v>16</v>
          </cell>
          <cell r="H1900" t="str">
            <v>TEMP</v>
          </cell>
          <cell r="N1900">
            <v>0</v>
          </cell>
          <cell r="R1900" t="str">
            <v>PRINTING HELPER</v>
          </cell>
          <cell r="S1900">
            <v>39753</v>
          </cell>
          <cell r="T1900">
            <v>25</v>
          </cell>
          <cell r="U1900">
            <v>5</v>
          </cell>
          <cell r="V1900">
            <v>0</v>
          </cell>
          <cell r="W1900">
            <v>0</v>
          </cell>
          <cell r="X1900">
            <v>30</v>
          </cell>
          <cell r="Y1900">
            <v>30</v>
          </cell>
          <cell r="Z1900">
            <v>8.5</v>
          </cell>
        </row>
        <row r="1901">
          <cell r="A1901" t="str">
            <v>TMP483</v>
          </cell>
          <cell r="B1901" t="str">
            <v>PANDURANG PATIL</v>
          </cell>
          <cell r="C1901" t="str">
            <v>26.12.06</v>
          </cell>
          <cell r="E1901" t="str">
            <v>YES</v>
          </cell>
          <cell r="F1901" t="str">
            <v>TIME_IN</v>
          </cell>
          <cell r="G1901">
            <v>16</v>
          </cell>
          <cell r="H1901" t="str">
            <v>TEMP</v>
          </cell>
          <cell r="N1901">
            <v>0</v>
          </cell>
          <cell r="R1901" t="str">
            <v>PRINTING HELPER</v>
          </cell>
          <cell r="S1901">
            <v>39783</v>
          </cell>
          <cell r="T1901">
            <v>25.5</v>
          </cell>
          <cell r="U1901">
            <v>4</v>
          </cell>
          <cell r="V1901">
            <v>0</v>
          </cell>
          <cell r="W1901">
            <v>0</v>
          </cell>
          <cell r="X1901">
            <v>31</v>
          </cell>
          <cell r="Y1901">
            <v>29.5</v>
          </cell>
          <cell r="Z1901">
            <v>1</v>
          </cell>
        </row>
        <row r="1902">
          <cell r="A1902" t="str">
            <v>TMP483</v>
          </cell>
          <cell r="B1902" t="str">
            <v>PANDURANG PATIL</v>
          </cell>
          <cell r="C1902" t="str">
            <v>26.12.06</v>
          </cell>
          <cell r="E1902" t="str">
            <v>YES</v>
          </cell>
          <cell r="F1902">
            <v>7.3</v>
          </cell>
          <cell r="G1902">
            <v>16</v>
          </cell>
          <cell r="H1902" t="str">
            <v>TEMP</v>
          </cell>
          <cell r="N1902">
            <v>0</v>
          </cell>
          <cell r="R1902" t="str">
            <v>PRINTING HELPER</v>
          </cell>
          <cell r="S1902">
            <v>39722</v>
          </cell>
          <cell r="T1902">
            <v>20.5</v>
          </cell>
          <cell r="U1902">
            <v>4</v>
          </cell>
          <cell r="V1902">
            <v>0</v>
          </cell>
          <cell r="W1902">
            <v>4</v>
          </cell>
          <cell r="X1902">
            <v>31</v>
          </cell>
          <cell r="Y1902">
            <v>28.5</v>
          </cell>
          <cell r="Z1902">
            <v>12.25</v>
          </cell>
        </row>
        <row r="1903">
          <cell r="A1903" t="str">
            <v>TMP483</v>
          </cell>
          <cell r="B1903" t="str">
            <v>PANDURANG PATIL</v>
          </cell>
          <cell r="C1903" t="str">
            <v>26.12.06</v>
          </cell>
          <cell r="E1903" t="str">
            <v>YES</v>
          </cell>
          <cell r="F1903">
            <v>7.3</v>
          </cell>
          <cell r="G1903">
            <v>16</v>
          </cell>
          <cell r="H1903" t="str">
            <v>TEMP</v>
          </cell>
          <cell r="N1903">
            <v>0</v>
          </cell>
          <cell r="R1903" t="str">
            <v>PRINTING HELPER</v>
          </cell>
          <cell r="S1903">
            <v>39539</v>
          </cell>
          <cell r="T1903">
            <v>23</v>
          </cell>
          <cell r="U1903">
            <v>4</v>
          </cell>
          <cell r="W1903">
            <v>0</v>
          </cell>
          <cell r="X1903">
            <v>30</v>
          </cell>
          <cell r="Y1903">
            <v>27</v>
          </cell>
          <cell r="Z1903">
            <v>12.5</v>
          </cell>
        </row>
        <row r="1904">
          <cell r="A1904" t="str">
            <v>TMP483</v>
          </cell>
          <cell r="B1904" t="str">
            <v>PANDURANG PATIL</v>
          </cell>
          <cell r="C1904" t="str">
            <v>26.12.06</v>
          </cell>
          <cell r="E1904" t="str">
            <v>YES</v>
          </cell>
          <cell r="F1904">
            <v>7.3</v>
          </cell>
          <cell r="G1904">
            <v>16</v>
          </cell>
          <cell r="H1904" t="str">
            <v>TEMP</v>
          </cell>
          <cell r="N1904">
            <v>0</v>
          </cell>
          <cell r="R1904" t="str">
            <v>PRINTING HELPER</v>
          </cell>
          <cell r="S1904">
            <v>39599</v>
          </cell>
          <cell r="T1904">
            <v>23</v>
          </cell>
          <cell r="U1904">
            <v>4</v>
          </cell>
          <cell r="V1904">
            <v>0</v>
          </cell>
          <cell r="W1904">
            <v>1</v>
          </cell>
          <cell r="X1904">
            <v>31</v>
          </cell>
          <cell r="Y1904">
            <v>28</v>
          </cell>
          <cell r="Z1904">
            <v>34.75</v>
          </cell>
        </row>
        <row r="1905">
          <cell r="A1905" t="str">
            <v>TMP483</v>
          </cell>
          <cell r="B1905" t="str">
            <v>PANDURANG PATIL</v>
          </cell>
          <cell r="C1905" t="str">
            <v>26.12.06</v>
          </cell>
          <cell r="E1905" t="str">
            <v>YES</v>
          </cell>
          <cell r="F1905">
            <v>7.3</v>
          </cell>
          <cell r="G1905">
            <v>16</v>
          </cell>
          <cell r="H1905" t="str">
            <v>TEMP</v>
          </cell>
          <cell r="N1905">
            <v>0</v>
          </cell>
          <cell r="R1905" t="str">
            <v>PRINTING HELPER</v>
          </cell>
          <cell r="S1905">
            <v>39660</v>
          </cell>
          <cell r="T1905">
            <v>21</v>
          </cell>
          <cell r="U1905">
            <v>4</v>
          </cell>
          <cell r="V1905">
            <v>0</v>
          </cell>
          <cell r="W1905">
            <v>0</v>
          </cell>
          <cell r="X1905">
            <v>31</v>
          </cell>
          <cell r="Y1905">
            <v>25</v>
          </cell>
          <cell r="Z1905">
            <v>20.75</v>
          </cell>
        </row>
        <row r="1906">
          <cell r="A1906" t="str">
            <v>TMP483</v>
          </cell>
          <cell r="B1906" t="str">
            <v>PANDURANG PATIL</v>
          </cell>
          <cell r="C1906" t="str">
            <v>26.12.06</v>
          </cell>
          <cell r="E1906" t="str">
            <v>YES</v>
          </cell>
          <cell r="F1906">
            <v>7.3</v>
          </cell>
          <cell r="G1906">
            <v>16</v>
          </cell>
          <cell r="H1906" t="str">
            <v>TEMP</v>
          </cell>
          <cell r="N1906">
            <v>0</v>
          </cell>
          <cell r="R1906" t="str">
            <v>PRINTING HELPER</v>
          </cell>
          <cell r="S1906">
            <v>39692</v>
          </cell>
          <cell r="T1906">
            <v>19.5</v>
          </cell>
          <cell r="U1906">
            <v>4</v>
          </cell>
          <cell r="V1906">
            <v>0</v>
          </cell>
          <cell r="W1906">
            <v>1</v>
          </cell>
          <cell r="X1906">
            <v>30</v>
          </cell>
          <cell r="Y1906">
            <v>24.5</v>
          </cell>
          <cell r="Z1906">
            <v>9.75</v>
          </cell>
        </row>
        <row r="1907">
          <cell r="A1907" t="str">
            <v>TMP483</v>
          </cell>
          <cell r="B1907" t="str">
            <v>PANDURANG PATIL</v>
          </cell>
          <cell r="C1907" t="str">
            <v>26.12.06</v>
          </cell>
          <cell r="F1907">
            <v>7.3</v>
          </cell>
          <cell r="G1907">
            <v>16</v>
          </cell>
          <cell r="H1907" t="str">
            <v>TEMP</v>
          </cell>
          <cell r="N1907">
            <v>0</v>
          </cell>
          <cell r="R1907" t="str">
            <v>PRINTING HELPER</v>
          </cell>
          <cell r="S1907">
            <v>39629</v>
          </cell>
          <cell r="T1907">
            <v>19.5</v>
          </cell>
          <cell r="U1907">
            <v>5</v>
          </cell>
          <cell r="V1907">
            <v>0</v>
          </cell>
          <cell r="W1907">
            <v>0</v>
          </cell>
          <cell r="X1907">
            <v>30</v>
          </cell>
          <cell r="Y1907">
            <v>24.5</v>
          </cell>
          <cell r="Z1907">
            <v>19.75</v>
          </cell>
        </row>
        <row r="1908">
          <cell r="A1908" t="str">
            <v>TMP483</v>
          </cell>
          <cell r="B1908" t="str">
            <v>PANDURANG PATIL</v>
          </cell>
          <cell r="C1908" t="str">
            <v>26.12.06</v>
          </cell>
          <cell r="E1908" t="str">
            <v>YES</v>
          </cell>
          <cell r="F1908">
            <v>7.3</v>
          </cell>
          <cell r="G1908">
            <v>16</v>
          </cell>
          <cell r="H1908" t="str">
            <v>TEMP</v>
          </cell>
          <cell r="N1908">
            <v>0</v>
          </cell>
          <cell r="R1908" t="str">
            <v>PRINTING HELPER</v>
          </cell>
          <cell r="S1908">
            <v>39691</v>
          </cell>
          <cell r="T1908">
            <v>23</v>
          </cell>
          <cell r="U1908">
            <v>4</v>
          </cell>
          <cell r="V1908">
            <v>0</v>
          </cell>
          <cell r="W1908">
            <v>3</v>
          </cell>
          <cell r="X1908">
            <v>31</v>
          </cell>
          <cell r="Y1908">
            <v>30</v>
          </cell>
          <cell r="Z1908">
            <v>28.5</v>
          </cell>
        </row>
        <row r="1909">
          <cell r="A1909" t="str">
            <v>TMP487</v>
          </cell>
          <cell r="B1909" t="str">
            <v>SHAILA MORE</v>
          </cell>
          <cell r="C1909" t="str">
            <v>2.1.07</v>
          </cell>
          <cell r="E1909" t="str">
            <v>YES</v>
          </cell>
          <cell r="F1909" t="str">
            <v>TIME_IN</v>
          </cell>
          <cell r="G1909">
            <v>17.3</v>
          </cell>
          <cell r="H1909" t="str">
            <v>TEMP</v>
          </cell>
          <cell r="N1909">
            <v>0</v>
          </cell>
          <cell r="R1909" t="str">
            <v>ASSEMBLY HELPER</v>
          </cell>
          <cell r="S1909">
            <v>39783</v>
          </cell>
          <cell r="T1909">
            <v>22</v>
          </cell>
          <cell r="U1909">
            <v>4</v>
          </cell>
          <cell r="V1909">
            <v>0</v>
          </cell>
          <cell r="W1909">
            <v>0</v>
          </cell>
          <cell r="X1909">
            <v>31</v>
          </cell>
          <cell r="Y1909">
            <v>26</v>
          </cell>
          <cell r="Z1909">
            <v>2</v>
          </cell>
        </row>
        <row r="1910">
          <cell r="A1910" t="str">
            <v>TMP487</v>
          </cell>
          <cell r="B1910" t="str">
            <v>SHAILA MORE</v>
          </cell>
          <cell r="C1910" t="str">
            <v>2.1.07</v>
          </cell>
          <cell r="E1910" t="str">
            <v>YES</v>
          </cell>
          <cell r="F1910">
            <v>9</v>
          </cell>
          <cell r="G1910">
            <v>17.3</v>
          </cell>
          <cell r="H1910" t="str">
            <v>TEMP</v>
          </cell>
          <cell r="N1910">
            <v>0</v>
          </cell>
          <cell r="R1910" t="str">
            <v>ASSEMBLY HELPER</v>
          </cell>
          <cell r="S1910">
            <v>39722</v>
          </cell>
          <cell r="T1910">
            <v>22</v>
          </cell>
          <cell r="U1910">
            <v>4</v>
          </cell>
          <cell r="V1910">
            <v>0</v>
          </cell>
          <cell r="W1910">
            <v>4</v>
          </cell>
          <cell r="X1910">
            <v>31</v>
          </cell>
          <cell r="Y1910">
            <v>30</v>
          </cell>
          <cell r="Z1910">
            <v>2.5</v>
          </cell>
        </row>
        <row r="1911">
          <cell r="A1911" t="str">
            <v>TMP487</v>
          </cell>
          <cell r="B1911" t="str">
            <v>SHAILA MORE</v>
          </cell>
          <cell r="C1911" t="str">
            <v>2.1.07</v>
          </cell>
          <cell r="E1911" t="str">
            <v>YES</v>
          </cell>
          <cell r="F1911">
            <v>9</v>
          </cell>
          <cell r="G1911">
            <v>17.3</v>
          </cell>
          <cell r="H1911" t="str">
            <v>TEMP</v>
          </cell>
          <cell r="N1911">
            <v>0</v>
          </cell>
          <cell r="R1911" t="str">
            <v>ASSEMBLY HELPER</v>
          </cell>
          <cell r="S1911">
            <v>39660</v>
          </cell>
          <cell r="T1911">
            <v>25</v>
          </cell>
          <cell r="U1911">
            <v>4</v>
          </cell>
          <cell r="V1911">
            <v>0</v>
          </cell>
          <cell r="W1911">
            <v>0</v>
          </cell>
          <cell r="X1911">
            <v>31</v>
          </cell>
          <cell r="Y1911">
            <v>29</v>
          </cell>
          <cell r="Z1911">
            <v>26.5</v>
          </cell>
        </row>
        <row r="1912">
          <cell r="A1912" t="str">
            <v>TMP487</v>
          </cell>
          <cell r="B1912" t="str">
            <v>SHAILA MORE</v>
          </cell>
          <cell r="C1912" t="str">
            <v>2.1.07</v>
          </cell>
          <cell r="E1912" t="str">
            <v>YES</v>
          </cell>
          <cell r="F1912">
            <v>9</v>
          </cell>
          <cell r="G1912">
            <v>17.3</v>
          </cell>
          <cell r="H1912" t="str">
            <v>TEMP</v>
          </cell>
          <cell r="N1912">
            <v>0</v>
          </cell>
          <cell r="R1912" t="str">
            <v>ASSEMBLY HELPER</v>
          </cell>
          <cell r="S1912">
            <v>39692</v>
          </cell>
          <cell r="T1912">
            <v>24</v>
          </cell>
          <cell r="U1912">
            <v>4</v>
          </cell>
          <cell r="V1912">
            <v>0</v>
          </cell>
          <cell r="W1912">
            <v>1</v>
          </cell>
          <cell r="X1912">
            <v>30</v>
          </cell>
          <cell r="Y1912">
            <v>29</v>
          </cell>
          <cell r="Z1912">
            <v>18.25</v>
          </cell>
        </row>
        <row r="1913">
          <cell r="A1913" t="str">
            <v>TMP487</v>
          </cell>
          <cell r="B1913" t="str">
            <v>SHAILA MORE</v>
          </cell>
          <cell r="C1913" t="str">
            <v>2.1.07</v>
          </cell>
          <cell r="F1913">
            <v>9</v>
          </cell>
          <cell r="G1913">
            <v>17.3</v>
          </cell>
          <cell r="H1913" t="str">
            <v>TEMP</v>
          </cell>
          <cell r="N1913">
            <v>0</v>
          </cell>
          <cell r="R1913" t="str">
            <v>ASSEMBLY HELPER</v>
          </cell>
          <cell r="S1913">
            <v>39629</v>
          </cell>
          <cell r="T1913">
            <v>25</v>
          </cell>
          <cell r="U1913">
            <v>5</v>
          </cell>
          <cell r="V1913">
            <v>0</v>
          </cell>
          <cell r="W1913">
            <v>0</v>
          </cell>
          <cell r="X1913">
            <v>30</v>
          </cell>
          <cell r="Y1913">
            <v>30</v>
          </cell>
          <cell r="Z1913">
            <v>0</v>
          </cell>
        </row>
        <row r="1914">
          <cell r="A1914" t="str">
            <v>TMP487</v>
          </cell>
          <cell r="B1914" t="str">
            <v>SHAILA MORE</v>
          </cell>
          <cell r="C1914" t="str">
            <v>2.1.07</v>
          </cell>
          <cell r="E1914" t="str">
            <v>YES</v>
          </cell>
          <cell r="F1914">
            <v>9</v>
          </cell>
          <cell r="G1914">
            <v>17.3</v>
          </cell>
          <cell r="H1914" t="str">
            <v>TEMP</v>
          </cell>
          <cell r="N1914">
            <v>0</v>
          </cell>
          <cell r="R1914" t="str">
            <v>ASSEMBLY HELPER</v>
          </cell>
          <cell r="S1914">
            <v>39539</v>
          </cell>
          <cell r="T1914">
            <v>24.5</v>
          </cell>
          <cell r="U1914">
            <v>4</v>
          </cell>
          <cell r="W1914">
            <v>0</v>
          </cell>
          <cell r="X1914">
            <v>30</v>
          </cell>
          <cell r="Y1914">
            <v>28.5</v>
          </cell>
          <cell r="Z1914">
            <v>0</v>
          </cell>
        </row>
        <row r="1915">
          <cell r="A1915" t="str">
            <v>TMP487</v>
          </cell>
          <cell r="B1915" t="str">
            <v>SHAILA MORE</v>
          </cell>
          <cell r="C1915" t="str">
            <v>2.1.07</v>
          </cell>
          <cell r="E1915" t="str">
            <v>YES</v>
          </cell>
          <cell r="F1915" t="str">
            <v>TIME_IN</v>
          </cell>
          <cell r="G1915">
            <v>17.3</v>
          </cell>
          <cell r="H1915" t="str">
            <v>TEMP</v>
          </cell>
          <cell r="N1915">
            <v>0</v>
          </cell>
          <cell r="R1915" t="str">
            <v>ASSEMBLY HELPER</v>
          </cell>
          <cell r="S1915">
            <v>39881</v>
          </cell>
          <cell r="T1915">
            <v>24</v>
          </cell>
          <cell r="U1915">
            <v>5</v>
          </cell>
          <cell r="V1915">
            <v>0</v>
          </cell>
          <cell r="W1915">
            <v>2</v>
          </cell>
          <cell r="X1915">
            <v>31</v>
          </cell>
          <cell r="Y1915">
            <v>31</v>
          </cell>
          <cell r="Z1915">
            <v>13.25</v>
          </cell>
        </row>
        <row r="1916">
          <cell r="A1916" t="str">
            <v>TMP487</v>
          </cell>
          <cell r="B1916" t="str">
            <v>SHAILA MORE</v>
          </cell>
          <cell r="C1916" t="str">
            <v>2.1.07</v>
          </cell>
          <cell r="E1916" t="str">
            <v>YES</v>
          </cell>
          <cell r="F1916">
            <v>9</v>
          </cell>
          <cell r="G1916">
            <v>17.3</v>
          </cell>
          <cell r="H1916" t="str">
            <v>TEMP</v>
          </cell>
          <cell r="N1916">
            <v>0</v>
          </cell>
          <cell r="R1916" t="str">
            <v>ASSEMBLY HELPER</v>
          </cell>
          <cell r="S1916">
            <v>39599</v>
          </cell>
          <cell r="T1916">
            <v>23</v>
          </cell>
          <cell r="U1916">
            <v>4</v>
          </cell>
          <cell r="V1916">
            <v>0</v>
          </cell>
          <cell r="W1916">
            <v>1</v>
          </cell>
          <cell r="X1916">
            <v>31</v>
          </cell>
          <cell r="Y1916">
            <v>28</v>
          </cell>
          <cell r="Z1916">
            <v>0</v>
          </cell>
        </row>
        <row r="1917">
          <cell r="A1917" t="str">
            <v>TMP487</v>
          </cell>
          <cell r="B1917" t="str">
            <v>SHAILA MORE</v>
          </cell>
          <cell r="C1917" t="str">
            <v>2.1.07</v>
          </cell>
          <cell r="E1917" t="str">
            <v>YES</v>
          </cell>
          <cell r="F1917">
            <v>9</v>
          </cell>
          <cell r="G1917">
            <v>17.3</v>
          </cell>
          <cell r="H1917" t="str">
            <v>TEMP</v>
          </cell>
          <cell r="N1917">
            <v>0</v>
          </cell>
          <cell r="R1917" t="str">
            <v>ASSEMBLY HELPER</v>
          </cell>
          <cell r="S1917">
            <v>39691</v>
          </cell>
          <cell r="T1917">
            <v>24</v>
          </cell>
          <cell r="U1917">
            <v>4</v>
          </cell>
          <cell r="V1917">
            <v>0</v>
          </cell>
          <cell r="W1917">
            <v>3</v>
          </cell>
          <cell r="X1917">
            <v>31</v>
          </cell>
          <cell r="Y1917">
            <v>31</v>
          </cell>
          <cell r="Z1917">
            <v>24</v>
          </cell>
        </row>
        <row r="1918">
          <cell r="A1918" t="str">
            <v>TMP487</v>
          </cell>
          <cell r="B1918" t="str">
            <v>SHAILA MORE</v>
          </cell>
          <cell r="C1918" t="str">
            <v>2.1.07</v>
          </cell>
          <cell r="E1918" t="str">
            <v>YES</v>
          </cell>
          <cell r="F1918" t="str">
            <v>TIME_IN</v>
          </cell>
          <cell r="G1918">
            <v>17.3</v>
          </cell>
          <cell r="H1918" t="str">
            <v>TEMP</v>
          </cell>
          <cell r="N1918">
            <v>0</v>
          </cell>
          <cell r="R1918" t="str">
            <v>ASSEMBLY HELPER</v>
          </cell>
          <cell r="S1918">
            <v>39814</v>
          </cell>
          <cell r="T1918">
            <v>25</v>
          </cell>
          <cell r="U1918">
            <v>4</v>
          </cell>
          <cell r="V1918">
            <v>0</v>
          </cell>
          <cell r="W1918">
            <v>1</v>
          </cell>
          <cell r="X1918">
            <v>31</v>
          </cell>
          <cell r="Y1918">
            <v>30</v>
          </cell>
          <cell r="Z1918">
            <v>1.25</v>
          </cell>
        </row>
        <row r="1919">
          <cell r="A1919" t="str">
            <v>TMP487</v>
          </cell>
          <cell r="B1919" t="str">
            <v>SHAILA MORE</v>
          </cell>
          <cell r="C1919" t="str">
            <v>2.1.07</v>
          </cell>
          <cell r="E1919" t="str">
            <v>YES</v>
          </cell>
          <cell r="F1919">
            <v>9</v>
          </cell>
          <cell r="G1919">
            <v>17.3</v>
          </cell>
          <cell r="H1919" t="str">
            <v>TEMP</v>
          </cell>
          <cell r="N1919">
            <v>0</v>
          </cell>
          <cell r="R1919" t="str">
            <v>ASSEMBLY HELPER</v>
          </cell>
          <cell r="S1919">
            <v>39753</v>
          </cell>
          <cell r="T1919">
            <v>25</v>
          </cell>
          <cell r="U1919">
            <v>5</v>
          </cell>
          <cell r="V1919">
            <v>0</v>
          </cell>
          <cell r="W1919">
            <v>0</v>
          </cell>
          <cell r="X1919">
            <v>30</v>
          </cell>
          <cell r="Y1919">
            <v>30</v>
          </cell>
          <cell r="Z1919">
            <v>0</v>
          </cell>
        </row>
        <row r="1920">
          <cell r="A1920" t="str">
            <v>TMP487</v>
          </cell>
          <cell r="B1920" t="str">
            <v>SHAILA MORE</v>
          </cell>
          <cell r="C1920" t="str">
            <v>2.1.07</v>
          </cell>
          <cell r="E1920" t="str">
            <v>YES</v>
          </cell>
          <cell r="F1920" t="str">
            <v>TIME_IN</v>
          </cell>
          <cell r="G1920">
            <v>17.3</v>
          </cell>
          <cell r="H1920" t="str">
            <v>TEMP</v>
          </cell>
          <cell r="N1920">
            <v>0</v>
          </cell>
          <cell r="R1920" t="str">
            <v>ASSEMBLY HELPER</v>
          </cell>
          <cell r="S1920">
            <v>39845</v>
          </cell>
          <cell r="T1920">
            <v>24</v>
          </cell>
          <cell r="U1920">
            <v>4</v>
          </cell>
          <cell r="V1920">
            <v>0</v>
          </cell>
          <cell r="W1920">
            <v>0</v>
          </cell>
          <cell r="X1920">
            <v>28</v>
          </cell>
          <cell r="Y1920">
            <v>28</v>
          </cell>
          <cell r="Z1920">
            <v>0</v>
          </cell>
        </row>
        <row r="1921">
          <cell r="A1921" t="str">
            <v>TMP492</v>
          </cell>
          <cell r="B1921" t="str">
            <v>GEETA PRAJAPATI</v>
          </cell>
          <cell r="C1921" t="str">
            <v>12.1.07</v>
          </cell>
          <cell r="E1921" t="str">
            <v>YES</v>
          </cell>
          <cell r="F1921">
            <v>7.3</v>
          </cell>
          <cell r="G1921">
            <v>17.3</v>
          </cell>
          <cell r="H1921" t="str">
            <v>TEMP</v>
          </cell>
          <cell r="N1921">
            <v>0</v>
          </cell>
          <cell r="R1921" t="str">
            <v>HOUSEKEEPING</v>
          </cell>
          <cell r="S1921">
            <v>39599</v>
          </cell>
          <cell r="T1921">
            <v>21.5</v>
          </cell>
          <cell r="U1921">
            <v>4</v>
          </cell>
          <cell r="V1921">
            <v>0</v>
          </cell>
          <cell r="W1921">
            <v>1</v>
          </cell>
          <cell r="X1921">
            <v>31</v>
          </cell>
          <cell r="Y1921">
            <v>26.5</v>
          </cell>
          <cell r="Z1921">
            <v>40.5</v>
          </cell>
        </row>
        <row r="1922">
          <cell r="A1922" t="str">
            <v>TMP492</v>
          </cell>
          <cell r="B1922" t="str">
            <v>GEETA PRAJAPATI</v>
          </cell>
          <cell r="C1922" t="str">
            <v>12.1.07</v>
          </cell>
          <cell r="E1922" t="str">
            <v>YES</v>
          </cell>
          <cell r="F1922" t="str">
            <v>TIME_IN</v>
          </cell>
          <cell r="G1922">
            <v>17.3</v>
          </cell>
          <cell r="H1922" t="str">
            <v>TEMP</v>
          </cell>
          <cell r="N1922">
            <v>0</v>
          </cell>
          <cell r="R1922" t="str">
            <v>HOUSEKEEPING</v>
          </cell>
          <cell r="S1922">
            <v>39845</v>
          </cell>
          <cell r="T1922">
            <v>24</v>
          </cell>
          <cell r="U1922">
            <v>4</v>
          </cell>
          <cell r="V1922">
            <v>0</v>
          </cell>
          <cell r="W1922">
            <v>0</v>
          </cell>
          <cell r="X1922">
            <v>28</v>
          </cell>
          <cell r="Y1922">
            <v>28</v>
          </cell>
          <cell r="Z1922">
            <v>37.5</v>
          </cell>
        </row>
        <row r="1923">
          <cell r="A1923" t="str">
            <v>TMP492</v>
          </cell>
          <cell r="B1923" t="str">
            <v>GEETA PRAJAPATI</v>
          </cell>
          <cell r="C1923" t="str">
            <v>12.1.07</v>
          </cell>
          <cell r="E1923" t="str">
            <v>YES</v>
          </cell>
          <cell r="F1923">
            <v>7.3</v>
          </cell>
          <cell r="G1923">
            <v>17.3</v>
          </cell>
          <cell r="H1923" t="str">
            <v>TEMP</v>
          </cell>
          <cell r="N1923">
            <v>0</v>
          </cell>
          <cell r="R1923" t="str">
            <v>HOUSEKEEPING</v>
          </cell>
          <cell r="S1923">
            <v>39660</v>
          </cell>
          <cell r="T1923">
            <v>26.5</v>
          </cell>
          <cell r="U1923">
            <v>4</v>
          </cell>
          <cell r="V1923">
            <v>0</v>
          </cell>
          <cell r="W1923">
            <v>0</v>
          </cell>
          <cell r="X1923">
            <v>31</v>
          </cell>
          <cell r="Y1923">
            <v>30.5</v>
          </cell>
          <cell r="Z1923">
            <v>42.5</v>
          </cell>
        </row>
        <row r="1924">
          <cell r="A1924" t="str">
            <v>TMP492</v>
          </cell>
          <cell r="B1924" t="str">
            <v>GEETA PRAJAPATI</v>
          </cell>
          <cell r="C1924" t="str">
            <v>12.1.07</v>
          </cell>
          <cell r="F1924">
            <v>7.3</v>
          </cell>
          <cell r="G1924">
            <v>17.3</v>
          </cell>
          <cell r="H1924" t="str">
            <v>TEMP</v>
          </cell>
          <cell r="N1924">
            <v>0</v>
          </cell>
          <cell r="R1924" t="str">
            <v>HOUSEKEEPING</v>
          </cell>
          <cell r="S1924">
            <v>39629</v>
          </cell>
          <cell r="T1924">
            <v>24</v>
          </cell>
          <cell r="U1924">
            <v>5</v>
          </cell>
          <cell r="V1924">
            <v>0</v>
          </cell>
          <cell r="W1924">
            <v>0</v>
          </cell>
          <cell r="X1924">
            <v>30</v>
          </cell>
          <cell r="Y1924">
            <v>29</v>
          </cell>
          <cell r="Z1924">
            <v>41.5</v>
          </cell>
        </row>
        <row r="1925">
          <cell r="A1925" t="str">
            <v>TMP492</v>
          </cell>
          <cell r="B1925" t="str">
            <v>GEETA PRAJAPATI</v>
          </cell>
          <cell r="C1925" t="str">
            <v>12.1.07</v>
          </cell>
          <cell r="E1925" t="str">
            <v>YES</v>
          </cell>
          <cell r="F1925">
            <v>7.3</v>
          </cell>
          <cell r="G1925">
            <v>17.3</v>
          </cell>
          <cell r="H1925" t="str">
            <v>TEMP</v>
          </cell>
          <cell r="N1925">
            <v>0</v>
          </cell>
          <cell r="R1925" t="str">
            <v>HOUSEKEEPING</v>
          </cell>
          <cell r="S1925">
            <v>39722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31</v>
          </cell>
          <cell r="Y1925">
            <v>0</v>
          </cell>
          <cell r="Z1925">
            <v>0</v>
          </cell>
        </row>
        <row r="1926">
          <cell r="A1926" t="str">
            <v>TMP492</v>
          </cell>
          <cell r="B1926" t="str">
            <v>GEETA PRAJAPATI</v>
          </cell>
          <cell r="C1926" t="str">
            <v>12.1.07</v>
          </cell>
          <cell r="E1926" t="str">
            <v>YES</v>
          </cell>
          <cell r="F1926" t="str">
            <v>TIME_IN</v>
          </cell>
          <cell r="G1926">
            <v>17.3</v>
          </cell>
          <cell r="H1926" t="str">
            <v>TEMP</v>
          </cell>
          <cell r="N1926">
            <v>0</v>
          </cell>
          <cell r="R1926" t="str">
            <v>HOUSEKEEPING</v>
          </cell>
          <cell r="S1926">
            <v>39783</v>
          </cell>
          <cell r="T1926">
            <v>19</v>
          </cell>
          <cell r="U1926">
            <v>3</v>
          </cell>
          <cell r="V1926">
            <v>0</v>
          </cell>
          <cell r="W1926">
            <v>0</v>
          </cell>
          <cell r="X1926">
            <v>31</v>
          </cell>
          <cell r="Y1926">
            <v>22</v>
          </cell>
          <cell r="Z1926">
            <v>19</v>
          </cell>
        </row>
        <row r="1927">
          <cell r="A1927" t="str">
            <v>TMP492</v>
          </cell>
          <cell r="B1927" t="str">
            <v>GEETA PRAJAPATI</v>
          </cell>
          <cell r="C1927" t="str">
            <v>12.1.07</v>
          </cell>
          <cell r="E1927" t="str">
            <v>YES</v>
          </cell>
          <cell r="F1927">
            <v>7.3</v>
          </cell>
          <cell r="G1927">
            <v>17.3</v>
          </cell>
          <cell r="H1927" t="str">
            <v>TEMP</v>
          </cell>
          <cell r="N1927">
            <v>0</v>
          </cell>
          <cell r="R1927" t="str">
            <v>HOUSEKEEPING</v>
          </cell>
          <cell r="S1927">
            <v>39753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30</v>
          </cell>
          <cell r="Y1927">
            <v>0</v>
          </cell>
          <cell r="Z1927">
            <v>0</v>
          </cell>
        </row>
        <row r="1928">
          <cell r="A1928" t="str">
            <v>TMP492</v>
          </cell>
          <cell r="B1928" t="str">
            <v>GEETA PRAJAPATI</v>
          </cell>
          <cell r="C1928" t="str">
            <v>12.1.07</v>
          </cell>
          <cell r="E1928" t="str">
            <v>YES</v>
          </cell>
          <cell r="F1928">
            <v>7.3</v>
          </cell>
          <cell r="G1928">
            <v>17.3</v>
          </cell>
          <cell r="H1928" t="str">
            <v>TEMP</v>
          </cell>
          <cell r="N1928">
            <v>0</v>
          </cell>
          <cell r="R1928" t="str">
            <v>HOUSEKEEPING</v>
          </cell>
          <cell r="S1928">
            <v>39691</v>
          </cell>
          <cell r="T1928">
            <v>24</v>
          </cell>
          <cell r="U1928">
            <v>4</v>
          </cell>
          <cell r="V1928">
            <v>0</v>
          </cell>
          <cell r="W1928">
            <v>3</v>
          </cell>
          <cell r="X1928">
            <v>31</v>
          </cell>
          <cell r="Y1928">
            <v>31</v>
          </cell>
          <cell r="Z1928">
            <v>37</v>
          </cell>
        </row>
        <row r="1929">
          <cell r="A1929" t="str">
            <v>TMP492</v>
          </cell>
          <cell r="B1929" t="str">
            <v>GEETA PRAJAPATI</v>
          </cell>
          <cell r="C1929" t="str">
            <v>12.1.07</v>
          </cell>
          <cell r="E1929" t="str">
            <v>YES</v>
          </cell>
          <cell r="F1929">
            <v>7.3</v>
          </cell>
          <cell r="G1929">
            <v>17.3</v>
          </cell>
          <cell r="H1929" t="str">
            <v>TEMP</v>
          </cell>
          <cell r="N1929">
            <v>0</v>
          </cell>
          <cell r="R1929" t="str">
            <v>HOUSEKEEPING</v>
          </cell>
          <cell r="S1929">
            <v>39692</v>
          </cell>
          <cell r="T1929">
            <v>20</v>
          </cell>
          <cell r="U1929">
            <v>3</v>
          </cell>
          <cell r="V1929">
            <v>0</v>
          </cell>
          <cell r="W1929">
            <v>1</v>
          </cell>
          <cell r="X1929">
            <v>30</v>
          </cell>
          <cell r="Y1929">
            <v>24</v>
          </cell>
          <cell r="Z1929">
            <v>30</v>
          </cell>
        </row>
        <row r="1930">
          <cell r="A1930" t="str">
            <v>TMP492</v>
          </cell>
          <cell r="B1930" t="str">
            <v>GEETA PRAJAPATI</v>
          </cell>
          <cell r="C1930" t="str">
            <v>12.1.07</v>
          </cell>
          <cell r="E1930" t="str">
            <v>YES</v>
          </cell>
          <cell r="F1930" t="str">
            <v>TIME_IN</v>
          </cell>
          <cell r="G1930">
            <v>17.3</v>
          </cell>
          <cell r="H1930" t="str">
            <v>TEMP</v>
          </cell>
          <cell r="N1930">
            <v>0</v>
          </cell>
          <cell r="R1930" t="str">
            <v>HOUSEKEEPING</v>
          </cell>
          <cell r="S1930">
            <v>39814</v>
          </cell>
          <cell r="T1930">
            <v>24</v>
          </cell>
          <cell r="U1930">
            <v>4</v>
          </cell>
          <cell r="V1930">
            <v>0</v>
          </cell>
          <cell r="W1930">
            <v>1</v>
          </cell>
          <cell r="X1930">
            <v>31</v>
          </cell>
          <cell r="Y1930">
            <v>29</v>
          </cell>
          <cell r="Z1930">
            <v>31.5</v>
          </cell>
        </row>
        <row r="1931">
          <cell r="A1931" t="str">
            <v>TMP492</v>
          </cell>
          <cell r="B1931" t="str">
            <v>GEETA PRAJAPATI</v>
          </cell>
          <cell r="C1931" t="str">
            <v>12.1.07</v>
          </cell>
          <cell r="E1931" t="str">
            <v>YES</v>
          </cell>
          <cell r="F1931" t="str">
            <v>TIME_IN</v>
          </cell>
          <cell r="G1931">
            <v>17.3</v>
          </cell>
          <cell r="H1931" t="str">
            <v>TEMP</v>
          </cell>
          <cell r="N1931">
            <v>0</v>
          </cell>
          <cell r="R1931" t="str">
            <v>HOUSEKEEPING</v>
          </cell>
          <cell r="S1931">
            <v>39881</v>
          </cell>
          <cell r="T1931">
            <v>24</v>
          </cell>
          <cell r="U1931">
            <v>5</v>
          </cell>
          <cell r="V1931">
            <v>0</v>
          </cell>
          <cell r="W1931">
            <v>2</v>
          </cell>
          <cell r="X1931">
            <v>31</v>
          </cell>
          <cell r="Y1931">
            <v>31</v>
          </cell>
          <cell r="Z1931">
            <v>34.5</v>
          </cell>
        </row>
        <row r="1932">
          <cell r="A1932" t="str">
            <v>TMP492</v>
          </cell>
          <cell r="B1932" t="str">
            <v>GEETA PRAJAPATI</v>
          </cell>
          <cell r="C1932" t="str">
            <v>12.1.07</v>
          </cell>
          <cell r="E1932" t="str">
            <v>YES</v>
          </cell>
          <cell r="F1932">
            <v>7.3</v>
          </cell>
          <cell r="G1932">
            <v>17.3</v>
          </cell>
          <cell r="H1932" t="str">
            <v>TEMP</v>
          </cell>
          <cell r="N1932">
            <v>0</v>
          </cell>
          <cell r="R1932" t="str">
            <v>HOUSEKEEPING</v>
          </cell>
          <cell r="S1932">
            <v>39539</v>
          </cell>
          <cell r="T1932">
            <v>23</v>
          </cell>
          <cell r="U1932">
            <v>4</v>
          </cell>
          <cell r="W1932">
            <v>0</v>
          </cell>
          <cell r="X1932">
            <v>30</v>
          </cell>
          <cell r="Y1932">
            <v>27</v>
          </cell>
          <cell r="Z1932">
            <v>34</v>
          </cell>
        </row>
        <row r="1933">
          <cell r="A1933" t="str">
            <v>TMP496</v>
          </cell>
          <cell r="B1933" t="str">
            <v>UMESH GONDHIL</v>
          </cell>
          <cell r="C1933" t="str">
            <v>23.1.07</v>
          </cell>
          <cell r="E1933" t="str">
            <v>YES</v>
          </cell>
          <cell r="F1933" t="str">
            <v>TIME_IN</v>
          </cell>
          <cell r="G1933">
            <v>16</v>
          </cell>
          <cell r="H1933" t="str">
            <v>TEMP</v>
          </cell>
          <cell r="N1933">
            <v>0</v>
          </cell>
          <cell r="R1933" t="str">
            <v>PRINTIGN VERROC-PKG</v>
          </cell>
          <cell r="S1933">
            <v>39814</v>
          </cell>
          <cell r="T1933">
            <v>24</v>
          </cell>
          <cell r="U1933">
            <v>5</v>
          </cell>
          <cell r="V1933">
            <v>0</v>
          </cell>
          <cell r="W1933">
            <v>1</v>
          </cell>
          <cell r="X1933">
            <v>31</v>
          </cell>
          <cell r="Y1933">
            <v>30</v>
          </cell>
          <cell r="Z1933">
            <v>0</v>
          </cell>
        </row>
        <row r="1934">
          <cell r="A1934" t="str">
            <v>TMP496</v>
          </cell>
          <cell r="B1934" t="str">
            <v>UMESH GONDHIL</v>
          </cell>
          <cell r="C1934" t="str">
            <v>23.1.07</v>
          </cell>
          <cell r="E1934" t="str">
            <v>YES</v>
          </cell>
          <cell r="F1934">
            <v>7.3</v>
          </cell>
          <cell r="G1934">
            <v>16</v>
          </cell>
          <cell r="H1934" t="str">
            <v>TEMP</v>
          </cell>
          <cell r="N1934">
            <v>0</v>
          </cell>
          <cell r="R1934" t="str">
            <v>PRINTIGN VERROC-PKG</v>
          </cell>
          <cell r="S1934">
            <v>39692</v>
          </cell>
          <cell r="T1934">
            <v>6</v>
          </cell>
          <cell r="U1934">
            <v>1</v>
          </cell>
          <cell r="V1934">
            <v>0</v>
          </cell>
          <cell r="W1934">
            <v>0</v>
          </cell>
          <cell r="X1934">
            <v>30</v>
          </cell>
          <cell r="Y1934">
            <v>7</v>
          </cell>
          <cell r="Z1934">
            <v>12</v>
          </cell>
        </row>
        <row r="1935">
          <cell r="A1935" t="str">
            <v>TMP496</v>
          </cell>
          <cell r="B1935" t="str">
            <v>UMESH GONDHIL</v>
          </cell>
          <cell r="C1935" t="str">
            <v>23.1.07</v>
          </cell>
          <cell r="E1935" t="str">
            <v>YES</v>
          </cell>
          <cell r="F1935" t="str">
            <v>TIME_IN</v>
          </cell>
          <cell r="G1935">
            <v>16</v>
          </cell>
          <cell r="H1935" t="str">
            <v>TEMP</v>
          </cell>
          <cell r="N1935">
            <v>0</v>
          </cell>
          <cell r="R1935" t="str">
            <v>PRINTIGN VERROC-PKG</v>
          </cell>
          <cell r="S1935">
            <v>39881</v>
          </cell>
          <cell r="T1935">
            <v>21</v>
          </cell>
          <cell r="U1935">
            <v>8</v>
          </cell>
          <cell r="V1935">
            <v>0</v>
          </cell>
          <cell r="W1935">
            <v>2</v>
          </cell>
          <cell r="X1935">
            <v>31</v>
          </cell>
          <cell r="Y1935">
            <v>31</v>
          </cell>
          <cell r="Z1935">
            <v>18.5</v>
          </cell>
        </row>
        <row r="1936">
          <cell r="A1936" t="str">
            <v>TMP496</v>
          </cell>
          <cell r="B1936" t="str">
            <v>UMESH GONDHIL</v>
          </cell>
          <cell r="C1936" t="str">
            <v>23.1.07</v>
          </cell>
          <cell r="E1936" t="str">
            <v>YES</v>
          </cell>
          <cell r="F1936" t="str">
            <v>TIME_IN</v>
          </cell>
          <cell r="G1936">
            <v>16</v>
          </cell>
          <cell r="H1936" t="str">
            <v>TEMP</v>
          </cell>
          <cell r="N1936">
            <v>0</v>
          </cell>
          <cell r="R1936" t="str">
            <v>PRINTIGN VERROC-PKG</v>
          </cell>
          <cell r="S1936">
            <v>39783</v>
          </cell>
          <cell r="T1936">
            <v>26</v>
          </cell>
          <cell r="U1936">
            <v>4</v>
          </cell>
          <cell r="V1936">
            <v>0</v>
          </cell>
          <cell r="W1936">
            <v>0</v>
          </cell>
          <cell r="X1936">
            <v>31</v>
          </cell>
          <cell r="Y1936">
            <v>30</v>
          </cell>
          <cell r="Z1936">
            <v>0</v>
          </cell>
        </row>
        <row r="1937">
          <cell r="A1937" t="str">
            <v>TMP496</v>
          </cell>
          <cell r="B1937" t="str">
            <v>UMESH GONDHIL</v>
          </cell>
          <cell r="C1937" t="str">
            <v>23.1.07</v>
          </cell>
          <cell r="E1937" t="str">
            <v>YES</v>
          </cell>
          <cell r="F1937">
            <v>7.3</v>
          </cell>
          <cell r="G1937">
            <v>16</v>
          </cell>
          <cell r="H1937" t="str">
            <v>TEMP</v>
          </cell>
          <cell r="N1937">
            <v>0</v>
          </cell>
          <cell r="R1937" t="str">
            <v>PRINTIGN VERROC-PKG</v>
          </cell>
          <cell r="S1937">
            <v>39660</v>
          </cell>
          <cell r="T1937">
            <v>25</v>
          </cell>
          <cell r="U1937">
            <v>4</v>
          </cell>
          <cell r="V1937">
            <v>0</v>
          </cell>
          <cell r="W1937">
            <v>0</v>
          </cell>
          <cell r="X1937">
            <v>31</v>
          </cell>
          <cell r="Y1937">
            <v>29</v>
          </cell>
          <cell r="Z1937">
            <v>55.05</v>
          </cell>
        </row>
        <row r="1938">
          <cell r="A1938" t="str">
            <v>TMP496</v>
          </cell>
          <cell r="B1938" t="str">
            <v>UMESH GONDHIL</v>
          </cell>
          <cell r="C1938" t="str">
            <v>23.1.07</v>
          </cell>
          <cell r="E1938" t="str">
            <v>YES</v>
          </cell>
          <cell r="F1938">
            <v>7.3</v>
          </cell>
          <cell r="G1938">
            <v>16</v>
          </cell>
          <cell r="H1938" t="str">
            <v>TEMP</v>
          </cell>
          <cell r="N1938">
            <v>0</v>
          </cell>
          <cell r="R1938" t="str">
            <v>PRINTIGN VERROC-PKG</v>
          </cell>
          <cell r="S1938">
            <v>39539</v>
          </cell>
          <cell r="T1938">
            <v>25</v>
          </cell>
          <cell r="U1938">
            <v>4</v>
          </cell>
          <cell r="W1938">
            <v>0</v>
          </cell>
          <cell r="X1938">
            <v>30</v>
          </cell>
          <cell r="Y1938">
            <v>29</v>
          </cell>
          <cell r="Z1938">
            <v>32.25</v>
          </cell>
        </row>
        <row r="1939">
          <cell r="A1939" t="str">
            <v>TMP496</v>
          </cell>
          <cell r="B1939" t="str">
            <v>UMESH GONDHIL</v>
          </cell>
          <cell r="C1939" t="str">
            <v>23.1.07</v>
          </cell>
          <cell r="F1939">
            <v>7.3</v>
          </cell>
          <cell r="G1939">
            <v>16</v>
          </cell>
          <cell r="H1939" t="str">
            <v>TEMP</v>
          </cell>
          <cell r="N1939">
            <v>0</v>
          </cell>
          <cell r="R1939" t="str">
            <v>PRINTIGN VERROC-PKG</v>
          </cell>
          <cell r="S1939">
            <v>39629</v>
          </cell>
          <cell r="T1939">
            <v>25</v>
          </cell>
          <cell r="U1939">
            <v>5</v>
          </cell>
          <cell r="V1939">
            <v>0</v>
          </cell>
          <cell r="W1939">
            <v>0</v>
          </cell>
          <cell r="X1939">
            <v>30</v>
          </cell>
          <cell r="Y1939">
            <v>30</v>
          </cell>
          <cell r="Z1939">
            <v>79</v>
          </cell>
        </row>
        <row r="1940">
          <cell r="A1940" t="str">
            <v>TMP496</v>
          </cell>
          <cell r="B1940" t="str">
            <v>UMESH GONDHIL</v>
          </cell>
          <cell r="C1940" t="str">
            <v>23.1.07</v>
          </cell>
          <cell r="E1940" t="str">
            <v>YES</v>
          </cell>
          <cell r="F1940">
            <v>7.3</v>
          </cell>
          <cell r="G1940">
            <v>16</v>
          </cell>
          <cell r="H1940" t="str">
            <v>TEMP</v>
          </cell>
          <cell r="N1940">
            <v>0</v>
          </cell>
          <cell r="R1940" t="str">
            <v>PRINTIGN VERROC-PKG</v>
          </cell>
          <cell r="S1940">
            <v>39722</v>
          </cell>
          <cell r="T1940">
            <v>21.5</v>
          </cell>
          <cell r="U1940">
            <v>5</v>
          </cell>
          <cell r="V1940">
            <v>0</v>
          </cell>
          <cell r="W1940">
            <v>4</v>
          </cell>
          <cell r="X1940">
            <v>31</v>
          </cell>
          <cell r="Y1940">
            <v>30.5</v>
          </cell>
          <cell r="Z1940">
            <v>1</v>
          </cell>
        </row>
        <row r="1941">
          <cell r="A1941" t="str">
            <v>TMP496</v>
          </cell>
          <cell r="B1941" t="str">
            <v>UMESH GONDHIL</v>
          </cell>
          <cell r="C1941" t="str">
            <v>23.1.07</v>
          </cell>
          <cell r="E1941" t="str">
            <v>YES</v>
          </cell>
          <cell r="F1941">
            <v>7.3</v>
          </cell>
          <cell r="G1941">
            <v>16</v>
          </cell>
          <cell r="H1941" t="str">
            <v>TEMP</v>
          </cell>
          <cell r="N1941">
            <v>0</v>
          </cell>
          <cell r="R1941" t="str">
            <v>PRINTIGN VERROC-PKG</v>
          </cell>
          <cell r="S1941">
            <v>39753</v>
          </cell>
          <cell r="T1941">
            <v>26</v>
          </cell>
          <cell r="U1941">
            <v>4</v>
          </cell>
          <cell r="V1941">
            <v>0</v>
          </cell>
          <cell r="W1941">
            <v>0</v>
          </cell>
          <cell r="X1941">
            <v>30</v>
          </cell>
          <cell r="Y1941">
            <v>30</v>
          </cell>
          <cell r="Z1941">
            <v>0</v>
          </cell>
        </row>
        <row r="1942">
          <cell r="A1942" t="str">
            <v>TMP496</v>
          </cell>
          <cell r="B1942" t="str">
            <v>UMESH GONDHIL</v>
          </cell>
          <cell r="C1942" t="str">
            <v>23.1.07</v>
          </cell>
          <cell r="E1942" t="str">
            <v>YES</v>
          </cell>
          <cell r="F1942">
            <v>7.3</v>
          </cell>
          <cell r="G1942">
            <v>16</v>
          </cell>
          <cell r="H1942" t="str">
            <v>TEMP</v>
          </cell>
          <cell r="N1942">
            <v>0</v>
          </cell>
          <cell r="R1942" t="str">
            <v>PRINTIGN VERROC-PKG</v>
          </cell>
          <cell r="S1942">
            <v>39691</v>
          </cell>
          <cell r="T1942">
            <v>20.5</v>
          </cell>
          <cell r="U1942">
            <v>5</v>
          </cell>
          <cell r="V1942">
            <v>0</v>
          </cell>
          <cell r="W1942">
            <v>2</v>
          </cell>
          <cell r="X1942">
            <v>31</v>
          </cell>
          <cell r="Y1942">
            <v>27.5</v>
          </cell>
          <cell r="Z1942">
            <v>21</v>
          </cell>
        </row>
        <row r="1943">
          <cell r="A1943" t="str">
            <v>TMP496</v>
          </cell>
          <cell r="B1943" t="str">
            <v>UMESH GONDHIL</v>
          </cell>
          <cell r="C1943" t="str">
            <v>23.1.07</v>
          </cell>
          <cell r="E1943" t="str">
            <v>YES</v>
          </cell>
          <cell r="F1943">
            <v>7.3</v>
          </cell>
          <cell r="G1943">
            <v>16</v>
          </cell>
          <cell r="H1943" t="str">
            <v>TEMP</v>
          </cell>
          <cell r="N1943">
            <v>0</v>
          </cell>
          <cell r="R1943" t="str">
            <v>PRINTIGN VERROC-PKG</v>
          </cell>
          <cell r="S1943">
            <v>39599</v>
          </cell>
          <cell r="T1943">
            <v>24</v>
          </cell>
          <cell r="U1943">
            <v>4</v>
          </cell>
          <cell r="V1943">
            <v>0</v>
          </cell>
          <cell r="W1943">
            <v>1</v>
          </cell>
          <cell r="X1943">
            <v>31</v>
          </cell>
          <cell r="Y1943">
            <v>29</v>
          </cell>
          <cell r="Z1943">
            <v>72.25</v>
          </cell>
        </row>
        <row r="1944">
          <cell r="A1944" t="str">
            <v>TMP496</v>
          </cell>
          <cell r="B1944" t="str">
            <v>UMESH GONDHIL</v>
          </cell>
          <cell r="C1944" t="str">
            <v>23.1.07</v>
          </cell>
          <cell r="E1944" t="str">
            <v>YES</v>
          </cell>
          <cell r="F1944" t="str">
            <v>TIME_IN</v>
          </cell>
          <cell r="G1944">
            <v>16</v>
          </cell>
          <cell r="H1944" t="str">
            <v>TEMP</v>
          </cell>
          <cell r="N1944">
            <v>0</v>
          </cell>
          <cell r="R1944" t="str">
            <v>PRINTIGN VERROC-PKG</v>
          </cell>
          <cell r="S1944">
            <v>39845</v>
          </cell>
          <cell r="T1944">
            <v>20</v>
          </cell>
          <cell r="U1944">
            <v>8</v>
          </cell>
          <cell r="V1944">
            <v>0</v>
          </cell>
          <cell r="W1944">
            <v>0</v>
          </cell>
          <cell r="X1944">
            <v>28</v>
          </cell>
          <cell r="Y1944">
            <v>28</v>
          </cell>
          <cell r="Z1944">
            <v>2</v>
          </cell>
        </row>
        <row r="1945">
          <cell r="A1945" t="str">
            <v>TMP499</v>
          </cell>
          <cell r="B1945" t="str">
            <v>BHAKT KHULE</v>
          </cell>
          <cell r="C1945" t="str">
            <v>27.1.07</v>
          </cell>
          <cell r="E1945" t="str">
            <v>YES</v>
          </cell>
          <cell r="F1945">
            <v>7.3</v>
          </cell>
          <cell r="G1945">
            <v>16</v>
          </cell>
          <cell r="H1945" t="str">
            <v>TEMP</v>
          </cell>
          <cell r="N1945">
            <v>0</v>
          </cell>
          <cell r="R1945" t="str">
            <v>PRINTING -HELPER</v>
          </cell>
          <cell r="S1945">
            <v>39599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31</v>
          </cell>
          <cell r="Y1945">
            <v>0</v>
          </cell>
          <cell r="Z1945">
            <v>0</v>
          </cell>
        </row>
        <row r="1946">
          <cell r="A1946" t="str">
            <v>TMP499</v>
          </cell>
          <cell r="B1946" t="str">
            <v>BHAKT KHULE</v>
          </cell>
          <cell r="C1946" t="str">
            <v>27.1.07</v>
          </cell>
          <cell r="E1946" t="str">
            <v>YES</v>
          </cell>
          <cell r="F1946">
            <v>7.3</v>
          </cell>
          <cell r="G1946">
            <v>16</v>
          </cell>
          <cell r="H1946" t="str">
            <v>TEMP</v>
          </cell>
          <cell r="N1946">
            <v>0</v>
          </cell>
          <cell r="R1946" t="str">
            <v>PRINTING -HELPER</v>
          </cell>
          <cell r="S1946">
            <v>39539</v>
          </cell>
          <cell r="T1946">
            <v>0</v>
          </cell>
          <cell r="U1946">
            <v>0</v>
          </cell>
          <cell r="W1946">
            <v>0</v>
          </cell>
          <cell r="X1946">
            <v>30</v>
          </cell>
          <cell r="Y1946">
            <v>0</v>
          </cell>
          <cell r="Z1946">
            <v>0</v>
          </cell>
        </row>
        <row r="1947">
          <cell r="A1947" t="str">
            <v>TMP501</v>
          </cell>
          <cell r="B1947" t="str">
            <v>SMITA KUDOPKAR</v>
          </cell>
          <cell r="C1947" t="str">
            <v>5.2.07</v>
          </cell>
          <cell r="E1947" t="str">
            <v>TEP</v>
          </cell>
          <cell r="F1947" t="str">
            <v>TIME_IN</v>
          </cell>
          <cell r="G1947">
            <v>17.3</v>
          </cell>
          <cell r="H1947" t="str">
            <v>TEMP</v>
          </cell>
          <cell r="N1947">
            <v>0</v>
          </cell>
          <cell r="R1947" t="str">
            <v>ASS. HELPER</v>
          </cell>
          <cell r="S1947">
            <v>39881</v>
          </cell>
          <cell r="T1947">
            <v>21</v>
          </cell>
          <cell r="U1947">
            <v>5</v>
          </cell>
          <cell r="V1947">
            <v>0</v>
          </cell>
          <cell r="W1947">
            <v>2</v>
          </cell>
          <cell r="X1947">
            <v>31</v>
          </cell>
          <cell r="Y1947">
            <v>28</v>
          </cell>
          <cell r="Z1947">
            <v>0</v>
          </cell>
        </row>
        <row r="1948">
          <cell r="A1948" t="str">
            <v>TMP501</v>
          </cell>
          <cell r="B1948" t="str">
            <v>SMITA KUDOPKAR</v>
          </cell>
          <cell r="C1948" t="str">
            <v>5.2.07</v>
          </cell>
          <cell r="E1948" t="str">
            <v>TEP</v>
          </cell>
          <cell r="F1948" t="str">
            <v>TIME_IN</v>
          </cell>
          <cell r="G1948">
            <v>17.3</v>
          </cell>
          <cell r="H1948" t="str">
            <v>TEMP</v>
          </cell>
          <cell r="N1948">
            <v>0</v>
          </cell>
          <cell r="R1948" t="str">
            <v>ASS. HELPER</v>
          </cell>
          <cell r="S1948">
            <v>39845</v>
          </cell>
          <cell r="T1948">
            <v>16</v>
          </cell>
          <cell r="U1948">
            <v>3</v>
          </cell>
          <cell r="V1948">
            <v>0</v>
          </cell>
          <cell r="W1948">
            <v>0</v>
          </cell>
          <cell r="X1948">
            <v>28</v>
          </cell>
          <cell r="Y1948">
            <v>19</v>
          </cell>
          <cell r="Z1948">
            <v>0</v>
          </cell>
        </row>
        <row r="1949">
          <cell r="A1949" t="str">
            <v>TMP501</v>
          </cell>
          <cell r="B1949" t="str">
            <v>SMITA KUDOPKAR</v>
          </cell>
          <cell r="C1949" t="str">
            <v>5.2.07</v>
          </cell>
          <cell r="E1949" t="str">
            <v>TEP</v>
          </cell>
          <cell r="F1949">
            <v>9</v>
          </cell>
          <cell r="G1949">
            <v>17.3</v>
          </cell>
          <cell r="H1949" t="str">
            <v>TEMP</v>
          </cell>
          <cell r="N1949">
            <v>0</v>
          </cell>
          <cell r="R1949" t="str">
            <v>ASS. HELPER</v>
          </cell>
          <cell r="S1949">
            <v>39539</v>
          </cell>
          <cell r="T1949">
            <v>22.5</v>
          </cell>
          <cell r="U1949">
            <v>3</v>
          </cell>
          <cell r="W1949">
            <v>0</v>
          </cell>
          <cell r="X1949">
            <v>30</v>
          </cell>
          <cell r="Y1949">
            <v>25.5</v>
          </cell>
          <cell r="Z1949">
            <v>1.25</v>
          </cell>
        </row>
        <row r="1950">
          <cell r="A1950" t="str">
            <v>TMP501</v>
          </cell>
          <cell r="B1950" t="str">
            <v>SMITA KUDOPKAR</v>
          </cell>
          <cell r="C1950" t="str">
            <v>5.2.07</v>
          </cell>
          <cell r="E1950" t="str">
            <v>TEP</v>
          </cell>
          <cell r="F1950" t="str">
            <v>TIME_IN</v>
          </cell>
          <cell r="G1950">
            <v>17.3</v>
          </cell>
          <cell r="H1950" t="str">
            <v>TEMP</v>
          </cell>
          <cell r="N1950">
            <v>0</v>
          </cell>
          <cell r="R1950" t="str">
            <v>ASS. HELPER</v>
          </cell>
          <cell r="S1950">
            <v>39814</v>
          </cell>
          <cell r="T1950">
            <v>23</v>
          </cell>
          <cell r="U1950">
            <v>4</v>
          </cell>
          <cell r="V1950">
            <v>0</v>
          </cell>
          <cell r="W1950">
            <v>1</v>
          </cell>
          <cell r="X1950">
            <v>31</v>
          </cell>
          <cell r="Y1950">
            <v>28</v>
          </cell>
          <cell r="Z1950">
            <v>0</v>
          </cell>
        </row>
        <row r="1951">
          <cell r="A1951" t="str">
            <v>TMP501</v>
          </cell>
          <cell r="B1951" t="str">
            <v>SMITA KUDOPKAR</v>
          </cell>
          <cell r="C1951" t="str">
            <v>5.2.07</v>
          </cell>
          <cell r="E1951" t="str">
            <v>TEP</v>
          </cell>
          <cell r="F1951">
            <v>9</v>
          </cell>
          <cell r="G1951">
            <v>17.3</v>
          </cell>
          <cell r="H1951" t="str">
            <v>TEMP</v>
          </cell>
          <cell r="N1951">
            <v>0</v>
          </cell>
          <cell r="R1951" t="str">
            <v>ASS. HELPER</v>
          </cell>
          <cell r="S1951">
            <v>39691</v>
          </cell>
          <cell r="T1951">
            <v>24</v>
          </cell>
          <cell r="U1951">
            <v>4</v>
          </cell>
          <cell r="V1951">
            <v>0</v>
          </cell>
          <cell r="W1951">
            <v>3</v>
          </cell>
          <cell r="X1951">
            <v>31</v>
          </cell>
          <cell r="Y1951">
            <v>31</v>
          </cell>
          <cell r="Z1951">
            <v>0.75</v>
          </cell>
        </row>
        <row r="1952">
          <cell r="A1952" t="str">
            <v>TMP501</v>
          </cell>
          <cell r="B1952" t="str">
            <v>SMITA KUDOPKAR</v>
          </cell>
          <cell r="C1952" t="str">
            <v>5.2.07</v>
          </cell>
          <cell r="E1952" t="str">
            <v>TEP</v>
          </cell>
          <cell r="F1952">
            <v>9</v>
          </cell>
          <cell r="G1952">
            <v>17.3</v>
          </cell>
          <cell r="H1952" t="str">
            <v>TEMP</v>
          </cell>
          <cell r="N1952">
            <v>0</v>
          </cell>
          <cell r="R1952" t="str">
            <v>ASS. HELPER</v>
          </cell>
          <cell r="S1952">
            <v>39599</v>
          </cell>
          <cell r="T1952">
            <v>23.5</v>
          </cell>
          <cell r="U1952">
            <v>4</v>
          </cell>
          <cell r="V1952">
            <v>0</v>
          </cell>
          <cell r="W1952">
            <v>1</v>
          </cell>
          <cell r="X1952">
            <v>31</v>
          </cell>
          <cell r="Y1952">
            <v>28.5</v>
          </cell>
          <cell r="Z1952">
            <v>1.5</v>
          </cell>
        </row>
        <row r="1953">
          <cell r="A1953" t="str">
            <v>TMP501</v>
          </cell>
          <cell r="B1953" t="str">
            <v>SMITA KUDOPKAR</v>
          </cell>
          <cell r="C1953" t="str">
            <v>5.2.07</v>
          </cell>
          <cell r="E1953" t="str">
            <v>TEP</v>
          </cell>
          <cell r="F1953">
            <v>9</v>
          </cell>
          <cell r="G1953">
            <v>17.3</v>
          </cell>
          <cell r="H1953" t="str">
            <v>TEMP</v>
          </cell>
          <cell r="N1953">
            <v>0</v>
          </cell>
          <cell r="R1953" t="str">
            <v>ASS. HELPER</v>
          </cell>
          <cell r="S1953">
            <v>39722</v>
          </cell>
          <cell r="T1953">
            <v>21.5</v>
          </cell>
          <cell r="U1953">
            <v>4</v>
          </cell>
          <cell r="V1953">
            <v>0</v>
          </cell>
          <cell r="W1953">
            <v>4</v>
          </cell>
          <cell r="X1953">
            <v>31</v>
          </cell>
          <cell r="Y1953">
            <v>29.5</v>
          </cell>
          <cell r="Z1953">
            <v>0</v>
          </cell>
        </row>
        <row r="1954">
          <cell r="A1954" t="str">
            <v>TMP501</v>
          </cell>
          <cell r="B1954" t="str">
            <v>SMITA KUDOPKAR</v>
          </cell>
          <cell r="C1954" t="str">
            <v>5.2.07</v>
          </cell>
          <cell r="E1954" t="str">
            <v>TEP</v>
          </cell>
          <cell r="F1954">
            <v>9</v>
          </cell>
          <cell r="G1954">
            <v>17.3</v>
          </cell>
          <cell r="H1954" t="str">
            <v>TEMP</v>
          </cell>
          <cell r="N1954">
            <v>0</v>
          </cell>
          <cell r="R1954" t="str">
            <v>ASS. HELPER</v>
          </cell>
          <cell r="S1954">
            <v>39753</v>
          </cell>
          <cell r="T1954">
            <v>23.5</v>
          </cell>
          <cell r="U1954">
            <v>5</v>
          </cell>
          <cell r="V1954">
            <v>0</v>
          </cell>
          <cell r="W1954">
            <v>0</v>
          </cell>
          <cell r="X1954">
            <v>30</v>
          </cell>
          <cell r="Y1954">
            <v>28.5</v>
          </cell>
          <cell r="Z1954">
            <v>0</v>
          </cell>
        </row>
        <row r="1955">
          <cell r="A1955" t="str">
            <v>TMP501</v>
          </cell>
          <cell r="B1955" t="str">
            <v>SMITA KUDOPKAR</v>
          </cell>
          <cell r="C1955" t="str">
            <v>5.2.07</v>
          </cell>
          <cell r="E1955" t="str">
            <v>TEP</v>
          </cell>
          <cell r="F1955" t="str">
            <v>TIME_IN</v>
          </cell>
          <cell r="G1955">
            <v>17.3</v>
          </cell>
          <cell r="H1955" t="str">
            <v>TEMP</v>
          </cell>
          <cell r="N1955">
            <v>0</v>
          </cell>
          <cell r="R1955" t="str">
            <v>ASS. HELPER</v>
          </cell>
          <cell r="S1955">
            <v>39783</v>
          </cell>
          <cell r="T1955">
            <v>22</v>
          </cell>
          <cell r="U1955">
            <v>4</v>
          </cell>
          <cell r="V1955">
            <v>0</v>
          </cell>
          <cell r="W1955">
            <v>0</v>
          </cell>
          <cell r="X1955">
            <v>31</v>
          </cell>
          <cell r="Y1955">
            <v>26</v>
          </cell>
          <cell r="Z1955">
            <v>0</v>
          </cell>
        </row>
        <row r="1956">
          <cell r="A1956" t="str">
            <v>TMP501</v>
          </cell>
          <cell r="B1956" t="str">
            <v>SMITA KUDOPKAR</v>
          </cell>
          <cell r="C1956" t="str">
            <v>5.2.07</v>
          </cell>
          <cell r="E1956" t="str">
            <v>TEP</v>
          </cell>
          <cell r="F1956">
            <v>9</v>
          </cell>
          <cell r="G1956">
            <v>17.3</v>
          </cell>
          <cell r="H1956" t="str">
            <v>TEMP</v>
          </cell>
          <cell r="N1956">
            <v>0</v>
          </cell>
          <cell r="R1956" t="str">
            <v>ASS. HELPER</v>
          </cell>
          <cell r="S1956">
            <v>39692</v>
          </cell>
          <cell r="T1956">
            <v>24</v>
          </cell>
          <cell r="U1956">
            <v>4</v>
          </cell>
          <cell r="V1956">
            <v>0</v>
          </cell>
          <cell r="W1956">
            <v>1</v>
          </cell>
          <cell r="X1956">
            <v>30</v>
          </cell>
          <cell r="Y1956">
            <v>29</v>
          </cell>
          <cell r="Z1956">
            <v>8</v>
          </cell>
        </row>
        <row r="1957">
          <cell r="A1957" t="str">
            <v>TMP501</v>
          </cell>
          <cell r="B1957" t="str">
            <v>SMITA KUDOPKAR</v>
          </cell>
          <cell r="C1957" t="str">
            <v>5.2.07</v>
          </cell>
          <cell r="F1957">
            <v>9</v>
          </cell>
          <cell r="G1957">
            <v>17.3</v>
          </cell>
          <cell r="H1957" t="str">
            <v>TEMP</v>
          </cell>
          <cell r="N1957">
            <v>0</v>
          </cell>
          <cell r="R1957" t="str">
            <v>ASS. HELPER</v>
          </cell>
          <cell r="S1957">
            <v>39629</v>
          </cell>
          <cell r="T1957">
            <v>23</v>
          </cell>
          <cell r="U1957">
            <v>5</v>
          </cell>
          <cell r="V1957">
            <v>0</v>
          </cell>
          <cell r="W1957">
            <v>0</v>
          </cell>
          <cell r="X1957">
            <v>30</v>
          </cell>
          <cell r="Y1957">
            <v>28</v>
          </cell>
          <cell r="Z1957">
            <v>9.5</v>
          </cell>
        </row>
        <row r="1958">
          <cell r="A1958" t="str">
            <v>TMP501</v>
          </cell>
          <cell r="B1958" t="str">
            <v>SMITA KUDOPKAR</v>
          </cell>
          <cell r="C1958" t="str">
            <v>5.2.07</v>
          </cell>
          <cell r="E1958" t="str">
            <v>TEP</v>
          </cell>
          <cell r="F1958">
            <v>9</v>
          </cell>
          <cell r="G1958">
            <v>17.3</v>
          </cell>
          <cell r="H1958" t="str">
            <v>TEMP</v>
          </cell>
          <cell r="N1958">
            <v>0</v>
          </cell>
          <cell r="R1958" t="str">
            <v>ASS. HELPER</v>
          </cell>
          <cell r="S1958">
            <v>39660</v>
          </cell>
          <cell r="T1958">
            <v>26.5</v>
          </cell>
          <cell r="U1958">
            <v>4</v>
          </cell>
          <cell r="V1958">
            <v>0</v>
          </cell>
          <cell r="W1958">
            <v>0</v>
          </cell>
          <cell r="X1958">
            <v>31</v>
          </cell>
          <cell r="Y1958">
            <v>30.5</v>
          </cell>
          <cell r="Z1958">
            <v>12.5</v>
          </cell>
        </row>
        <row r="1959">
          <cell r="A1959" t="str">
            <v>TMP502</v>
          </cell>
          <cell r="B1959" t="str">
            <v>POONAM KARAWADE</v>
          </cell>
          <cell r="C1959" t="str">
            <v>6.2.07</v>
          </cell>
          <cell r="E1959" t="str">
            <v>TEP</v>
          </cell>
          <cell r="F1959" t="str">
            <v>TIME_IN</v>
          </cell>
          <cell r="G1959">
            <v>17.3</v>
          </cell>
          <cell r="H1959" t="str">
            <v>TEMP</v>
          </cell>
          <cell r="N1959">
            <v>0</v>
          </cell>
          <cell r="R1959" t="str">
            <v>ASS-SOLDERING</v>
          </cell>
          <cell r="S1959">
            <v>39881</v>
          </cell>
          <cell r="T1959">
            <v>22.5</v>
          </cell>
          <cell r="U1959">
            <v>5</v>
          </cell>
          <cell r="V1959">
            <v>0</v>
          </cell>
          <cell r="W1959">
            <v>2</v>
          </cell>
          <cell r="X1959">
            <v>31</v>
          </cell>
          <cell r="Y1959">
            <v>29.5</v>
          </cell>
          <cell r="Z1959">
            <v>17.25</v>
          </cell>
        </row>
        <row r="1960">
          <cell r="A1960" t="str">
            <v>TMP502</v>
          </cell>
          <cell r="B1960" t="str">
            <v>POONAM KARAWADE</v>
          </cell>
          <cell r="C1960" t="str">
            <v>6.2.07</v>
          </cell>
          <cell r="E1960" t="str">
            <v>TEP</v>
          </cell>
          <cell r="F1960">
            <v>9</v>
          </cell>
          <cell r="G1960">
            <v>17.3</v>
          </cell>
          <cell r="H1960" t="str">
            <v>TEMP</v>
          </cell>
          <cell r="N1960">
            <v>0</v>
          </cell>
          <cell r="R1960" t="str">
            <v>ASS-SOLDERING</v>
          </cell>
          <cell r="S1960">
            <v>39753</v>
          </cell>
          <cell r="T1960">
            <v>25</v>
          </cell>
          <cell r="U1960">
            <v>5</v>
          </cell>
          <cell r="V1960">
            <v>0</v>
          </cell>
          <cell r="W1960">
            <v>0</v>
          </cell>
          <cell r="X1960">
            <v>30</v>
          </cell>
          <cell r="Y1960">
            <v>30</v>
          </cell>
          <cell r="Z1960">
            <v>0</v>
          </cell>
        </row>
        <row r="1961">
          <cell r="A1961" t="str">
            <v>TMP502</v>
          </cell>
          <cell r="B1961" t="str">
            <v>POONAM KARAWADE</v>
          </cell>
          <cell r="C1961" t="str">
            <v>6.2.07</v>
          </cell>
          <cell r="E1961" t="str">
            <v>TEP</v>
          </cell>
          <cell r="F1961" t="str">
            <v>TIME_IN</v>
          </cell>
          <cell r="G1961">
            <v>17.3</v>
          </cell>
          <cell r="H1961" t="str">
            <v>TEMP</v>
          </cell>
          <cell r="N1961">
            <v>0</v>
          </cell>
          <cell r="R1961" t="str">
            <v>ASS-SOLDERING</v>
          </cell>
          <cell r="S1961">
            <v>39845</v>
          </cell>
          <cell r="T1961">
            <v>22</v>
          </cell>
          <cell r="U1961">
            <v>4</v>
          </cell>
          <cell r="V1961">
            <v>0</v>
          </cell>
          <cell r="W1961">
            <v>0</v>
          </cell>
          <cell r="X1961">
            <v>28</v>
          </cell>
          <cell r="Y1961">
            <v>26</v>
          </cell>
          <cell r="Z1961">
            <v>0</v>
          </cell>
        </row>
        <row r="1962">
          <cell r="A1962" t="str">
            <v>TMP502</v>
          </cell>
          <cell r="B1962" t="str">
            <v>POONAM KARAWADE</v>
          </cell>
          <cell r="C1962" t="str">
            <v>6.2.07</v>
          </cell>
          <cell r="F1962">
            <v>9</v>
          </cell>
          <cell r="G1962">
            <v>17.3</v>
          </cell>
          <cell r="H1962" t="str">
            <v>TEMP</v>
          </cell>
          <cell r="N1962">
            <v>0</v>
          </cell>
          <cell r="R1962" t="str">
            <v>ASS-SOLDERING</v>
          </cell>
          <cell r="S1962">
            <v>39629</v>
          </cell>
          <cell r="T1962">
            <v>23</v>
          </cell>
          <cell r="U1962">
            <v>5</v>
          </cell>
          <cell r="V1962">
            <v>0</v>
          </cell>
          <cell r="W1962">
            <v>0</v>
          </cell>
          <cell r="X1962">
            <v>30</v>
          </cell>
          <cell r="Y1962">
            <v>28</v>
          </cell>
          <cell r="Z1962">
            <v>0</v>
          </cell>
        </row>
        <row r="1963">
          <cell r="A1963" t="str">
            <v>TMP502</v>
          </cell>
          <cell r="B1963" t="str">
            <v>POONAM KARAWADE</v>
          </cell>
          <cell r="C1963" t="str">
            <v>6.2.07</v>
          </cell>
          <cell r="E1963" t="str">
            <v>TEP</v>
          </cell>
          <cell r="F1963">
            <v>9</v>
          </cell>
          <cell r="G1963">
            <v>17.3</v>
          </cell>
          <cell r="H1963" t="str">
            <v>TEMP</v>
          </cell>
          <cell r="N1963">
            <v>0</v>
          </cell>
          <cell r="R1963" t="str">
            <v>ASS-SOLDERING</v>
          </cell>
          <cell r="S1963">
            <v>39539</v>
          </cell>
          <cell r="T1963">
            <v>23</v>
          </cell>
          <cell r="U1963">
            <v>4</v>
          </cell>
          <cell r="W1963">
            <v>0</v>
          </cell>
          <cell r="X1963">
            <v>30</v>
          </cell>
          <cell r="Y1963">
            <v>27</v>
          </cell>
          <cell r="Z1963">
            <v>1.25</v>
          </cell>
        </row>
        <row r="1964">
          <cell r="A1964" t="str">
            <v>TMP502</v>
          </cell>
          <cell r="B1964" t="str">
            <v>POONAM KARAWADE</v>
          </cell>
          <cell r="C1964" t="str">
            <v>6.2.07</v>
          </cell>
          <cell r="E1964" t="str">
            <v>TEP</v>
          </cell>
          <cell r="F1964">
            <v>9</v>
          </cell>
          <cell r="G1964">
            <v>17.3</v>
          </cell>
          <cell r="H1964" t="str">
            <v>TEMP</v>
          </cell>
          <cell r="N1964">
            <v>0</v>
          </cell>
          <cell r="R1964" t="str">
            <v>ASS-SOLDERING</v>
          </cell>
          <cell r="S1964">
            <v>39691</v>
          </cell>
          <cell r="T1964">
            <v>24</v>
          </cell>
          <cell r="U1964">
            <v>4</v>
          </cell>
          <cell r="V1964">
            <v>0</v>
          </cell>
          <cell r="W1964">
            <v>3</v>
          </cell>
          <cell r="X1964">
            <v>31</v>
          </cell>
          <cell r="Y1964">
            <v>31</v>
          </cell>
          <cell r="Z1964">
            <v>1.25</v>
          </cell>
        </row>
        <row r="1965">
          <cell r="A1965" t="str">
            <v>TMP502</v>
          </cell>
          <cell r="B1965" t="str">
            <v>POONAM KARAWADE</v>
          </cell>
          <cell r="C1965" t="str">
            <v>6.2.07</v>
          </cell>
          <cell r="E1965" t="str">
            <v>TEP</v>
          </cell>
          <cell r="F1965" t="str">
            <v>TIME_IN</v>
          </cell>
          <cell r="G1965">
            <v>17.3</v>
          </cell>
          <cell r="H1965" t="str">
            <v>TEMP</v>
          </cell>
          <cell r="N1965">
            <v>0</v>
          </cell>
          <cell r="R1965" t="str">
            <v>ASS-SOLDERING</v>
          </cell>
          <cell r="S1965">
            <v>39814</v>
          </cell>
          <cell r="T1965">
            <v>23</v>
          </cell>
          <cell r="U1965">
            <v>4</v>
          </cell>
          <cell r="V1965">
            <v>0</v>
          </cell>
          <cell r="W1965">
            <v>1</v>
          </cell>
          <cell r="X1965">
            <v>31</v>
          </cell>
          <cell r="Y1965">
            <v>28</v>
          </cell>
          <cell r="Z1965">
            <v>2.75</v>
          </cell>
        </row>
        <row r="1966">
          <cell r="A1966" t="str">
            <v>TMP502</v>
          </cell>
          <cell r="B1966" t="str">
            <v>POONAM KARAWADE</v>
          </cell>
          <cell r="C1966" t="str">
            <v>6.2.07</v>
          </cell>
          <cell r="E1966" t="str">
            <v>TEP</v>
          </cell>
          <cell r="F1966">
            <v>9</v>
          </cell>
          <cell r="G1966">
            <v>17.3</v>
          </cell>
          <cell r="H1966" t="str">
            <v>TEMP</v>
          </cell>
          <cell r="N1966">
            <v>0</v>
          </cell>
          <cell r="R1966" t="str">
            <v>ASS-SOLDERING</v>
          </cell>
          <cell r="S1966">
            <v>39692</v>
          </cell>
          <cell r="T1966">
            <v>16</v>
          </cell>
          <cell r="U1966">
            <v>3</v>
          </cell>
          <cell r="V1966">
            <v>0</v>
          </cell>
          <cell r="W1966">
            <v>0</v>
          </cell>
          <cell r="X1966">
            <v>30</v>
          </cell>
          <cell r="Y1966">
            <v>19</v>
          </cell>
          <cell r="Z1966">
            <v>7.75</v>
          </cell>
        </row>
        <row r="1967">
          <cell r="A1967" t="str">
            <v>TMP502</v>
          </cell>
          <cell r="B1967" t="str">
            <v>POONAM KARAWADE</v>
          </cell>
          <cell r="C1967" t="str">
            <v>6.2.07</v>
          </cell>
          <cell r="E1967" t="str">
            <v>TEP</v>
          </cell>
          <cell r="F1967" t="str">
            <v>TIME_IN</v>
          </cell>
          <cell r="G1967">
            <v>17.3</v>
          </cell>
          <cell r="H1967" t="str">
            <v>TEMP</v>
          </cell>
          <cell r="N1967">
            <v>0</v>
          </cell>
          <cell r="R1967" t="str">
            <v>ASS-SOLDERING</v>
          </cell>
          <cell r="S1967">
            <v>39783</v>
          </cell>
          <cell r="T1967">
            <v>26.5</v>
          </cell>
          <cell r="U1967">
            <v>4</v>
          </cell>
          <cell r="V1967">
            <v>0</v>
          </cell>
          <cell r="W1967">
            <v>0</v>
          </cell>
          <cell r="X1967">
            <v>31</v>
          </cell>
          <cell r="Y1967">
            <v>30.5</v>
          </cell>
          <cell r="Z1967">
            <v>0</v>
          </cell>
        </row>
        <row r="1968">
          <cell r="A1968" t="str">
            <v>TMP502</v>
          </cell>
          <cell r="B1968" t="str">
            <v>POONAM KARAWADE</v>
          </cell>
          <cell r="C1968" t="str">
            <v>6.2.07</v>
          </cell>
          <cell r="E1968" t="str">
            <v>TEP</v>
          </cell>
          <cell r="F1968">
            <v>9</v>
          </cell>
          <cell r="G1968">
            <v>17.3</v>
          </cell>
          <cell r="H1968" t="str">
            <v>TEMP</v>
          </cell>
          <cell r="N1968">
            <v>0</v>
          </cell>
          <cell r="R1968" t="str">
            <v>ASS-SOLDERING</v>
          </cell>
          <cell r="S1968">
            <v>39722</v>
          </cell>
          <cell r="T1968">
            <v>21</v>
          </cell>
          <cell r="U1968">
            <v>4</v>
          </cell>
          <cell r="V1968">
            <v>0</v>
          </cell>
          <cell r="W1968">
            <v>4</v>
          </cell>
          <cell r="X1968">
            <v>31</v>
          </cell>
          <cell r="Y1968">
            <v>29</v>
          </cell>
          <cell r="Z1968">
            <v>11</v>
          </cell>
        </row>
        <row r="1969">
          <cell r="A1969" t="str">
            <v>TMP502</v>
          </cell>
          <cell r="B1969" t="str">
            <v>POONAM KARAWADE</v>
          </cell>
          <cell r="C1969" t="str">
            <v>6.2.07</v>
          </cell>
          <cell r="E1969" t="str">
            <v>TEP</v>
          </cell>
          <cell r="F1969">
            <v>9</v>
          </cell>
          <cell r="G1969">
            <v>17.3</v>
          </cell>
          <cell r="H1969" t="str">
            <v>TEMP</v>
          </cell>
          <cell r="N1969">
            <v>0</v>
          </cell>
          <cell r="R1969" t="str">
            <v>ASS-SOLDERING</v>
          </cell>
          <cell r="S1969">
            <v>39599</v>
          </cell>
          <cell r="T1969">
            <v>20.5</v>
          </cell>
          <cell r="U1969">
            <v>4</v>
          </cell>
          <cell r="V1969">
            <v>0</v>
          </cell>
          <cell r="W1969">
            <v>1</v>
          </cell>
          <cell r="X1969">
            <v>31</v>
          </cell>
          <cell r="Y1969">
            <v>25.5</v>
          </cell>
          <cell r="Z1969">
            <v>2.5</v>
          </cell>
        </row>
        <row r="1970">
          <cell r="A1970" t="str">
            <v>TMP502</v>
          </cell>
          <cell r="B1970" t="str">
            <v>POONAM KARAWADE</v>
          </cell>
          <cell r="C1970" t="str">
            <v>6.2.07</v>
          </cell>
          <cell r="E1970" t="str">
            <v>TEP</v>
          </cell>
          <cell r="F1970">
            <v>9</v>
          </cell>
          <cell r="G1970">
            <v>17.3</v>
          </cell>
          <cell r="H1970" t="str">
            <v>TEMP</v>
          </cell>
          <cell r="N1970">
            <v>0</v>
          </cell>
          <cell r="R1970" t="str">
            <v>ASS-SOLDERING</v>
          </cell>
          <cell r="S1970">
            <v>39660</v>
          </cell>
          <cell r="T1970">
            <v>25.5</v>
          </cell>
          <cell r="U1970">
            <v>4</v>
          </cell>
          <cell r="V1970">
            <v>0</v>
          </cell>
          <cell r="W1970">
            <v>0</v>
          </cell>
          <cell r="X1970">
            <v>31</v>
          </cell>
          <cell r="Y1970">
            <v>29.5</v>
          </cell>
          <cell r="Z1970">
            <v>13</v>
          </cell>
        </row>
        <row r="1971">
          <cell r="A1971" t="str">
            <v>TMP503</v>
          </cell>
          <cell r="B1971" t="str">
            <v>ASHA KADAM</v>
          </cell>
          <cell r="C1971" t="str">
            <v>6.2.07</v>
          </cell>
          <cell r="E1971" t="str">
            <v>TEP</v>
          </cell>
          <cell r="F1971">
            <v>9</v>
          </cell>
          <cell r="G1971">
            <v>17.3</v>
          </cell>
          <cell r="H1971" t="str">
            <v>TEMP</v>
          </cell>
          <cell r="N1971">
            <v>0</v>
          </cell>
          <cell r="R1971" t="str">
            <v>ASS. HELPER</v>
          </cell>
          <cell r="S1971">
            <v>39539</v>
          </cell>
          <cell r="T1971">
            <v>26</v>
          </cell>
          <cell r="U1971">
            <v>4</v>
          </cell>
          <cell r="W1971">
            <v>0</v>
          </cell>
          <cell r="X1971">
            <v>30</v>
          </cell>
          <cell r="Y1971">
            <v>30</v>
          </cell>
          <cell r="Z1971">
            <v>0</v>
          </cell>
        </row>
        <row r="1972">
          <cell r="A1972" t="str">
            <v>TMP503</v>
          </cell>
          <cell r="B1972" t="str">
            <v>ASHA KADAM</v>
          </cell>
          <cell r="C1972" t="str">
            <v>6.2.07</v>
          </cell>
          <cell r="E1972" t="str">
            <v>TEP</v>
          </cell>
          <cell r="F1972">
            <v>9</v>
          </cell>
          <cell r="G1972">
            <v>17.3</v>
          </cell>
          <cell r="H1972" t="str">
            <v>TEMP</v>
          </cell>
          <cell r="N1972">
            <v>0</v>
          </cell>
          <cell r="R1972" t="str">
            <v>ASS. HELPER</v>
          </cell>
          <cell r="S1972">
            <v>39692</v>
          </cell>
          <cell r="T1972">
            <v>25</v>
          </cell>
          <cell r="U1972">
            <v>4</v>
          </cell>
          <cell r="V1972">
            <v>0</v>
          </cell>
          <cell r="W1972">
            <v>1</v>
          </cell>
          <cell r="X1972">
            <v>30</v>
          </cell>
          <cell r="Y1972">
            <v>30</v>
          </cell>
          <cell r="Z1972">
            <v>20.5</v>
          </cell>
        </row>
        <row r="1973">
          <cell r="A1973" t="str">
            <v>TMP503</v>
          </cell>
          <cell r="B1973" t="str">
            <v>ASHA KADAM</v>
          </cell>
          <cell r="C1973" t="str">
            <v>6.2.07</v>
          </cell>
          <cell r="E1973" t="str">
            <v>TEP</v>
          </cell>
          <cell r="F1973" t="str">
            <v>TIME_IN</v>
          </cell>
          <cell r="G1973">
            <v>17.3</v>
          </cell>
          <cell r="H1973" t="str">
            <v>TEMP</v>
          </cell>
          <cell r="N1973">
            <v>0</v>
          </cell>
          <cell r="R1973" t="str">
            <v>ASS. HELPER</v>
          </cell>
          <cell r="S1973">
            <v>39881</v>
          </cell>
          <cell r="T1973">
            <v>24</v>
          </cell>
          <cell r="U1973">
            <v>5</v>
          </cell>
          <cell r="V1973">
            <v>0</v>
          </cell>
          <cell r="W1973">
            <v>2</v>
          </cell>
          <cell r="X1973">
            <v>31</v>
          </cell>
          <cell r="Y1973">
            <v>31</v>
          </cell>
          <cell r="Z1973">
            <v>13</v>
          </cell>
        </row>
        <row r="1974">
          <cell r="A1974" t="str">
            <v>TMP503</v>
          </cell>
          <cell r="B1974" t="str">
            <v>ASHA KADAM</v>
          </cell>
          <cell r="C1974" t="str">
            <v>6.2.07</v>
          </cell>
          <cell r="E1974" t="str">
            <v>TEP</v>
          </cell>
          <cell r="F1974">
            <v>9</v>
          </cell>
          <cell r="G1974">
            <v>17.3</v>
          </cell>
          <cell r="H1974" t="str">
            <v>TEMP</v>
          </cell>
          <cell r="N1974">
            <v>0</v>
          </cell>
          <cell r="R1974" t="str">
            <v>ASS. HELPER</v>
          </cell>
          <cell r="S1974">
            <v>39599</v>
          </cell>
          <cell r="T1974">
            <v>13</v>
          </cell>
          <cell r="U1974">
            <v>3</v>
          </cell>
          <cell r="V1974">
            <v>0</v>
          </cell>
          <cell r="W1974">
            <v>1</v>
          </cell>
          <cell r="X1974">
            <v>31</v>
          </cell>
          <cell r="Y1974">
            <v>17</v>
          </cell>
          <cell r="Z1974">
            <v>0</v>
          </cell>
        </row>
        <row r="1975">
          <cell r="A1975" t="str">
            <v>TMP503</v>
          </cell>
          <cell r="B1975" t="str">
            <v>ASHA KADAM</v>
          </cell>
          <cell r="C1975" t="str">
            <v>6.2.07</v>
          </cell>
          <cell r="E1975" t="str">
            <v>TEP</v>
          </cell>
          <cell r="F1975">
            <v>9</v>
          </cell>
          <cell r="G1975">
            <v>17.3</v>
          </cell>
          <cell r="H1975" t="str">
            <v>TEMP</v>
          </cell>
          <cell r="N1975">
            <v>0</v>
          </cell>
          <cell r="R1975" t="str">
            <v>ASS. HELPER</v>
          </cell>
          <cell r="S1975">
            <v>39660</v>
          </cell>
          <cell r="T1975">
            <v>27</v>
          </cell>
          <cell r="U1975">
            <v>4</v>
          </cell>
          <cell r="V1975">
            <v>0</v>
          </cell>
          <cell r="W1975">
            <v>0</v>
          </cell>
          <cell r="X1975">
            <v>31</v>
          </cell>
          <cell r="Y1975">
            <v>31</v>
          </cell>
          <cell r="Z1975">
            <v>28</v>
          </cell>
        </row>
        <row r="1976">
          <cell r="A1976" t="str">
            <v>TMP503</v>
          </cell>
          <cell r="B1976" t="str">
            <v>ASHA KADAM</v>
          </cell>
          <cell r="C1976" t="str">
            <v>6.2.07</v>
          </cell>
          <cell r="E1976" t="str">
            <v>TEP</v>
          </cell>
          <cell r="F1976" t="str">
            <v>TIME_IN</v>
          </cell>
          <cell r="G1976">
            <v>17.3</v>
          </cell>
          <cell r="H1976" t="str">
            <v>TEMP</v>
          </cell>
          <cell r="N1976">
            <v>0</v>
          </cell>
          <cell r="R1976" t="str">
            <v>ASS. HELPER</v>
          </cell>
          <cell r="S1976">
            <v>39783</v>
          </cell>
          <cell r="T1976">
            <v>27</v>
          </cell>
          <cell r="U1976">
            <v>4</v>
          </cell>
          <cell r="V1976">
            <v>0</v>
          </cell>
          <cell r="W1976">
            <v>0</v>
          </cell>
          <cell r="X1976">
            <v>31</v>
          </cell>
          <cell r="Y1976">
            <v>31</v>
          </cell>
          <cell r="Z1976">
            <v>0</v>
          </cell>
        </row>
        <row r="1977">
          <cell r="A1977" t="str">
            <v>TMP503</v>
          </cell>
          <cell r="B1977" t="str">
            <v>ASHA KADAM</v>
          </cell>
          <cell r="C1977" t="str">
            <v>6.2.07</v>
          </cell>
          <cell r="E1977" t="str">
            <v>TEP</v>
          </cell>
          <cell r="F1977">
            <v>9</v>
          </cell>
          <cell r="G1977">
            <v>17.3</v>
          </cell>
          <cell r="H1977" t="str">
            <v>TEMP</v>
          </cell>
          <cell r="N1977">
            <v>0</v>
          </cell>
          <cell r="R1977" t="str">
            <v>ASS. HELPER</v>
          </cell>
          <cell r="S1977">
            <v>39722</v>
          </cell>
          <cell r="T1977">
            <v>21</v>
          </cell>
          <cell r="U1977">
            <v>4</v>
          </cell>
          <cell r="V1977">
            <v>0</v>
          </cell>
          <cell r="W1977">
            <v>4</v>
          </cell>
          <cell r="X1977">
            <v>31</v>
          </cell>
          <cell r="Y1977">
            <v>29</v>
          </cell>
          <cell r="Z1977">
            <v>4.25</v>
          </cell>
        </row>
        <row r="1978">
          <cell r="A1978" t="str">
            <v>TMP503</v>
          </cell>
          <cell r="B1978" t="str">
            <v>ASHA KADAM</v>
          </cell>
          <cell r="C1978" t="str">
            <v>6.2.07</v>
          </cell>
          <cell r="E1978" t="str">
            <v>TEP</v>
          </cell>
          <cell r="F1978">
            <v>9</v>
          </cell>
          <cell r="G1978">
            <v>17.3</v>
          </cell>
          <cell r="H1978" t="str">
            <v>TEMP</v>
          </cell>
          <cell r="N1978">
            <v>0</v>
          </cell>
          <cell r="R1978" t="str">
            <v>ASS. HELPER</v>
          </cell>
          <cell r="S1978">
            <v>39691</v>
          </cell>
          <cell r="T1978">
            <v>24</v>
          </cell>
          <cell r="U1978">
            <v>4</v>
          </cell>
          <cell r="V1978">
            <v>0</v>
          </cell>
          <cell r="W1978">
            <v>3</v>
          </cell>
          <cell r="X1978">
            <v>31</v>
          </cell>
          <cell r="Y1978">
            <v>31</v>
          </cell>
          <cell r="Z1978">
            <v>22.5</v>
          </cell>
        </row>
        <row r="1979">
          <cell r="A1979" t="str">
            <v>TMP503</v>
          </cell>
          <cell r="B1979" t="str">
            <v>ASHA KADAM</v>
          </cell>
          <cell r="C1979" t="str">
            <v>6.2.07</v>
          </cell>
          <cell r="E1979" t="str">
            <v>TEP</v>
          </cell>
          <cell r="F1979" t="str">
            <v>TIME_IN</v>
          </cell>
          <cell r="G1979">
            <v>17.3</v>
          </cell>
          <cell r="H1979" t="str">
            <v>TEMP</v>
          </cell>
          <cell r="N1979">
            <v>0</v>
          </cell>
          <cell r="R1979" t="str">
            <v>ASS. HELPER</v>
          </cell>
          <cell r="S1979">
            <v>39814</v>
          </cell>
          <cell r="T1979">
            <v>22</v>
          </cell>
          <cell r="U1979">
            <v>3</v>
          </cell>
          <cell r="V1979">
            <v>0</v>
          </cell>
          <cell r="W1979">
            <v>1</v>
          </cell>
          <cell r="X1979">
            <v>31</v>
          </cell>
          <cell r="Y1979">
            <v>26</v>
          </cell>
          <cell r="Z1979">
            <v>0</v>
          </cell>
        </row>
        <row r="1980">
          <cell r="A1980" t="str">
            <v>TMP503</v>
          </cell>
          <cell r="B1980" t="str">
            <v>ASHA KADAM</v>
          </cell>
          <cell r="C1980" t="str">
            <v>6.2.07</v>
          </cell>
          <cell r="F1980">
            <v>9</v>
          </cell>
          <cell r="G1980">
            <v>17.3</v>
          </cell>
          <cell r="H1980" t="str">
            <v>TEMP</v>
          </cell>
          <cell r="N1980">
            <v>0</v>
          </cell>
          <cell r="R1980" t="str">
            <v>ASS. HELPER</v>
          </cell>
          <cell r="S1980">
            <v>39629</v>
          </cell>
          <cell r="T1980">
            <v>25</v>
          </cell>
          <cell r="U1980">
            <v>5</v>
          </cell>
          <cell r="V1980">
            <v>0</v>
          </cell>
          <cell r="W1980">
            <v>0</v>
          </cell>
          <cell r="X1980">
            <v>30</v>
          </cell>
          <cell r="Y1980">
            <v>30</v>
          </cell>
          <cell r="Z1980">
            <v>0</v>
          </cell>
        </row>
        <row r="1981">
          <cell r="A1981" t="str">
            <v>TMP503</v>
          </cell>
          <cell r="B1981" t="str">
            <v>ASHA KADAM</v>
          </cell>
          <cell r="C1981" t="str">
            <v>6.2.07</v>
          </cell>
          <cell r="E1981" t="str">
            <v>TEP</v>
          </cell>
          <cell r="F1981">
            <v>9</v>
          </cell>
          <cell r="G1981">
            <v>17.3</v>
          </cell>
          <cell r="H1981" t="str">
            <v>TEMP</v>
          </cell>
          <cell r="N1981">
            <v>0</v>
          </cell>
          <cell r="R1981" t="str">
            <v>ASS. HELPER</v>
          </cell>
          <cell r="S1981">
            <v>39753</v>
          </cell>
          <cell r="T1981">
            <v>22</v>
          </cell>
          <cell r="U1981">
            <v>5</v>
          </cell>
          <cell r="V1981">
            <v>0</v>
          </cell>
          <cell r="W1981">
            <v>0</v>
          </cell>
          <cell r="X1981">
            <v>30</v>
          </cell>
          <cell r="Y1981">
            <v>27</v>
          </cell>
          <cell r="Z1981">
            <v>0</v>
          </cell>
        </row>
        <row r="1982">
          <cell r="A1982" t="str">
            <v>TMP503</v>
          </cell>
          <cell r="B1982" t="str">
            <v>ASHA KADAM</v>
          </cell>
          <cell r="C1982" t="str">
            <v>6.2.07</v>
          </cell>
          <cell r="E1982" t="str">
            <v>TEP</v>
          </cell>
          <cell r="F1982" t="str">
            <v>TIME_IN</v>
          </cell>
          <cell r="G1982">
            <v>17.3</v>
          </cell>
          <cell r="H1982" t="str">
            <v>TEMP</v>
          </cell>
          <cell r="N1982">
            <v>0</v>
          </cell>
          <cell r="R1982" t="str">
            <v>ASS. HELPER</v>
          </cell>
          <cell r="S1982">
            <v>39845</v>
          </cell>
          <cell r="T1982">
            <v>22.5</v>
          </cell>
          <cell r="U1982">
            <v>4</v>
          </cell>
          <cell r="V1982">
            <v>0</v>
          </cell>
          <cell r="W1982">
            <v>0</v>
          </cell>
          <cell r="X1982">
            <v>28</v>
          </cell>
          <cell r="Y1982">
            <v>26.5</v>
          </cell>
          <cell r="Z1982">
            <v>0</v>
          </cell>
        </row>
        <row r="1983">
          <cell r="A1983" t="str">
            <v>TMP510</v>
          </cell>
          <cell r="B1983" t="str">
            <v>SHAILENDRA KHAMBE</v>
          </cell>
          <cell r="C1983" t="str">
            <v>8.2.07</v>
          </cell>
          <cell r="E1983" t="str">
            <v>TEP</v>
          </cell>
          <cell r="F1983">
            <v>7.3</v>
          </cell>
          <cell r="G1983">
            <v>16</v>
          </cell>
          <cell r="H1983" t="str">
            <v>TEMP</v>
          </cell>
          <cell r="N1983">
            <v>0</v>
          </cell>
          <cell r="R1983" t="str">
            <v>VERROC HELPER</v>
          </cell>
          <cell r="S1983">
            <v>39539</v>
          </cell>
          <cell r="T1983">
            <v>23.5</v>
          </cell>
          <cell r="U1983">
            <v>4</v>
          </cell>
          <cell r="W1983">
            <v>0</v>
          </cell>
          <cell r="X1983">
            <v>30</v>
          </cell>
          <cell r="Y1983">
            <v>27.5</v>
          </cell>
          <cell r="Z1983">
            <v>21.5</v>
          </cell>
        </row>
        <row r="1984">
          <cell r="A1984" t="str">
            <v>TMP510</v>
          </cell>
          <cell r="B1984" t="str">
            <v>SHAILENDRA KHAMBE</v>
          </cell>
          <cell r="C1984" t="str">
            <v>8.2.07</v>
          </cell>
          <cell r="E1984" t="str">
            <v>TEP</v>
          </cell>
          <cell r="F1984" t="str">
            <v>TIME_IN</v>
          </cell>
          <cell r="G1984">
            <v>16</v>
          </cell>
          <cell r="H1984" t="str">
            <v>TEMP</v>
          </cell>
          <cell r="N1984">
            <v>0</v>
          </cell>
          <cell r="R1984" t="str">
            <v>VERROC HELPER</v>
          </cell>
          <cell r="S1984">
            <v>39783</v>
          </cell>
          <cell r="T1984">
            <v>27</v>
          </cell>
          <cell r="U1984">
            <v>4</v>
          </cell>
          <cell r="V1984">
            <v>0</v>
          </cell>
          <cell r="W1984">
            <v>0</v>
          </cell>
          <cell r="X1984">
            <v>31</v>
          </cell>
          <cell r="Y1984">
            <v>31</v>
          </cell>
          <cell r="Z1984">
            <v>0</v>
          </cell>
        </row>
        <row r="1985">
          <cell r="A1985" t="str">
            <v>TMP510</v>
          </cell>
          <cell r="B1985" t="str">
            <v>SHAILENDRA KHAMBE</v>
          </cell>
          <cell r="C1985" t="str">
            <v>8.2.07</v>
          </cell>
          <cell r="E1985" t="str">
            <v>TEP</v>
          </cell>
          <cell r="F1985">
            <v>7.3</v>
          </cell>
          <cell r="G1985">
            <v>16</v>
          </cell>
          <cell r="H1985" t="str">
            <v>TEMP</v>
          </cell>
          <cell r="N1985">
            <v>0</v>
          </cell>
          <cell r="R1985" t="str">
            <v>VERROC HELPER</v>
          </cell>
          <cell r="S1985">
            <v>39599</v>
          </cell>
          <cell r="T1985">
            <v>24</v>
          </cell>
          <cell r="U1985">
            <v>4</v>
          </cell>
          <cell r="V1985">
            <v>0</v>
          </cell>
          <cell r="W1985">
            <v>1</v>
          </cell>
          <cell r="X1985">
            <v>31</v>
          </cell>
          <cell r="Y1985">
            <v>29</v>
          </cell>
          <cell r="Z1985">
            <v>70</v>
          </cell>
        </row>
        <row r="1986">
          <cell r="A1986" t="str">
            <v>TMP510</v>
          </cell>
          <cell r="B1986" t="str">
            <v>SHAILENDRA KHAMBE</v>
          </cell>
          <cell r="C1986" t="str">
            <v>8.2.07</v>
          </cell>
          <cell r="E1986" t="str">
            <v>TEP</v>
          </cell>
          <cell r="F1986" t="str">
            <v>TIME_IN</v>
          </cell>
          <cell r="G1986">
            <v>16</v>
          </cell>
          <cell r="H1986" t="str">
            <v>TEMP</v>
          </cell>
          <cell r="N1986">
            <v>0</v>
          </cell>
          <cell r="R1986" t="str">
            <v>VERROC HELPER</v>
          </cell>
          <cell r="S1986">
            <v>39881</v>
          </cell>
          <cell r="T1986">
            <v>21</v>
          </cell>
          <cell r="U1986">
            <v>8</v>
          </cell>
          <cell r="V1986">
            <v>0</v>
          </cell>
          <cell r="W1986">
            <v>2</v>
          </cell>
          <cell r="X1986">
            <v>31</v>
          </cell>
          <cell r="Y1986">
            <v>31</v>
          </cell>
          <cell r="Z1986">
            <v>18.5</v>
          </cell>
        </row>
        <row r="1987">
          <cell r="A1987" t="str">
            <v>TMP510</v>
          </cell>
          <cell r="B1987" t="str">
            <v>SHAILENDRA KHAMBE</v>
          </cell>
          <cell r="C1987" t="str">
            <v>8.2.07</v>
          </cell>
          <cell r="E1987" t="str">
            <v>TEP</v>
          </cell>
          <cell r="F1987" t="str">
            <v>TIME_IN</v>
          </cell>
          <cell r="G1987">
            <v>16</v>
          </cell>
          <cell r="H1987" t="str">
            <v>TEMP</v>
          </cell>
          <cell r="N1987">
            <v>0</v>
          </cell>
          <cell r="R1987" t="str">
            <v>VERROC HELPER</v>
          </cell>
          <cell r="S1987">
            <v>39814</v>
          </cell>
          <cell r="T1987">
            <v>24</v>
          </cell>
          <cell r="U1987">
            <v>5</v>
          </cell>
          <cell r="V1987">
            <v>0</v>
          </cell>
          <cell r="W1987">
            <v>1</v>
          </cell>
          <cell r="X1987">
            <v>31</v>
          </cell>
          <cell r="Y1987">
            <v>30</v>
          </cell>
          <cell r="Z1987">
            <v>0</v>
          </cell>
        </row>
        <row r="1988">
          <cell r="A1988" t="str">
            <v>TMP510</v>
          </cell>
          <cell r="B1988" t="str">
            <v>SHAILENDRA KHAMBE</v>
          </cell>
          <cell r="C1988" t="str">
            <v>8.2.07</v>
          </cell>
          <cell r="F1988">
            <v>7.3</v>
          </cell>
          <cell r="G1988">
            <v>16</v>
          </cell>
          <cell r="H1988" t="str">
            <v>TEMP</v>
          </cell>
          <cell r="N1988">
            <v>0</v>
          </cell>
          <cell r="R1988" t="str">
            <v>VERROC HELPER</v>
          </cell>
          <cell r="S1988">
            <v>39629</v>
          </cell>
          <cell r="T1988">
            <v>23</v>
          </cell>
          <cell r="U1988">
            <v>5</v>
          </cell>
          <cell r="V1988">
            <v>0</v>
          </cell>
          <cell r="W1988">
            <v>0</v>
          </cell>
          <cell r="X1988">
            <v>30</v>
          </cell>
          <cell r="Y1988">
            <v>28</v>
          </cell>
          <cell r="Z1988">
            <v>64.75</v>
          </cell>
        </row>
        <row r="1989">
          <cell r="A1989" t="str">
            <v>TMP510</v>
          </cell>
          <cell r="B1989" t="str">
            <v>SHAILENDRA KHAMBE</v>
          </cell>
          <cell r="C1989" t="str">
            <v>8.2.07</v>
          </cell>
          <cell r="E1989" t="str">
            <v>TEP</v>
          </cell>
          <cell r="F1989">
            <v>7.3</v>
          </cell>
          <cell r="G1989">
            <v>16</v>
          </cell>
          <cell r="H1989" t="str">
            <v>TEMP</v>
          </cell>
          <cell r="N1989">
            <v>0</v>
          </cell>
          <cell r="R1989" t="str">
            <v>VERROC HELPER</v>
          </cell>
          <cell r="S1989">
            <v>39692</v>
          </cell>
          <cell r="T1989">
            <v>25</v>
          </cell>
          <cell r="U1989">
            <v>4</v>
          </cell>
          <cell r="V1989">
            <v>0</v>
          </cell>
          <cell r="W1989">
            <v>1</v>
          </cell>
          <cell r="X1989">
            <v>30</v>
          </cell>
          <cell r="Y1989">
            <v>30</v>
          </cell>
          <cell r="Z1989">
            <v>0</v>
          </cell>
        </row>
        <row r="1990">
          <cell r="A1990" t="str">
            <v>TMP510</v>
          </cell>
          <cell r="B1990" t="str">
            <v>SHAILENDRA KHAMBE</v>
          </cell>
          <cell r="C1990" t="str">
            <v>8.2.07</v>
          </cell>
          <cell r="E1990" t="str">
            <v>TEP</v>
          </cell>
          <cell r="F1990" t="str">
            <v>TIME_IN</v>
          </cell>
          <cell r="G1990">
            <v>16</v>
          </cell>
          <cell r="H1990" t="str">
            <v>TEMP</v>
          </cell>
          <cell r="N1990">
            <v>0</v>
          </cell>
          <cell r="R1990" t="str">
            <v>VERROC HELPER</v>
          </cell>
          <cell r="S1990">
            <v>39845</v>
          </cell>
          <cell r="T1990">
            <v>19</v>
          </cell>
          <cell r="U1990">
            <v>8</v>
          </cell>
          <cell r="V1990">
            <v>0</v>
          </cell>
          <cell r="W1990">
            <v>0</v>
          </cell>
          <cell r="X1990">
            <v>28</v>
          </cell>
          <cell r="Y1990">
            <v>27</v>
          </cell>
          <cell r="Z1990">
            <v>0</v>
          </cell>
        </row>
        <row r="1991">
          <cell r="A1991" t="str">
            <v>TMP510</v>
          </cell>
          <cell r="B1991" t="str">
            <v>SHAILENDRA KHAMBE</v>
          </cell>
          <cell r="C1991" t="str">
            <v>8.2.07</v>
          </cell>
          <cell r="E1991" t="str">
            <v>TEP</v>
          </cell>
          <cell r="F1991">
            <v>7.3</v>
          </cell>
          <cell r="G1991">
            <v>16</v>
          </cell>
          <cell r="H1991" t="str">
            <v>TEMP</v>
          </cell>
          <cell r="N1991">
            <v>0</v>
          </cell>
          <cell r="R1991" t="str">
            <v>VERROC HELPER</v>
          </cell>
          <cell r="S1991">
            <v>39660</v>
          </cell>
          <cell r="T1991">
            <v>22.5</v>
          </cell>
          <cell r="U1991">
            <v>4</v>
          </cell>
          <cell r="V1991">
            <v>0</v>
          </cell>
          <cell r="W1991">
            <v>0</v>
          </cell>
          <cell r="X1991">
            <v>31</v>
          </cell>
          <cell r="Y1991">
            <v>26.5</v>
          </cell>
          <cell r="Z1991">
            <v>30.75</v>
          </cell>
        </row>
        <row r="1992">
          <cell r="A1992" t="str">
            <v>TMP510</v>
          </cell>
          <cell r="B1992" t="str">
            <v>SHAILENDRA KHAMBE</v>
          </cell>
          <cell r="C1992" t="str">
            <v>8.2.07</v>
          </cell>
          <cell r="E1992" t="str">
            <v>TEP</v>
          </cell>
          <cell r="F1992">
            <v>7.3</v>
          </cell>
          <cell r="G1992">
            <v>16</v>
          </cell>
          <cell r="H1992" t="str">
            <v>TEMP</v>
          </cell>
          <cell r="N1992">
            <v>0</v>
          </cell>
          <cell r="R1992" t="str">
            <v>VERROC HELPER</v>
          </cell>
          <cell r="S1992">
            <v>39691</v>
          </cell>
          <cell r="T1992">
            <v>22</v>
          </cell>
          <cell r="U1992">
            <v>5</v>
          </cell>
          <cell r="V1992">
            <v>0</v>
          </cell>
          <cell r="W1992">
            <v>2</v>
          </cell>
          <cell r="X1992">
            <v>31</v>
          </cell>
          <cell r="Y1992">
            <v>29</v>
          </cell>
          <cell r="Z1992">
            <v>27.75</v>
          </cell>
        </row>
        <row r="1993">
          <cell r="A1993" t="str">
            <v>TMP510</v>
          </cell>
          <cell r="B1993" t="str">
            <v>SHAILENDRA KHAMBE</v>
          </cell>
          <cell r="C1993" t="str">
            <v>8.2.07</v>
          </cell>
          <cell r="E1993" t="str">
            <v>TEP</v>
          </cell>
          <cell r="F1993">
            <v>7.3</v>
          </cell>
          <cell r="G1993">
            <v>16</v>
          </cell>
          <cell r="H1993" t="str">
            <v>TEMP</v>
          </cell>
          <cell r="N1993">
            <v>0</v>
          </cell>
          <cell r="R1993" t="str">
            <v>VERROC HELPER</v>
          </cell>
          <cell r="S1993">
            <v>39722</v>
          </cell>
          <cell r="T1993">
            <v>21.5</v>
          </cell>
          <cell r="U1993">
            <v>5</v>
          </cell>
          <cell r="V1993">
            <v>0</v>
          </cell>
          <cell r="W1993">
            <v>4</v>
          </cell>
          <cell r="X1993">
            <v>31</v>
          </cell>
          <cell r="Y1993">
            <v>30.5</v>
          </cell>
          <cell r="Z1993">
            <v>1</v>
          </cell>
        </row>
        <row r="1994">
          <cell r="A1994" t="str">
            <v>TMP510</v>
          </cell>
          <cell r="B1994" t="str">
            <v>SHAILENDRA KHAMBE</v>
          </cell>
          <cell r="C1994" t="str">
            <v>8.2.07</v>
          </cell>
          <cell r="E1994" t="str">
            <v>TEP</v>
          </cell>
          <cell r="F1994">
            <v>7.3</v>
          </cell>
          <cell r="G1994">
            <v>16</v>
          </cell>
          <cell r="H1994" t="str">
            <v>TEMP</v>
          </cell>
          <cell r="N1994">
            <v>0</v>
          </cell>
          <cell r="R1994" t="str">
            <v>VERROC HELPER</v>
          </cell>
          <cell r="S1994">
            <v>39753</v>
          </cell>
          <cell r="T1994">
            <v>25</v>
          </cell>
          <cell r="U1994">
            <v>4</v>
          </cell>
          <cell r="V1994">
            <v>0</v>
          </cell>
          <cell r="W1994">
            <v>0</v>
          </cell>
          <cell r="X1994">
            <v>30</v>
          </cell>
          <cell r="Y1994">
            <v>29</v>
          </cell>
          <cell r="Z1994">
            <v>0</v>
          </cell>
        </row>
        <row r="1995">
          <cell r="A1995" t="str">
            <v>TMP511</v>
          </cell>
          <cell r="B1995" t="str">
            <v>SEEMA GADE</v>
          </cell>
          <cell r="C1995" t="str">
            <v>12.2.07</v>
          </cell>
          <cell r="E1995" t="str">
            <v>TEP</v>
          </cell>
          <cell r="F1995">
            <v>7.3</v>
          </cell>
          <cell r="G1995">
            <v>16</v>
          </cell>
          <cell r="H1995" t="str">
            <v>TEMP</v>
          </cell>
          <cell r="N1995">
            <v>0</v>
          </cell>
          <cell r="R1995" t="str">
            <v>PRINTING HELPER</v>
          </cell>
          <cell r="S1995">
            <v>39539</v>
          </cell>
          <cell r="T1995">
            <v>21.5</v>
          </cell>
          <cell r="U1995">
            <v>3</v>
          </cell>
          <cell r="W1995">
            <v>0</v>
          </cell>
          <cell r="X1995">
            <v>30</v>
          </cell>
          <cell r="Y1995">
            <v>24.5</v>
          </cell>
          <cell r="Z1995">
            <v>0.745</v>
          </cell>
        </row>
        <row r="1996">
          <cell r="A1996" t="str">
            <v>TMP511</v>
          </cell>
          <cell r="B1996" t="str">
            <v>SEEMA GADE</v>
          </cell>
          <cell r="C1996" t="str">
            <v>12.2.07</v>
          </cell>
          <cell r="F1996">
            <v>7.3</v>
          </cell>
          <cell r="G1996">
            <v>16</v>
          </cell>
          <cell r="H1996" t="str">
            <v>TEMP</v>
          </cell>
          <cell r="N1996">
            <v>0</v>
          </cell>
          <cell r="R1996" t="str">
            <v>PRINTING HELPER</v>
          </cell>
          <cell r="S1996">
            <v>39629</v>
          </cell>
          <cell r="T1996">
            <v>23</v>
          </cell>
          <cell r="U1996">
            <v>5</v>
          </cell>
          <cell r="V1996">
            <v>0</v>
          </cell>
          <cell r="W1996">
            <v>0</v>
          </cell>
          <cell r="X1996">
            <v>30</v>
          </cell>
          <cell r="Y1996">
            <v>28</v>
          </cell>
          <cell r="Z1996">
            <v>8</v>
          </cell>
        </row>
        <row r="1997">
          <cell r="A1997" t="str">
            <v>TMP511</v>
          </cell>
          <cell r="B1997" t="str">
            <v>SEEMA GADE</v>
          </cell>
          <cell r="C1997" t="str">
            <v>12.2.07</v>
          </cell>
          <cell r="E1997" t="str">
            <v>TEP</v>
          </cell>
          <cell r="F1997">
            <v>7.3</v>
          </cell>
          <cell r="G1997">
            <v>16</v>
          </cell>
          <cell r="H1997" t="str">
            <v>TEMP</v>
          </cell>
          <cell r="N1997">
            <v>0</v>
          </cell>
          <cell r="R1997" t="str">
            <v>PRINTING HELPER</v>
          </cell>
          <cell r="S1997">
            <v>39660</v>
          </cell>
          <cell r="T1997">
            <v>6</v>
          </cell>
          <cell r="U1997">
            <v>1</v>
          </cell>
          <cell r="V1997">
            <v>0</v>
          </cell>
          <cell r="W1997">
            <v>0</v>
          </cell>
          <cell r="X1997">
            <v>31</v>
          </cell>
          <cell r="Y1997">
            <v>7</v>
          </cell>
          <cell r="Z1997">
            <v>0</v>
          </cell>
        </row>
        <row r="1998">
          <cell r="A1998" t="str">
            <v>TMP511</v>
          </cell>
          <cell r="B1998" t="str">
            <v>SEEMA GADE</v>
          </cell>
          <cell r="C1998" t="str">
            <v>12.2.07</v>
          </cell>
          <cell r="E1998" t="str">
            <v>TEP</v>
          </cell>
          <cell r="F1998">
            <v>7.3</v>
          </cell>
          <cell r="G1998">
            <v>16</v>
          </cell>
          <cell r="H1998" t="str">
            <v>TEMP</v>
          </cell>
          <cell r="N1998">
            <v>0</v>
          </cell>
          <cell r="R1998" t="str">
            <v>PRINTING HELPER</v>
          </cell>
          <cell r="S1998">
            <v>39599</v>
          </cell>
          <cell r="T1998">
            <v>24</v>
          </cell>
          <cell r="U1998">
            <v>4</v>
          </cell>
          <cell r="V1998">
            <v>0</v>
          </cell>
          <cell r="W1998">
            <v>1</v>
          </cell>
          <cell r="X1998">
            <v>31</v>
          </cell>
          <cell r="Y1998">
            <v>29</v>
          </cell>
          <cell r="Z1998">
            <v>0</v>
          </cell>
        </row>
        <row r="1999">
          <cell r="A1999" t="str">
            <v>TMP518</v>
          </cell>
          <cell r="B1999" t="str">
            <v>VARSHA AGUNDE</v>
          </cell>
          <cell r="C1999" t="str">
            <v>22.2.07</v>
          </cell>
          <cell r="E1999" t="str">
            <v>TEP</v>
          </cell>
          <cell r="F1999">
            <v>9</v>
          </cell>
          <cell r="G1999">
            <v>17.3</v>
          </cell>
          <cell r="H1999" t="str">
            <v>TEMP</v>
          </cell>
          <cell r="N1999">
            <v>0</v>
          </cell>
          <cell r="R1999" t="str">
            <v>ASS. HELPER</v>
          </cell>
          <cell r="S1999">
            <v>39692</v>
          </cell>
          <cell r="T1999">
            <v>23</v>
          </cell>
          <cell r="U1999">
            <v>4</v>
          </cell>
          <cell r="V1999">
            <v>0</v>
          </cell>
          <cell r="W1999">
            <v>1</v>
          </cell>
          <cell r="X1999">
            <v>30</v>
          </cell>
          <cell r="Y1999">
            <v>28</v>
          </cell>
          <cell r="Z1999">
            <v>8</v>
          </cell>
        </row>
        <row r="2000">
          <cell r="A2000" t="str">
            <v>TMP518</v>
          </cell>
          <cell r="B2000" t="str">
            <v>VARSHA AGUNDE</v>
          </cell>
          <cell r="C2000" t="str">
            <v>22.2.07</v>
          </cell>
          <cell r="E2000" t="str">
            <v>TEP</v>
          </cell>
          <cell r="F2000">
            <v>9</v>
          </cell>
          <cell r="G2000">
            <v>17.3</v>
          </cell>
          <cell r="H2000" t="str">
            <v>TEMP</v>
          </cell>
          <cell r="N2000">
            <v>0</v>
          </cell>
          <cell r="R2000" t="str">
            <v>ASS. HELPER</v>
          </cell>
          <cell r="S2000">
            <v>39539</v>
          </cell>
          <cell r="T2000">
            <v>23</v>
          </cell>
          <cell r="U2000">
            <v>4</v>
          </cell>
          <cell r="W2000">
            <v>0</v>
          </cell>
          <cell r="X2000">
            <v>30</v>
          </cell>
          <cell r="Y2000">
            <v>27</v>
          </cell>
          <cell r="Z2000">
            <v>1.25</v>
          </cell>
        </row>
        <row r="2001">
          <cell r="A2001" t="str">
            <v>TMP518</v>
          </cell>
          <cell r="B2001" t="str">
            <v>VARSHA AGUNDE</v>
          </cell>
          <cell r="C2001" t="str">
            <v>22.2.07</v>
          </cell>
          <cell r="E2001" t="str">
            <v>TEP</v>
          </cell>
          <cell r="F2001" t="str">
            <v>TIME_IN</v>
          </cell>
          <cell r="G2001">
            <v>17.3</v>
          </cell>
          <cell r="H2001" t="str">
            <v>TEMP</v>
          </cell>
          <cell r="N2001">
            <v>0</v>
          </cell>
          <cell r="R2001" t="str">
            <v>ASS. HELPER</v>
          </cell>
          <cell r="S2001">
            <v>39783</v>
          </cell>
          <cell r="T2001">
            <v>21</v>
          </cell>
          <cell r="U2001">
            <v>3</v>
          </cell>
          <cell r="V2001">
            <v>0</v>
          </cell>
          <cell r="W2001">
            <v>0</v>
          </cell>
          <cell r="X2001">
            <v>31</v>
          </cell>
          <cell r="Y2001">
            <v>24</v>
          </cell>
          <cell r="Z2001">
            <v>0</v>
          </cell>
        </row>
        <row r="2002">
          <cell r="A2002" t="str">
            <v>TMP518</v>
          </cell>
          <cell r="B2002" t="str">
            <v>VARSHA AGUNDE</v>
          </cell>
          <cell r="C2002" t="str">
            <v>22.2.07</v>
          </cell>
          <cell r="E2002" t="str">
            <v>TEP</v>
          </cell>
          <cell r="F2002" t="str">
            <v>TIME_IN</v>
          </cell>
          <cell r="G2002">
            <v>17.3</v>
          </cell>
          <cell r="H2002" t="str">
            <v>TEMP</v>
          </cell>
          <cell r="N2002">
            <v>0</v>
          </cell>
          <cell r="R2002" t="str">
            <v>ASS. HELPER</v>
          </cell>
          <cell r="S2002">
            <v>39814</v>
          </cell>
          <cell r="T2002">
            <v>25</v>
          </cell>
          <cell r="U2002">
            <v>4</v>
          </cell>
          <cell r="V2002">
            <v>0</v>
          </cell>
          <cell r="W2002">
            <v>1</v>
          </cell>
          <cell r="X2002">
            <v>31</v>
          </cell>
          <cell r="Y2002">
            <v>30</v>
          </cell>
          <cell r="Z2002">
            <v>0</v>
          </cell>
        </row>
        <row r="2003">
          <cell r="A2003" t="str">
            <v>TMP518</v>
          </cell>
          <cell r="B2003" t="str">
            <v>VARSHA AGUNDE</v>
          </cell>
          <cell r="C2003" t="str">
            <v>22.2.07</v>
          </cell>
          <cell r="F2003">
            <v>9</v>
          </cell>
          <cell r="G2003">
            <v>17.3</v>
          </cell>
          <cell r="H2003" t="str">
            <v>TEMP</v>
          </cell>
          <cell r="N2003">
            <v>0</v>
          </cell>
          <cell r="R2003" t="str">
            <v>ASS. HELPER</v>
          </cell>
          <cell r="S2003">
            <v>39629</v>
          </cell>
          <cell r="T2003">
            <v>23</v>
          </cell>
          <cell r="U2003">
            <v>5</v>
          </cell>
          <cell r="V2003">
            <v>0</v>
          </cell>
          <cell r="W2003">
            <v>0</v>
          </cell>
          <cell r="X2003">
            <v>30</v>
          </cell>
          <cell r="Y2003">
            <v>28</v>
          </cell>
          <cell r="Z2003">
            <v>8</v>
          </cell>
        </row>
        <row r="2004">
          <cell r="A2004" t="str">
            <v>TMP518</v>
          </cell>
          <cell r="B2004" t="str">
            <v>VARSHA AGUNDE</v>
          </cell>
          <cell r="C2004" t="str">
            <v>22.2.07</v>
          </cell>
          <cell r="E2004" t="str">
            <v>TEP</v>
          </cell>
          <cell r="F2004">
            <v>9</v>
          </cell>
          <cell r="G2004">
            <v>17.3</v>
          </cell>
          <cell r="H2004" t="str">
            <v>TEMP</v>
          </cell>
          <cell r="N2004">
            <v>0</v>
          </cell>
          <cell r="R2004" t="str">
            <v>ASS. HELPER</v>
          </cell>
          <cell r="S2004">
            <v>39691</v>
          </cell>
          <cell r="T2004">
            <v>21</v>
          </cell>
          <cell r="U2004">
            <v>4</v>
          </cell>
          <cell r="V2004">
            <v>0</v>
          </cell>
          <cell r="W2004">
            <v>3</v>
          </cell>
          <cell r="X2004">
            <v>31</v>
          </cell>
          <cell r="Y2004">
            <v>28</v>
          </cell>
          <cell r="Z2004">
            <v>0.75</v>
          </cell>
        </row>
        <row r="2005">
          <cell r="A2005" t="str">
            <v>TMP518</v>
          </cell>
          <cell r="B2005" t="str">
            <v>VARSHA AGUNDE</v>
          </cell>
          <cell r="C2005" t="str">
            <v>22.2.07</v>
          </cell>
          <cell r="E2005" t="str">
            <v>TEP</v>
          </cell>
          <cell r="F2005">
            <v>9</v>
          </cell>
          <cell r="G2005">
            <v>17.3</v>
          </cell>
          <cell r="H2005" t="str">
            <v>TEMP</v>
          </cell>
          <cell r="N2005">
            <v>0</v>
          </cell>
          <cell r="R2005" t="str">
            <v>ASS. HELPER</v>
          </cell>
          <cell r="S2005">
            <v>39753</v>
          </cell>
          <cell r="T2005">
            <v>25</v>
          </cell>
          <cell r="U2005">
            <v>5</v>
          </cell>
          <cell r="V2005">
            <v>0</v>
          </cell>
          <cell r="W2005">
            <v>0</v>
          </cell>
          <cell r="X2005">
            <v>30</v>
          </cell>
          <cell r="Y2005">
            <v>30</v>
          </cell>
          <cell r="Z2005">
            <v>0</v>
          </cell>
        </row>
        <row r="2006">
          <cell r="A2006" t="str">
            <v>TMP518</v>
          </cell>
          <cell r="B2006" t="str">
            <v>VARSHA AGUNDE</v>
          </cell>
          <cell r="C2006" t="str">
            <v>22.2.07</v>
          </cell>
          <cell r="E2006" t="str">
            <v>TEP</v>
          </cell>
          <cell r="F2006">
            <v>9</v>
          </cell>
          <cell r="G2006">
            <v>17.3</v>
          </cell>
          <cell r="H2006" t="str">
            <v>TEMP</v>
          </cell>
          <cell r="N2006">
            <v>0</v>
          </cell>
          <cell r="R2006" t="str">
            <v>ASS. HELPER</v>
          </cell>
          <cell r="S2006">
            <v>39599</v>
          </cell>
          <cell r="T2006">
            <v>25</v>
          </cell>
          <cell r="U2006">
            <v>4</v>
          </cell>
          <cell r="V2006">
            <v>0</v>
          </cell>
          <cell r="W2006">
            <v>1</v>
          </cell>
          <cell r="X2006">
            <v>31</v>
          </cell>
          <cell r="Y2006">
            <v>30</v>
          </cell>
          <cell r="Z2006">
            <v>9.5</v>
          </cell>
        </row>
        <row r="2007">
          <cell r="A2007" t="str">
            <v>TMP518</v>
          </cell>
          <cell r="B2007" t="str">
            <v>VARSHA AGUNDE</v>
          </cell>
          <cell r="C2007" t="str">
            <v>22.2.07</v>
          </cell>
          <cell r="E2007" t="str">
            <v>TEP</v>
          </cell>
          <cell r="F2007">
            <v>9</v>
          </cell>
          <cell r="G2007">
            <v>17.3</v>
          </cell>
          <cell r="H2007" t="str">
            <v>TEMP</v>
          </cell>
          <cell r="N2007">
            <v>0</v>
          </cell>
          <cell r="R2007" t="str">
            <v>ASS. HELPER</v>
          </cell>
          <cell r="S2007">
            <v>39722</v>
          </cell>
          <cell r="T2007">
            <v>21</v>
          </cell>
          <cell r="U2007">
            <v>4</v>
          </cell>
          <cell r="V2007">
            <v>0</v>
          </cell>
          <cell r="W2007">
            <v>4</v>
          </cell>
          <cell r="X2007">
            <v>31</v>
          </cell>
          <cell r="Y2007">
            <v>29</v>
          </cell>
          <cell r="Z2007">
            <v>0</v>
          </cell>
        </row>
        <row r="2008">
          <cell r="A2008" t="str">
            <v>TMP518</v>
          </cell>
          <cell r="B2008" t="str">
            <v>VARSHA AGUNDE</v>
          </cell>
          <cell r="C2008" t="str">
            <v>22.2.07</v>
          </cell>
          <cell r="E2008" t="str">
            <v>TEP</v>
          </cell>
          <cell r="F2008">
            <v>9</v>
          </cell>
          <cell r="G2008">
            <v>17.3</v>
          </cell>
          <cell r="H2008" t="str">
            <v>TEMP</v>
          </cell>
          <cell r="N2008">
            <v>0</v>
          </cell>
          <cell r="R2008" t="str">
            <v>ASS. HELPER</v>
          </cell>
          <cell r="S2008">
            <v>39660</v>
          </cell>
          <cell r="T2008">
            <v>26</v>
          </cell>
          <cell r="U2008">
            <v>4</v>
          </cell>
          <cell r="V2008">
            <v>0</v>
          </cell>
          <cell r="W2008">
            <v>0</v>
          </cell>
          <cell r="X2008">
            <v>31</v>
          </cell>
          <cell r="Y2008">
            <v>30</v>
          </cell>
          <cell r="Z2008">
            <v>20.5</v>
          </cell>
        </row>
        <row r="2009">
          <cell r="A2009" t="str">
            <v>TMP518</v>
          </cell>
          <cell r="B2009" t="str">
            <v>VARSHA AGUNDE</v>
          </cell>
          <cell r="C2009" t="str">
            <v>22.2.07</v>
          </cell>
          <cell r="E2009" t="str">
            <v>TEP</v>
          </cell>
          <cell r="F2009" t="str">
            <v>TIME_IN</v>
          </cell>
          <cell r="G2009">
            <v>17.3</v>
          </cell>
          <cell r="H2009" t="str">
            <v>TEMP</v>
          </cell>
          <cell r="N2009">
            <v>0</v>
          </cell>
          <cell r="R2009" t="str">
            <v>ASS. HELPER</v>
          </cell>
          <cell r="S2009">
            <v>39845</v>
          </cell>
          <cell r="T2009">
            <v>24</v>
          </cell>
          <cell r="U2009">
            <v>4</v>
          </cell>
          <cell r="V2009">
            <v>0</v>
          </cell>
          <cell r="W2009">
            <v>0</v>
          </cell>
          <cell r="X2009">
            <v>28</v>
          </cell>
          <cell r="Y2009">
            <v>28</v>
          </cell>
          <cell r="Z2009">
            <v>0</v>
          </cell>
        </row>
        <row r="2010">
          <cell r="A2010" t="str">
            <v>TMP521</v>
          </cell>
          <cell r="B2010" t="str">
            <v>SANDHYA GOLAMBADE</v>
          </cell>
          <cell r="C2010" t="str">
            <v>26.2.07</v>
          </cell>
          <cell r="E2010" t="str">
            <v>TEP</v>
          </cell>
          <cell r="F2010">
            <v>9</v>
          </cell>
          <cell r="G2010">
            <v>17.3</v>
          </cell>
          <cell r="H2010" t="str">
            <v>TEMP</v>
          </cell>
          <cell r="N2010">
            <v>0</v>
          </cell>
          <cell r="R2010" t="str">
            <v>ASS. HELPER</v>
          </cell>
          <cell r="S2010">
            <v>39599</v>
          </cell>
          <cell r="T2010">
            <v>8</v>
          </cell>
          <cell r="U2010">
            <v>2</v>
          </cell>
          <cell r="V2010">
            <v>0</v>
          </cell>
          <cell r="W2010">
            <v>1</v>
          </cell>
          <cell r="X2010">
            <v>31</v>
          </cell>
          <cell r="Y2010">
            <v>11</v>
          </cell>
          <cell r="Z2010">
            <v>1.25</v>
          </cell>
        </row>
        <row r="2011">
          <cell r="A2011" t="str">
            <v>TMP521</v>
          </cell>
          <cell r="B2011" t="str">
            <v>SANDHYA GOLAMBADE</v>
          </cell>
          <cell r="C2011" t="str">
            <v>26.2.07</v>
          </cell>
          <cell r="E2011" t="str">
            <v>TEP</v>
          </cell>
          <cell r="F2011">
            <v>9</v>
          </cell>
          <cell r="G2011">
            <v>17.3</v>
          </cell>
          <cell r="H2011" t="str">
            <v>TEMP</v>
          </cell>
          <cell r="N2011">
            <v>0</v>
          </cell>
          <cell r="R2011" t="str">
            <v>ASS. HELPER</v>
          </cell>
          <cell r="S2011">
            <v>39753</v>
          </cell>
          <cell r="T2011">
            <v>21</v>
          </cell>
          <cell r="U2011">
            <v>5</v>
          </cell>
          <cell r="V2011">
            <v>0</v>
          </cell>
          <cell r="W2011">
            <v>0</v>
          </cell>
          <cell r="X2011">
            <v>30</v>
          </cell>
          <cell r="Y2011">
            <v>26</v>
          </cell>
          <cell r="Z2011">
            <v>0</v>
          </cell>
        </row>
        <row r="2012">
          <cell r="A2012" t="str">
            <v>TMP521</v>
          </cell>
          <cell r="B2012" t="str">
            <v>SANDHYA GOLAMBADE</v>
          </cell>
          <cell r="C2012" t="str">
            <v>26.2.07</v>
          </cell>
          <cell r="E2012" t="str">
            <v>TEP</v>
          </cell>
          <cell r="F2012">
            <v>9</v>
          </cell>
          <cell r="G2012">
            <v>17.3</v>
          </cell>
          <cell r="H2012" t="str">
            <v>TEMP</v>
          </cell>
          <cell r="N2012">
            <v>0</v>
          </cell>
          <cell r="R2012" t="str">
            <v>ASS. HELPER</v>
          </cell>
          <cell r="S2012">
            <v>39722</v>
          </cell>
          <cell r="T2012">
            <v>21</v>
          </cell>
          <cell r="U2012">
            <v>4</v>
          </cell>
          <cell r="V2012">
            <v>0</v>
          </cell>
          <cell r="W2012">
            <v>4</v>
          </cell>
          <cell r="X2012">
            <v>31</v>
          </cell>
          <cell r="Y2012">
            <v>29</v>
          </cell>
          <cell r="Z2012">
            <v>8.25</v>
          </cell>
        </row>
        <row r="2013">
          <cell r="A2013" t="str">
            <v>TMP521</v>
          </cell>
          <cell r="B2013" t="str">
            <v>SANDHYA GOLAMBADE</v>
          </cell>
          <cell r="C2013" t="str">
            <v>26.2.07</v>
          </cell>
          <cell r="E2013" t="str">
            <v>TEP</v>
          </cell>
          <cell r="F2013">
            <v>9</v>
          </cell>
          <cell r="G2013">
            <v>17.3</v>
          </cell>
          <cell r="H2013" t="str">
            <v>TEMP</v>
          </cell>
          <cell r="N2013">
            <v>0</v>
          </cell>
          <cell r="R2013" t="str">
            <v>ASS. HELPER</v>
          </cell>
          <cell r="S2013">
            <v>39539</v>
          </cell>
          <cell r="T2013">
            <v>22</v>
          </cell>
          <cell r="U2013">
            <v>4</v>
          </cell>
          <cell r="W2013">
            <v>0</v>
          </cell>
          <cell r="X2013">
            <v>30</v>
          </cell>
          <cell r="Y2013">
            <v>26</v>
          </cell>
          <cell r="Z2013">
            <v>8</v>
          </cell>
        </row>
        <row r="2014">
          <cell r="A2014" t="str">
            <v>TMP521</v>
          </cell>
          <cell r="B2014" t="str">
            <v>SANDHYA GOLAMBADE</v>
          </cell>
          <cell r="C2014" t="str">
            <v>26.2.07</v>
          </cell>
          <cell r="E2014" t="str">
            <v>TEP</v>
          </cell>
          <cell r="F2014" t="str">
            <v>TIME_IN</v>
          </cell>
          <cell r="G2014">
            <v>17.3</v>
          </cell>
          <cell r="H2014" t="str">
            <v>TEMP</v>
          </cell>
          <cell r="N2014">
            <v>0</v>
          </cell>
          <cell r="R2014" t="str">
            <v>ASS. HELPER</v>
          </cell>
          <cell r="S2014">
            <v>39845</v>
          </cell>
          <cell r="T2014">
            <v>22</v>
          </cell>
          <cell r="U2014">
            <v>4</v>
          </cell>
          <cell r="V2014">
            <v>0</v>
          </cell>
          <cell r="W2014">
            <v>0</v>
          </cell>
          <cell r="X2014">
            <v>28</v>
          </cell>
          <cell r="Y2014">
            <v>26</v>
          </cell>
          <cell r="Z2014">
            <v>0</v>
          </cell>
        </row>
        <row r="2015">
          <cell r="A2015" t="str">
            <v>TMP521</v>
          </cell>
          <cell r="B2015" t="str">
            <v>SANDHYA GOLAMBADE</v>
          </cell>
          <cell r="C2015" t="str">
            <v>26.2.07</v>
          </cell>
          <cell r="E2015" t="str">
            <v>TEP</v>
          </cell>
          <cell r="F2015">
            <v>9</v>
          </cell>
          <cell r="G2015">
            <v>17.3</v>
          </cell>
          <cell r="H2015" t="str">
            <v>TEMP</v>
          </cell>
          <cell r="N2015">
            <v>0</v>
          </cell>
          <cell r="R2015" t="str">
            <v>ASS. HELPER</v>
          </cell>
          <cell r="S2015">
            <v>39692</v>
          </cell>
          <cell r="T2015">
            <v>21</v>
          </cell>
          <cell r="U2015">
            <v>4</v>
          </cell>
          <cell r="V2015">
            <v>0</v>
          </cell>
          <cell r="W2015">
            <v>1</v>
          </cell>
          <cell r="X2015">
            <v>30</v>
          </cell>
          <cell r="Y2015">
            <v>26</v>
          </cell>
          <cell r="Z2015">
            <v>8.25</v>
          </cell>
        </row>
        <row r="2016">
          <cell r="A2016" t="str">
            <v>TMP521</v>
          </cell>
          <cell r="B2016" t="str">
            <v>SANDHYA GOLAMBADE</v>
          </cell>
          <cell r="C2016" t="str">
            <v>26.2.07</v>
          </cell>
          <cell r="F2016">
            <v>9</v>
          </cell>
          <cell r="G2016">
            <v>17.3</v>
          </cell>
          <cell r="H2016" t="str">
            <v>TEMP</v>
          </cell>
          <cell r="N2016">
            <v>0</v>
          </cell>
          <cell r="R2016" t="str">
            <v>ASS. HELPER</v>
          </cell>
          <cell r="S2016">
            <v>39629</v>
          </cell>
          <cell r="T2016">
            <v>21</v>
          </cell>
          <cell r="U2016">
            <v>5</v>
          </cell>
          <cell r="V2016">
            <v>0</v>
          </cell>
          <cell r="W2016">
            <v>0</v>
          </cell>
          <cell r="X2016">
            <v>30</v>
          </cell>
          <cell r="Y2016">
            <v>26</v>
          </cell>
          <cell r="Z2016">
            <v>1.25</v>
          </cell>
        </row>
        <row r="2017">
          <cell r="A2017" t="str">
            <v>TMP521</v>
          </cell>
          <cell r="B2017" t="str">
            <v>SANDHYA GOLAMBADE</v>
          </cell>
          <cell r="C2017" t="str">
            <v>26.2.07</v>
          </cell>
          <cell r="E2017" t="str">
            <v>TEP</v>
          </cell>
          <cell r="F2017" t="str">
            <v>TIME_IN</v>
          </cell>
          <cell r="G2017">
            <v>17.3</v>
          </cell>
          <cell r="H2017" t="str">
            <v>TEMP</v>
          </cell>
          <cell r="N2017">
            <v>0</v>
          </cell>
          <cell r="R2017" t="str">
            <v>ASS. HELPER</v>
          </cell>
          <cell r="S2017">
            <v>39881</v>
          </cell>
          <cell r="T2017">
            <v>22</v>
          </cell>
          <cell r="U2017">
            <v>5</v>
          </cell>
          <cell r="V2017">
            <v>0</v>
          </cell>
          <cell r="W2017">
            <v>2</v>
          </cell>
          <cell r="X2017">
            <v>31</v>
          </cell>
          <cell r="Y2017">
            <v>29</v>
          </cell>
          <cell r="Z2017">
            <v>7.5</v>
          </cell>
        </row>
        <row r="2018">
          <cell r="A2018" t="str">
            <v>TMP521</v>
          </cell>
          <cell r="B2018" t="str">
            <v>SANDHYA GOLAMBADE</v>
          </cell>
          <cell r="C2018" t="str">
            <v>26.2.07</v>
          </cell>
          <cell r="E2018" t="str">
            <v>TEP</v>
          </cell>
          <cell r="F2018" t="str">
            <v>TIME_IN</v>
          </cell>
          <cell r="G2018">
            <v>17.3</v>
          </cell>
          <cell r="H2018" t="str">
            <v>TEMP</v>
          </cell>
          <cell r="N2018">
            <v>0</v>
          </cell>
          <cell r="R2018" t="str">
            <v>ASS. HELPER</v>
          </cell>
          <cell r="S2018">
            <v>39814</v>
          </cell>
          <cell r="T2018">
            <v>22</v>
          </cell>
          <cell r="U2018">
            <v>4</v>
          </cell>
          <cell r="V2018">
            <v>0</v>
          </cell>
          <cell r="W2018">
            <v>1</v>
          </cell>
          <cell r="X2018">
            <v>31</v>
          </cell>
          <cell r="Y2018">
            <v>27</v>
          </cell>
          <cell r="Z2018">
            <v>2.5</v>
          </cell>
        </row>
        <row r="2019">
          <cell r="A2019" t="str">
            <v>TMP521</v>
          </cell>
          <cell r="B2019" t="str">
            <v>SANDHYA GOLAMBADE</v>
          </cell>
          <cell r="C2019" t="str">
            <v>26.2.07</v>
          </cell>
          <cell r="E2019" t="str">
            <v>TEP</v>
          </cell>
          <cell r="F2019">
            <v>9</v>
          </cell>
          <cell r="G2019">
            <v>17.3</v>
          </cell>
          <cell r="H2019" t="str">
            <v>TEMP</v>
          </cell>
          <cell r="N2019">
            <v>0</v>
          </cell>
          <cell r="R2019" t="str">
            <v>ASS. HELPER</v>
          </cell>
          <cell r="S2019">
            <v>39660</v>
          </cell>
          <cell r="T2019">
            <v>23.5</v>
          </cell>
          <cell r="U2019">
            <v>4</v>
          </cell>
          <cell r="V2019">
            <v>0</v>
          </cell>
          <cell r="W2019">
            <v>0</v>
          </cell>
          <cell r="X2019">
            <v>31</v>
          </cell>
          <cell r="Y2019">
            <v>27.5</v>
          </cell>
          <cell r="Z2019">
            <v>10.5</v>
          </cell>
        </row>
        <row r="2020">
          <cell r="A2020" t="str">
            <v>TMP521</v>
          </cell>
          <cell r="B2020" t="str">
            <v>SANDHYA GOLAMBADE</v>
          </cell>
          <cell r="C2020" t="str">
            <v>26.2.07</v>
          </cell>
          <cell r="E2020" t="str">
            <v>TEP</v>
          </cell>
          <cell r="F2020" t="str">
            <v>TIME_IN</v>
          </cell>
          <cell r="G2020">
            <v>17.3</v>
          </cell>
          <cell r="H2020" t="str">
            <v>TEMP</v>
          </cell>
          <cell r="N2020">
            <v>0</v>
          </cell>
          <cell r="R2020" t="str">
            <v>ASS. HELPER</v>
          </cell>
          <cell r="S2020">
            <v>39783</v>
          </cell>
          <cell r="T2020">
            <v>19</v>
          </cell>
          <cell r="U2020">
            <v>3</v>
          </cell>
          <cell r="V2020">
            <v>0</v>
          </cell>
          <cell r="W2020">
            <v>0</v>
          </cell>
          <cell r="X2020">
            <v>31</v>
          </cell>
          <cell r="Y2020">
            <v>22</v>
          </cell>
          <cell r="Z2020">
            <v>0</v>
          </cell>
        </row>
        <row r="2021">
          <cell r="A2021" t="str">
            <v>TMP521</v>
          </cell>
          <cell r="B2021" t="str">
            <v>SANDHYA GOLAMBADE</v>
          </cell>
          <cell r="C2021" t="str">
            <v>26.2.07</v>
          </cell>
          <cell r="E2021" t="str">
            <v>TEP</v>
          </cell>
          <cell r="F2021">
            <v>9</v>
          </cell>
          <cell r="G2021">
            <v>17.3</v>
          </cell>
          <cell r="H2021" t="str">
            <v>TEMP</v>
          </cell>
          <cell r="N2021">
            <v>0</v>
          </cell>
          <cell r="R2021" t="str">
            <v>ASS. HELPER</v>
          </cell>
          <cell r="S2021">
            <v>39691</v>
          </cell>
          <cell r="T2021">
            <v>20</v>
          </cell>
          <cell r="U2021">
            <v>4</v>
          </cell>
          <cell r="V2021">
            <v>0</v>
          </cell>
          <cell r="W2021">
            <v>3</v>
          </cell>
          <cell r="X2021">
            <v>31</v>
          </cell>
          <cell r="Y2021">
            <v>27</v>
          </cell>
          <cell r="Z2021">
            <v>1.25</v>
          </cell>
        </row>
        <row r="2022">
          <cell r="A2022" t="str">
            <v>TMP524</v>
          </cell>
          <cell r="B2022" t="str">
            <v>KAMINI JADHAV</v>
          </cell>
          <cell r="C2022" t="str">
            <v>5.3.07</v>
          </cell>
          <cell r="E2022" t="str">
            <v>YES</v>
          </cell>
          <cell r="F2022">
            <v>9</v>
          </cell>
          <cell r="G2022">
            <v>17</v>
          </cell>
          <cell r="H2022" t="str">
            <v>TEMP</v>
          </cell>
          <cell r="N2022">
            <v>0</v>
          </cell>
          <cell r="R2022" t="str">
            <v>ASSEMBLY HELPER</v>
          </cell>
          <cell r="S2022">
            <v>39660</v>
          </cell>
          <cell r="T2022">
            <v>27</v>
          </cell>
          <cell r="U2022">
            <v>4</v>
          </cell>
          <cell r="V2022">
            <v>0</v>
          </cell>
          <cell r="W2022">
            <v>0</v>
          </cell>
          <cell r="X2022">
            <v>31</v>
          </cell>
          <cell r="Y2022">
            <v>31</v>
          </cell>
          <cell r="Z2022">
            <v>22</v>
          </cell>
        </row>
        <row r="2023">
          <cell r="A2023" t="str">
            <v>TMP524</v>
          </cell>
          <cell r="B2023" t="str">
            <v>KAMINI JADHAV</v>
          </cell>
          <cell r="C2023" t="str">
            <v>5.3.07</v>
          </cell>
          <cell r="E2023" t="str">
            <v>YES</v>
          </cell>
          <cell r="F2023">
            <v>9</v>
          </cell>
          <cell r="G2023">
            <v>17</v>
          </cell>
          <cell r="H2023" t="str">
            <v>TEMP</v>
          </cell>
          <cell r="N2023">
            <v>0</v>
          </cell>
          <cell r="R2023" t="str">
            <v>ASSEMBLY HELPER</v>
          </cell>
          <cell r="S2023">
            <v>39722</v>
          </cell>
          <cell r="T2023">
            <v>20</v>
          </cell>
          <cell r="U2023">
            <v>4</v>
          </cell>
          <cell r="V2023">
            <v>0</v>
          </cell>
          <cell r="W2023">
            <v>4</v>
          </cell>
          <cell r="X2023">
            <v>31</v>
          </cell>
          <cell r="Y2023">
            <v>28</v>
          </cell>
          <cell r="Z2023">
            <v>0</v>
          </cell>
        </row>
        <row r="2024">
          <cell r="A2024" t="str">
            <v>TMP524</v>
          </cell>
          <cell r="B2024" t="str">
            <v>KAMINI JADHAV</v>
          </cell>
          <cell r="C2024" t="str">
            <v>5.3.07</v>
          </cell>
          <cell r="E2024" t="str">
            <v>YES</v>
          </cell>
          <cell r="F2024">
            <v>9</v>
          </cell>
          <cell r="G2024">
            <v>17</v>
          </cell>
          <cell r="H2024" t="str">
            <v>TEMP</v>
          </cell>
          <cell r="N2024">
            <v>0</v>
          </cell>
          <cell r="R2024" t="str">
            <v>ASSEMBLY HELPER</v>
          </cell>
          <cell r="S2024">
            <v>39539</v>
          </cell>
          <cell r="T2024">
            <v>20</v>
          </cell>
          <cell r="U2024">
            <v>3</v>
          </cell>
          <cell r="W2024">
            <v>0</v>
          </cell>
          <cell r="X2024">
            <v>30</v>
          </cell>
          <cell r="Y2024">
            <v>23</v>
          </cell>
          <cell r="Z2024">
            <v>1.25</v>
          </cell>
        </row>
        <row r="2025">
          <cell r="A2025" t="str">
            <v>TMP524</v>
          </cell>
          <cell r="B2025" t="str">
            <v>KAMINI JADHAV</v>
          </cell>
          <cell r="C2025" t="str">
            <v>5.3.07</v>
          </cell>
          <cell r="E2025" t="str">
            <v>YES</v>
          </cell>
          <cell r="F2025">
            <v>9</v>
          </cell>
          <cell r="G2025">
            <v>17</v>
          </cell>
          <cell r="H2025" t="str">
            <v>TEMP</v>
          </cell>
          <cell r="N2025">
            <v>0</v>
          </cell>
          <cell r="R2025" t="str">
            <v>ASSEMBLY HELPER</v>
          </cell>
          <cell r="S2025">
            <v>39599</v>
          </cell>
          <cell r="T2025">
            <v>17.5</v>
          </cell>
          <cell r="U2025">
            <v>3</v>
          </cell>
          <cell r="V2025">
            <v>0</v>
          </cell>
          <cell r="W2025">
            <v>0</v>
          </cell>
          <cell r="X2025">
            <v>31</v>
          </cell>
          <cell r="Y2025">
            <v>20.5</v>
          </cell>
          <cell r="Z2025">
            <v>0</v>
          </cell>
        </row>
        <row r="2026">
          <cell r="A2026" t="str">
            <v>TMP524</v>
          </cell>
          <cell r="B2026" t="str">
            <v>KAMINI JADHAV</v>
          </cell>
          <cell r="C2026" t="str">
            <v>5.3.07</v>
          </cell>
          <cell r="E2026" t="str">
            <v>YES</v>
          </cell>
          <cell r="F2026">
            <v>9</v>
          </cell>
          <cell r="G2026">
            <v>17</v>
          </cell>
          <cell r="H2026" t="str">
            <v>TEMP</v>
          </cell>
          <cell r="N2026">
            <v>0</v>
          </cell>
          <cell r="R2026" t="str">
            <v>ASSEMBLY HELPER</v>
          </cell>
          <cell r="S2026">
            <v>39692</v>
          </cell>
          <cell r="T2026">
            <v>23</v>
          </cell>
          <cell r="U2026">
            <v>4</v>
          </cell>
          <cell r="V2026">
            <v>0</v>
          </cell>
          <cell r="W2026">
            <v>1</v>
          </cell>
          <cell r="X2026">
            <v>30</v>
          </cell>
          <cell r="Y2026">
            <v>28</v>
          </cell>
          <cell r="Z2026">
            <v>8</v>
          </cell>
        </row>
        <row r="2027">
          <cell r="A2027" t="str">
            <v>TMP524</v>
          </cell>
          <cell r="B2027" t="str">
            <v>KAMINI JADHAV</v>
          </cell>
          <cell r="C2027" t="str">
            <v>5.3.07</v>
          </cell>
          <cell r="E2027" t="str">
            <v>YES</v>
          </cell>
          <cell r="F2027" t="str">
            <v>TIME_IN</v>
          </cell>
          <cell r="G2027">
            <v>17</v>
          </cell>
          <cell r="H2027" t="str">
            <v>TEMP</v>
          </cell>
          <cell r="N2027">
            <v>0</v>
          </cell>
          <cell r="R2027" t="str">
            <v>ASSEMBLY HELPER</v>
          </cell>
          <cell r="S2027">
            <v>39783</v>
          </cell>
          <cell r="T2027">
            <v>21</v>
          </cell>
          <cell r="U2027">
            <v>3</v>
          </cell>
          <cell r="V2027">
            <v>0</v>
          </cell>
          <cell r="W2027">
            <v>0</v>
          </cell>
          <cell r="X2027">
            <v>31</v>
          </cell>
          <cell r="Y2027">
            <v>24</v>
          </cell>
          <cell r="Z2027">
            <v>1.5</v>
          </cell>
        </row>
        <row r="2028">
          <cell r="A2028" t="str">
            <v>TMP524</v>
          </cell>
          <cell r="B2028" t="str">
            <v>KAMINI JADHAV</v>
          </cell>
          <cell r="C2028" t="str">
            <v>5.3.07</v>
          </cell>
          <cell r="F2028">
            <v>9</v>
          </cell>
          <cell r="G2028">
            <v>17</v>
          </cell>
          <cell r="H2028" t="str">
            <v>TEMP</v>
          </cell>
          <cell r="N2028">
            <v>0</v>
          </cell>
          <cell r="R2028" t="str">
            <v>ASSEMBLY HELPER</v>
          </cell>
          <cell r="S2028">
            <v>39629</v>
          </cell>
          <cell r="T2028">
            <v>23</v>
          </cell>
          <cell r="U2028">
            <v>5</v>
          </cell>
          <cell r="V2028">
            <v>0</v>
          </cell>
          <cell r="W2028">
            <v>0</v>
          </cell>
          <cell r="X2028">
            <v>30</v>
          </cell>
          <cell r="Y2028">
            <v>28</v>
          </cell>
          <cell r="Z2028">
            <v>9.5</v>
          </cell>
        </row>
        <row r="2029">
          <cell r="A2029" t="str">
            <v>TMP524</v>
          </cell>
          <cell r="B2029" t="str">
            <v>KAMINI JADHAV</v>
          </cell>
          <cell r="C2029" t="str">
            <v>5.3.07</v>
          </cell>
          <cell r="E2029" t="str">
            <v>YES</v>
          </cell>
          <cell r="F2029">
            <v>9</v>
          </cell>
          <cell r="G2029">
            <v>17</v>
          </cell>
          <cell r="H2029" t="str">
            <v>TEMP</v>
          </cell>
          <cell r="N2029">
            <v>0</v>
          </cell>
          <cell r="R2029" t="str">
            <v>ASSEMBLY HELPER</v>
          </cell>
          <cell r="S2029">
            <v>39691</v>
          </cell>
          <cell r="T2029">
            <v>21</v>
          </cell>
          <cell r="U2029">
            <v>4</v>
          </cell>
          <cell r="V2029">
            <v>0</v>
          </cell>
          <cell r="W2029">
            <v>3</v>
          </cell>
          <cell r="X2029">
            <v>31</v>
          </cell>
          <cell r="Y2029">
            <v>28</v>
          </cell>
          <cell r="Z2029">
            <v>0</v>
          </cell>
        </row>
        <row r="2030">
          <cell r="A2030" t="str">
            <v>TMP524</v>
          </cell>
          <cell r="B2030" t="str">
            <v>KAMINI JADHAV</v>
          </cell>
          <cell r="C2030" t="str">
            <v>5.3.07</v>
          </cell>
          <cell r="E2030" t="str">
            <v>YES</v>
          </cell>
          <cell r="F2030">
            <v>9</v>
          </cell>
          <cell r="G2030">
            <v>17</v>
          </cell>
          <cell r="H2030" t="str">
            <v>TEMP</v>
          </cell>
          <cell r="N2030">
            <v>0</v>
          </cell>
          <cell r="R2030" t="str">
            <v>ASSEMBLY HELPER</v>
          </cell>
          <cell r="S2030">
            <v>39753</v>
          </cell>
          <cell r="T2030">
            <v>24</v>
          </cell>
          <cell r="U2030">
            <v>5</v>
          </cell>
          <cell r="V2030">
            <v>0</v>
          </cell>
          <cell r="W2030">
            <v>0</v>
          </cell>
          <cell r="X2030">
            <v>30</v>
          </cell>
          <cell r="Y2030">
            <v>29</v>
          </cell>
          <cell r="Z2030">
            <v>1.5</v>
          </cell>
        </row>
        <row r="2031">
          <cell r="A2031" t="str">
            <v>TMP525</v>
          </cell>
          <cell r="B2031" t="str">
            <v>JYOTSNA ATKARE</v>
          </cell>
          <cell r="C2031" t="str">
            <v>6.3.07</v>
          </cell>
          <cell r="E2031" t="str">
            <v>YES</v>
          </cell>
          <cell r="F2031" t="str">
            <v>TIME_IN</v>
          </cell>
          <cell r="G2031">
            <v>17.3</v>
          </cell>
          <cell r="H2031" t="str">
            <v>TEMP</v>
          </cell>
          <cell r="N2031">
            <v>0</v>
          </cell>
          <cell r="R2031" t="str">
            <v>ASSEMBLY HELPER</v>
          </cell>
          <cell r="S2031">
            <v>39814</v>
          </cell>
          <cell r="T2031">
            <v>23.5</v>
          </cell>
          <cell r="U2031">
            <v>4</v>
          </cell>
          <cell r="V2031">
            <v>0</v>
          </cell>
          <cell r="W2031">
            <v>1</v>
          </cell>
          <cell r="X2031">
            <v>31</v>
          </cell>
          <cell r="Y2031">
            <v>28.5</v>
          </cell>
          <cell r="Z2031">
            <v>2.75</v>
          </cell>
        </row>
        <row r="2032">
          <cell r="A2032" t="str">
            <v>TMP525</v>
          </cell>
          <cell r="B2032" t="str">
            <v>JYOTSNA ATKARE</v>
          </cell>
          <cell r="C2032" t="str">
            <v>6.3.07</v>
          </cell>
          <cell r="E2032" t="str">
            <v>YES</v>
          </cell>
          <cell r="F2032">
            <v>9</v>
          </cell>
          <cell r="G2032">
            <v>17.3</v>
          </cell>
          <cell r="H2032" t="str">
            <v>TEMP</v>
          </cell>
          <cell r="N2032">
            <v>0</v>
          </cell>
          <cell r="R2032" t="str">
            <v>ASSEMBLY HELPER</v>
          </cell>
          <cell r="S2032">
            <v>39599</v>
          </cell>
          <cell r="T2032">
            <v>15</v>
          </cell>
          <cell r="U2032">
            <v>3</v>
          </cell>
          <cell r="V2032">
            <v>0</v>
          </cell>
          <cell r="W2032">
            <v>0</v>
          </cell>
          <cell r="X2032">
            <v>31</v>
          </cell>
          <cell r="Y2032">
            <v>18</v>
          </cell>
          <cell r="Z2032">
            <v>11.75</v>
          </cell>
        </row>
        <row r="2033">
          <cell r="A2033" t="str">
            <v>TMP525</v>
          </cell>
          <cell r="B2033" t="str">
            <v>JYOTSNA ATKARE</v>
          </cell>
          <cell r="C2033" t="str">
            <v>6.3.07</v>
          </cell>
          <cell r="E2033" t="str">
            <v>YES</v>
          </cell>
          <cell r="F2033">
            <v>9</v>
          </cell>
          <cell r="G2033">
            <v>17.3</v>
          </cell>
          <cell r="H2033" t="str">
            <v>TEMP</v>
          </cell>
          <cell r="N2033">
            <v>0</v>
          </cell>
          <cell r="R2033" t="str">
            <v>ASSEMBLY HELPER</v>
          </cell>
          <cell r="S2033">
            <v>39692</v>
          </cell>
          <cell r="T2033">
            <v>21.5</v>
          </cell>
          <cell r="U2033">
            <v>4</v>
          </cell>
          <cell r="V2033">
            <v>0</v>
          </cell>
          <cell r="W2033">
            <v>1</v>
          </cell>
          <cell r="X2033">
            <v>30</v>
          </cell>
          <cell r="Y2033">
            <v>26.5</v>
          </cell>
          <cell r="Z2033">
            <v>10</v>
          </cell>
        </row>
        <row r="2034">
          <cell r="A2034" t="str">
            <v>TMP525</v>
          </cell>
          <cell r="B2034" t="str">
            <v>JYOTSNA ATKARE</v>
          </cell>
          <cell r="C2034" t="str">
            <v>6.3.07</v>
          </cell>
          <cell r="E2034" t="str">
            <v>YES</v>
          </cell>
          <cell r="F2034">
            <v>9</v>
          </cell>
          <cell r="G2034">
            <v>17.3</v>
          </cell>
          <cell r="H2034" t="str">
            <v>TEMP</v>
          </cell>
          <cell r="N2034">
            <v>0</v>
          </cell>
          <cell r="R2034" t="str">
            <v>ASSEMBLY HELPER</v>
          </cell>
          <cell r="S2034">
            <v>39753</v>
          </cell>
          <cell r="T2034">
            <v>23</v>
          </cell>
          <cell r="U2034">
            <v>5</v>
          </cell>
          <cell r="V2034">
            <v>0</v>
          </cell>
          <cell r="W2034">
            <v>0</v>
          </cell>
          <cell r="X2034">
            <v>30</v>
          </cell>
          <cell r="Y2034">
            <v>28</v>
          </cell>
          <cell r="Z2034">
            <v>0</v>
          </cell>
        </row>
        <row r="2035">
          <cell r="A2035" t="str">
            <v>TMP525</v>
          </cell>
          <cell r="B2035" t="str">
            <v>JYOTSNA ATKARE</v>
          </cell>
          <cell r="C2035" t="str">
            <v>6.3.07</v>
          </cell>
          <cell r="E2035" t="str">
            <v>YES</v>
          </cell>
          <cell r="F2035">
            <v>9</v>
          </cell>
          <cell r="G2035">
            <v>17.3</v>
          </cell>
          <cell r="H2035" t="str">
            <v>TEMP</v>
          </cell>
          <cell r="N2035">
            <v>0</v>
          </cell>
          <cell r="R2035" t="str">
            <v>ASSEMBLY HELPER</v>
          </cell>
          <cell r="S2035">
            <v>39722</v>
          </cell>
          <cell r="T2035">
            <v>21</v>
          </cell>
          <cell r="U2035">
            <v>4</v>
          </cell>
          <cell r="V2035">
            <v>0</v>
          </cell>
          <cell r="W2035">
            <v>4</v>
          </cell>
          <cell r="X2035">
            <v>31</v>
          </cell>
          <cell r="Y2035">
            <v>29</v>
          </cell>
          <cell r="Z2035">
            <v>16</v>
          </cell>
        </row>
        <row r="2036">
          <cell r="A2036" t="str">
            <v>TMP525</v>
          </cell>
          <cell r="B2036" t="str">
            <v>JYOTSNA ATKARE</v>
          </cell>
          <cell r="C2036" t="str">
            <v>6.3.07</v>
          </cell>
          <cell r="E2036" t="str">
            <v>YES</v>
          </cell>
          <cell r="F2036">
            <v>9</v>
          </cell>
          <cell r="G2036">
            <v>17.3</v>
          </cell>
          <cell r="H2036" t="str">
            <v>TEMP</v>
          </cell>
          <cell r="N2036">
            <v>0</v>
          </cell>
          <cell r="R2036" t="str">
            <v>ASSEMBLY HELPER</v>
          </cell>
          <cell r="S2036">
            <v>39691</v>
          </cell>
          <cell r="T2036">
            <v>22</v>
          </cell>
          <cell r="U2036">
            <v>4</v>
          </cell>
          <cell r="V2036">
            <v>0</v>
          </cell>
          <cell r="W2036">
            <v>3</v>
          </cell>
          <cell r="X2036">
            <v>31</v>
          </cell>
          <cell r="Y2036">
            <v>29</v>
          </cell>
          <cell r="Z2036">
            <v>13.75</v>
          </cell>
        </row>
        <row r="2037">
          <cell r="A2037" t="str">
            <v>TMP525</v>
          </cell>
          <cell r="B2037" t="str">
            <v>JYOTSNA ATKARE</v>
          </cell>
          <cell r="C2037" t="str">
            <v>6.3.07</v>
          </cell>
          <cell r="E2037" t="str">
            <v>YES</v>
          </cell>
          <cell r="F2037" t="str">
            <v>TIME_IN</v>
          </cell>
          <cell r="G2037">
            <v>17.3</v>
          </cell>
          <cell r="H2037" t="str">
            <v>TEMP</v>
          </cell>
          <cell r="N2037">
            <v>0</v>
          </cell>
          <cell r="R2037" t="str">
            <v>ASSEMBLY HELPER</v>
          </cell>
          <cell r="S2037">
            <v>39783</v>
          </cell>
          <cell r="T2037">
            <v>24</v>
          </cell>
          <cell r="U2037">
            <v>4</v>
          </cell>
          <cell r="V2037">
            <v>0</v>
          </cell>
          <cell r="W2037">
            <v>0</v>
          </cell>
          <cell r="X2037">
            <v>31</v>
          </cell>
          <cell r="Y2037">
            <v>28</v>
          </cell>
          <cell r="Z2037">
            <v>3</v>
          </cell>
        </row>
        <row r="2038">
          <cell r="A2038" t="str">
            <v>TMP525</v>
          </cell>
          <cell r="B2038" t="str">
            <v>JYOTSNA ATKARE</v>
          </cell>
          <cell r="C2038" t="str">
            <v>6.3.07</v>
          </cell>
          <cell r="E2038" t="str">
            <v>YES</v>
          </cell>
          <cell r="F2038">
            <v>9</v>
          </cell>
          <cell r="G2038">
            <v>17.3</v>
          </cell>
          <cell r="H2038" t="str">
            <v>TEMP</v>
          </cell>
          <cell r="N2038">
            <v>0</v>
          </cell>
          <cell r="R2038" t="str">
            <v>ASSEMBLY HELPER</v>
          </cell>
          <cell r="S2038">
            <v>39660</v>
          </cell>
          <cell r="T2038">
            <v>24</v>
          </cell>
          <cell r="U2038">
            <v>4</v>
          </cell>
          <cell r="V2038">
            <v>0</v>
          </cell>
          <cell r="W2038">
            <v>0</v>
          </cell>
          <cell r="X2038">
            <v>31</v>
          </cell>
          <cell r="Y2038">
            <v>28</v>
          </cell>
          <cell r="Z2038">
            <v>32.75</v>
          </cell>
        </row>
        <row r="2039">
          <cell r="A2039" t="str">
            <v>TMP525</v>
          </cell>
          <cell r="B2039" t="str">
            <v>JYOTSNA ATKARE</v>
          </cell>
          <cell r="C2039" t="str">
            <v>6.3.07</v>
          </cell>
          <cell r="E2039" t="str">
            <v>YES</v>
          </cell>
          <cell r="F2039">
            <v>9</v>
          </cell>
          <cell r="G2039">
            <v>17.3</v>
          </cell>
          <cell r="H2039" t="str">
            <v>TEMP</v>
          </cell>
          <cell r="N2039">
            <v>0</v>
          </cell>
          <cell r="R2039" t="str">
            <v>ASSEMBLY HELPER</v>
          </cell>
          <cell r="S2039">
            <v>39539</v>
          </cell>
          <cell r="T2039">
            <v>18</v>
          </cell>
          <cell r="U2039">
            <v>3</v>
          </cell>
          <cell r="W2039">
            <v>0</v>
          </cell>
          <cell r="X2039">
            <v>30</v>
          </cell>
          <cell r="Y2039">
            <v>21</v>
          </cell>
          <cell r="Z2039">
            <v>8</v>
          </cell>
        </row>
        <row r="2040">
          <cell r="A2040" t="str">
            <v>TMP525</v>
          </cell>
          <cell r="B2040" t="str">
            <v>JYOTSNA ATKARE</v>
          </cell>
          <cell r="C2040" t="str">
            <v>6.3.07</v>
          </cell>
          <cell r="F2040">
            <v>9</v>
          </cell>
          <cell r="G2040">
            <v>17.3</v>
          </cell>
          <cell r="H2040" t="str">
            <v>TEMP</v>
          </cell>
          <cell r="N2040">
            <v>0</v>
          </cell>
          <cell r="R2040" t="str">
            <v>ASSEMBLY HELPER</v>
          </cell>
          <cell r="S2040">
            <v>39629</v>
          </cell>
          <cell r="T2040">
            <v>21.5</v>
          </cell>
          <cell r="U2040">
            <v>5</v>
          </cell>
          <cell r="V2040">
            <v>0</v>
          </cell>
          <cell r="W2040">
            <v>0</v>
          </cell>
          <cell r="X2040">
            <v>30</v>
          </cell>
          <cell r="Y2040">
            <v>26.5</v>
          </cell>
          <cell r="Z2040">
            <v>2.5</v>
          </cell>
        </row>
        <row r="2041">
          <cell r="A2041" t="str">
            <v>TMP527</v>
          </cell>
          <cell r="B2041" t="str">
            <v>SHRADHHA KUDTARKAR</v>
          </cell>
          <cell r="C2041" t="str">
            <v>14.3.07</v>
          </cell>
          <cell r="E2041" t="str">
            <v>TEP</v>
          </cell>
          <cell r="F2041">
            <v>9</v>
          </cell>
          <cell r="G2041">
            <v>17.3</v>
          </cell>
          <cell r="H2041" t="str">
            <v>TEMP</v>
          </cell>
          <cell r="N2041">
            <v>0</v>
          </cell>
          <cell r="R2041" t="str">
            <v>ASSEMBLY HELPER</v>
          </cell>
          <cell r="S2041">
            <v>39599</v>
          </cell>
          <cell r="T2041">
            <v>25</v>
          </cell>
          <cell r="U2041">
            <v>4</v>
          </cell>
          <cell r="V2041">
            <v>0</v>
          </cell>
          <cell r="W2041">
            <v>1</v>
          </cell>
          <cell r="X2041">
            <v>31</v>
          </cell>
          <cell r="Y2041">
            <v>30</v>
          </cell>
          <cell r="Z2041">
            <v>0</v>
          </cell>
        </row>
        <row r="2042">
          <cell r="A2042" t="str">
            <v>TMP527</v>
          </cell>
          <cell r="B2042" t="str">
            <v>SHRADHHA KUDTARKAR</v>
          </cell>
          <cell r="C2042" t="str">
            <v>14.3.07</v>
          </cell>
          <cell r="E2042" t="str">
            <v>TEP</v>
          </cell>
          <cell r="F2042">
            <v>9</v>
          </cell>
          <cell r="G2042">
            <v>17.3</v>
          </cell>
          <cell r="H2042" t="str">
            <v>TEMP</v>
          </cell>
          <cell r="N2042">
            <v>0</v>
          </cell>
          <cell r="R2042" t="str">
            <v>ASSEMBLY HELPER</v>
          </cell>
          <cell r="S2042">
            <v>39539</v>
          </cell>
          <cell r="T2042">
            <v>26</v>
          </cell>
          <cell r="U2042">
            <v>4</v>
          </cell>
          <cell r="W2042">
            <v>0</v>
          </cell>
          <cell r="X2042">
            <v>30</v>
          </cell>
          <cell r="Y2042">
            <v>30</v>
          </cell>
          <cell r="Z2042">
            <v>0</v>
          </cell>
        </row>
        <row r="2043">
          <cell r="A2043" t="str">
            <v>TMP527</v>
          </cell>
          <cell r="B2043" t="str">
            <v>SHRADHHA KUDTARKAR</v>
          </cell>
          <cell r="C2043" t="str">
            <v>14.3.07</v>
          </cell>
          <cell r="E2043" t="str">
            <v>TEP</v>
          </cell>
          <cell r="F2043" t="str">
            <v>TIME_IN</v>
          </cell>
          <cell r="G2043">
            <v>17.3</v>
          </cell>
          <cell r="H2043" t="str">
            <v>TEMP</v>
          </cell>
          <cell r="N2043">
            <v>0</v>
          </cell>
          <cell r="R2043" t="str">
            <v>ASSEMBLY HELPER</v>
          </cell>
          <cell r="S2043">
            <v>39814</v>
          </cell>
          <cell r="T2043">
            <v>23.5</v>
          </cell>
          <cell r="U2043">
            <v>4</v>
          </cell>
          <cell r="V2043">
            <v>0</v>
          </cell>
          <cell r="W2043">
            <v>1</v>
          </cell>
          <cell r="X2043">
            <v>31</v>
          </cell>
          <cell r="Y2043">
            <v>28.5</v>
          </cell>
          <cell r="Z2043">
            <v>0</v>
          </cell>
        </row>
        <row r="2044">
          <cell r="A2044" t="str">
            <v>TMP527</v>
          </cell>
          <cell r="B2044" t="str">
            <v>SHRADHHA KUDTARKAR</v>
          </cell>
          <cell r="C2044" t="str">
            <v>14.3.07</v>
          </cell>
          <cell r="E2044" t="str">
            <v>TEP</v>
          </cell>
          <cell r="F2044" t="str">
            <v>TIME_IN</v>
          </cell>
          <cell r="G2044">
            <v>17.3</v>
          </cell>
          <cell r="H2044" t="str">
            <v>TEMP</v>
          </cell>
          <cell r="N2044">
            <v>0</v>
          </cell>
          <cell r="R2044" t="str">
            <v>ASSEMBLY HELPER</v>
          </cell>
          <cell r="S2044">
            <v>39783</v>
          </cell>
          <cell r="T2044">
            <v>26</v>
          </cell>
          <cell r="U2044">
            <v>4</v>
          </cell>
          <cell r="V2044">
            <v>0</v>
          </cell>
          <cell r="W2044">
            <v>0</v>
          </cell>
          <cell r="X2044">
            <v>31</v>
          </cell>
          <cell r="Y2044">
            <v>30</v>
          </cell>
          <cell r="Z2044">
            <v>1</v>
          </cell>
        </row>
        <row r="2045">
          <cell r="A2045" t="str">
            <v>TMP527</v>
          </cell>
          <cell r="B2045" t="str">
            <v>SHRADHHA KUDTARKAR</v>
          </cell>
          <cell r="C2045" t="str">
            <v>14.3.07</v>
          </cell>
          <cell r="E2045" t="str">
            <v>TEP</v>
          </cell>
          <cell r="F2045">
            <v>9</v>
          </cell>
          <cell r="G2045">
            <v>17.3</v>
          </cell>
          <cell r="H2045" t="str">
            <v>TEMP</v>
          </cell>
          <cell r="N2045">
            <v>0</v>
          </cell>
          <cell r="R2045" t="str">
            <v>ASSEMBLY HELPER</v>
          </cell>
          <cell r="S2045">
            <v>39660</v>
          </cell>
          <cell r="T2045">
            <v>27</v>
          </cell>
          <cell r="U2045">
            <v>4</v>
          </cell>
          <cell r="V2045">
            <v>0</v>
          </cell>
          <cell r="W2045">
            <v>0</v>
          </cell>
          <cell r="X2045">
            <v>31</v>
          </cell>
          <cell r="Y2045">
            <v>31</v>
          </cell>
          <cell r="Z2045">
            <v>26.5</v>
          </cell>
        </row>
        <row r="2046">
          <cell r="A2046" t="str">
            <v>TMP527</v>
          </cell>
          <cell r="B2046" t="str">
            <v>SHRADHHA KUDTARKAR</v>
          </cell>
          <cell r="C2046" t="str">
            <v>14.3.07</v>
          </cell>
          <cell r="F2046">
            <v>9</v>
          </cell>
          <cell r="G2046">
            <v>17.3</v>
          </cell>
          <cell r="H2046" t="str">
            <v>TEMP</v>
          </cell>
          <cell r="N2046">
            <v>0</v>
          </cell>
          <cell r="R2046" t="str">
            <v>ASSEMBLY HELPER</v>
          </cell>
          <cell r="S2046">
            <v>39629</v>
          </cell>
          <cell r="T2046">
            <v>24.5</v>
          </cell>
          <cell r="U2046">
            <v>5</v>
          </cell>
          <cell r="V2046">
            <v>0</v>
          </cell>
          <cell r="W2046">
            <v>0</v>
          </cell>
          <cell r="X2046">
            <v>30</v>
          </cell>
          <cell r="Y2046">
            <v>29.5</v>
          </cell>
          <cell r="Z2046">
            <v>0</v>
          </cell>
        </row>
        <row r="2047">
          <cell r="A2047" t="str">
            <v>TMP527</v>
          </cell>
          <cell r="B2047" t="str">
            <v>SHRADHHA KUDTARKAR</v>
          </cell>
          <cell r="C2047" t="str">
            <v>14.3.07</v>
          </cell>
          <cell r="E2047" t="str">
            <v>TEP</v>
          </cell>
          <cell r="F2047">
            <v>9</v>
          </cell>
          <cell r="G2047">
            <v>17.3</v>
          </cell>
          <cell r="H2047" t="str">
            <v>TEMP</v>
          </cell>
          <cell r="N2047">
            <v>0</v>
          </cell>
          <cell r="R2047" t="str">
            <v>ASSEMBLY HELPER</v>
          </cell>
          <cell r="S2047">
            <v>39722</v>
          </cell>
          <cell r="T2047">
            <v>23</v>
          </cell>
          <cell r="U2047">
            <v>4</v>
          </cell>
          <cell r="V2047">
            <v>0</v>
          </cell>
          <cell r="W2047">
            <v>4</v>
          </cell>
          <cell r="X2047">
            <v>31</v>
          </cell>
          <cell r="Y2047">
            <v>31</v>
          </cell>
          <cell r="Z2047">
            <v>4.25</v>
          </cell>
        </row>
        <row r="2048">
          <cell r="A2048" t="str">
            <v>TMP527</v>
          </cell>
          <cell r="B2048" t="str">
            <v>SHRADHHA KUDTARKAR</v>
          </cell>
          <cell r="C2048" t="str">
            <v>14.3.07</v>
          </cell>
          <cell r="E2048" t="str">
            <v>TEP</v>
          </cell>
          <cell r="F2048">
            <v>9</v>
          </cell>
          <cell r="G2048">
            <v>17.3</v>
          </cell>
          <cell r="H2048" t="str">
            <v>TEMP</v>
          </cell>
          <cell r="N2048">
            <v>0</v>
          </cell>
          <cell r="R2048" t="str">
            <v>ASSEMBLY HELPER</v>
          </cell>
          <cell r="S2048">
            <v>39753</v>
          </cell>
          <cell r="T2048">
            <v>24</v>
          </cell>
          <cell r="U2048">
            <v>5</v>
          </cell>
          <cell r="V2048">
            <v>0</v>
          </cell>
          <cell r="W2048">
            <v>0</v>
          </cell>
          <cell r="X2048">
            <v>30</v>
          </cell>
          <cell r="Y2048">
            <v>29</v>
          </cell>
          <cell r="Z2048">
            <v>0</v>
          </cell>
        </row>
        <row r="2049">
          <cell r="A2049" t="str">
            <v>TMP527</v>
          </cell>
          <cell r="B2049" t="str">
            <v>SHRADHHA KUDTARKAR</v>
          </cell>
          <cell r="C2049" t="str">
            <v>14.3.07</v>
          </cell>
          <cell r="E2049" t="str">
            <v>TEP</v>
          </cell>
          <cell r="F2049">
            <v>9</v>
          </cell>
          <cell r="G2049">
            <v>17.3</v>
          </cell>
          <cell r="H2049" t="str">
            <v>TEMP</v>
          </cell>
          <cell r="N2049">
            <v>0</v>
          </cell>
          <cell r="R2049" t="str">
            <v>ASSEMBLY HELPER</v>
          </cell>
          <cell r="S2049">
            <v>39692</v>
          </cell>
          <cell r="T2049">
            <v>24</v>
          </cell>
          <cell r="U2049">
            <v>4</v>
          </cell>
          <cell r="V2049">
            <v>0</v>
          </cell>
          <cell r="W2049">
            <v>1</v>
          </cell>
          <cell r="X2049">
            <v>30</v>
          </cell>
          <cell r="Y2049">
            <v>29</v>
          </cell>
          <cell r="Z2049">
            <v>19</v>
          </cell>
        </row>
        <row r="2050">
          <cell r="A2050" t="str">
            <v>TMP527</v>
          </cell>
          <cell r="B2050" t="str">
            <v>SHRADHHA KUDTARKAR</v>
          </cell>
          <cell r="C2050" t="str">
            <v>14.3.07</v>
          </cell>
          <cell r="E2050" t="str">
            <v>TEP</v>
          </cell>
          <cell r="F2050" t="str">
            <v>TIME_IN</v>
          </cell>
          <cell r="G2050">
            <v>17.3</v>
          </cell>
          <cell r="H2050" t="str">
            <v>TEMP</v>
          </cell>
          <cell r="N2050">
            <v>0</v>
          </cell>
          <cell r="R2050" t="str">
            <v>ASSEMBLY HELPER</v>
          </cell>
          <cell r="S2050">
            <v>39845</v>
          </cell>
          <cell r="T2050">
            <v>24</v>
          </cell>
          <cell r="U2050">
            <v>4</v>
          </cell>
          <cell r="V2050">
            <v>0</v>
          </cell>
          <cell r="W2050">
            <v>0</v>
          </cell>
          <cell r="X2050">
            <v>28</v>
          </cell>
          <cell r="Y2050">
            <v>28</v>
          </cell>
          <cell r="Z2050">
            <v>0</v>
          </cell>
        </row>
        <row r="2051">
          <cell r="A2051" t="str">
            <v>TMP527</v>
          </cell>
          <cell r="B2051" t="str">
            <v>SHRADHHA KUDTARKAR</v>
          </cell>
          <cell r="C2051" t="str">
            <v>14.3.07</v>
          </cell>
          <cell r="E2051" t="str">
            <v>TEP</v>
          </cell>
          <cell r="F2051">
            <v>9</v>
          </cell>
          <cell r="G2051">
            <v>17.3</v>
          </cell>
          <cell r="H2051" t="str">
            <v>TEMP</v>
          </cell>
          <cell r="N2051">
            <v>0</v>
          </cell>
          <cell r="R2051" t="str">
            <v>ASSEMBLY HELPER</v>
          </cell>
          <cell r="S2051">
            <v>39691</v>
          </cell>
          <cell r="T2051">
            <v>24</v>
          </cell>
          <cell r="U2051">
            <v>4</v>
          </cell>
          <cell r="V2051">
            <v>0</v>
          </cell>
          <cell r="W2051">
            <v>3</v>
          </cell>
          <cell r="X2051">
            <v>31</v>
          </cell>
          <cell r="Y2051">
            <v>31</v>
          </cell>
          <cell r="Z2051">
            <v>7.5</v>
          </cell>
        </row>
        <row r="2052">
          <cell r="A2052" t="str">
            <v>TMP527</v>
          </cell>
          <cell r="B2052" t="str">
            <v>SHRADHHA KUDTARKAR</v>
          </cell>
          <cell r="C2052" t="str">
            <v>14.3.07</v>
          </cell>
          <cell r="E2052" t="str">
            <v>TEP</v>
          </cell>
          <cell r="F2052" t="str">
            <v>TIME_IN</v>
          </cell>
          <cell r="G2052">
            <v>17.3</v>
          </cell>
          <cell r="H2052" t="str">
            <v>TEMP</v>
          </cell>
          <cell r="N2052">
            <v>0</v>
          </cell>
          <cell r="R2052" t="str">
            <v>ASSEMBLY HELPER</v>
          </cell>
          <cell r="S2052">
            <v>39881</v>
          </cell>
          <cell r="T2052">
            <v>24</v>
          </cell>
          <cell r="U2052">
            <v>5</v>
          </cell>
          <cell r="V2052">
            <v>0</v>
          </cell>
          <cell r="W2052">
            <v>2</v>
          </cell>
          <cell r="X2052">
            <v>31</v>
          </cell>
          <cell r="Y2052">
            <v>31</v>
          </cell>
          <cell r="Z2052">
            <v>10.5</v>
          </cell>
        </row>
        <row r="2053">
          <cell r="A2053" t="str">
            <v>TMP530</v>
          </cell>
          <cell r="B2053" t="str">
            <v>KALPANA KARANE</v>
          </cell>
          <cell r="C2053" t="str">
            <v>2.4.07</v>
          </cell>
          <cell r="E2053" t="str">
            <v>YES</v>
          </cell>
          <cell r="F2053" t="str">
            <v>TIME_IN</v>
          </cell>
          <cell r="G2053">
            <v>17.3</v>
          </cell>
          <cell r="H2053" t="str">
            <v>TEMP</v>
          </cell>
          <cell r="N2053">
            <v>0</v>
          </cell>
          <cell r="R2053" t="str">
            <v>ASSEMBLY HELPER</v>
          </cell>
          <cell r="S2053">
            <v>39814</v>
          </cell>
          <cell r="T2053">
            <v>25</v>
          </cell>
          <cell r="U2053">
            <v>4</v>
          </cell>
          <cell r="V2053">
            <v>0</v>
          </cell>
          <cell r="W2053">
            <v>1</v>
          </cell>
          <cell r="X2053">
            <v>31</v>
          </cell>
          <cell r="Y2053">
            <v>30</v>
          </cell>
          <cell r="Z2053">
            <v>0</v>
          </cell>
        </row>
        <row r="2054">
          <cell r="A2054" t="str">
            <v>TMP530</v>
          </cell>
          <cell r="B2054" t="str">
            <v>KALPANA KARANE</v>
          </cell>
          <cell r="C2054" t="str">
            <v>2.4.07</v>
          </cell>
          <cell r="E2054" t="str">
            <v>YES</v>
          </cell>
          <cell r="F2054">
            <v>9</v>
          </cell>
          <cell r="G2054">
            <v>17.3</v>
          </cell>
          <cell r="H2054" t="str">
            <v>TEMP</v>
          </cell>
          <cell r="N2054">
            <v>0</v>
          </cell>
          <cell r="R2054" t="str">
            <v>ASSEMBLY HELPER</v>
          </cell>
          <cell r="S2054">
            <v>39722</v>
          </cell>
          <cell r="T2054">
            <v>23</v>
          </cell>
          <cell r="U2054">
            <v>4</v>
          </cell>
          <cell r="V2054">
            <v>0</v>
          </cell>
          <cell r="W2054">
            <v>4</v>
          </cell>
          <cell r="X2054">
            <v>31</v>
          </cell>
          <cell r="Y2054">
            <v>31</v>
          </cell>
          <cell r="Z2054">
            <v>0</v>
          </cell>
        </row>
        <row r="2055">
          <cell r="A2055" t="str">
            <v>TMP530</v>
          </cell>
          <cell r="B2055" t="str">
            <v>KALPANA KARANE</v>
          </cell>
          <cell r="C2055" t="str">
            <v>2.4.07</v>
          </cell>
          <cell r="F2055">
            <v>9</v>
          </cell>
          <cell r="G2055">
            <v>17.3</v>
          </cell>
          <cell r="H2055" t="str">
            <v>TEMP</v>
          </cell>
          <cell r="N2055">
            <v>0</v>
          </cell>
          <cell r="R2055" t="str">
            <v>ASSEMBLY HELPER</v>
          </cell>
          <cell r="S2055">
            <v>39629</v>
          </cell>
          <cell r="T2055">
            <v>24</v>
          </cell>
          <cell r="U2055">
            <v>5</v>
          </cell>
          <cell r="V2055">
            <v>0</v>
          </cell>
          <cell r="W2055">
            <v>0</v>
          </cell>
          <cell r="X2055">
            <v>30</v>
          </cell>
          <cell r="Y2055">
            <v>29</v>
          </cell>
          <cell r="Z2055">
            <v>9.5</v>
          </cell>
        </row>
        <row r="2056">
          <cell r="A2056" t="str">
            <v>TMP530</v>
          </cell>
          <cell r="B2056" t="str">
            <v>KALPANA KARANE</v>
          </cell>
          <cell r="C2056" t="str">
            <v>2.4.07</v>
          </cell>
          <cell r="E2056" t="str">
            <v>YES</v>
          </cell>
          <cell r="F2056">
            <v>9</v>
          </cell>
          <cell r="G2056">
            <v>17.3</v>
          </cell>
          <cell r="H2056" t="str">
            <v>TEMP</v>
          </cell>
          <cell r="N2056">
            <v>0</v>
          </cell>
          <cell r="R2056" t="str">
            <v>ASSEMBLY HELPER</v>
          </cell>
          <cell r="S2056">
            <v>39539</v>
          </cell>
          <cell r="T2056">
            <v>25</v>
          </cell>
          <cell r="U2056">
            <v>4</v>
          </cell>
          <cell r="W2056">
            <v>0</v>
          </cell>
          <cell r="X2056">
            <v>30</v>
          </cell>
          <cell r="Y2056">
            <v>29</v>
          </cell>
          <cell r="Z2056">
            <v>0</v>
          </cell>
        </row>
        <row r="2057">
          <cell r="A2057" t="str">
            <v>TMP530</v>
          </cell>
          <cell r="B2057" t="str">
            <v>KALPANA KARANE</v>
          </cell>
          <cell r="C2057" t="str">
            <v>2.4.07</v>
          </cell>
          <cell r="E2057" t="str">
            <v>YES</v>
          </cell>
          <cell r="F2057">
            <v>9</v>
          </cell>
          <cell r="G2057">
            <v>17.3</v>
          </cell>
          <cell r="H2057" t="str">
            <v>TEMP</v>
          </cell>
          <cell r="N2057">
            <v>0</v>
          </cell>
          <cell r="R2057" t="str">
            <v>ASSEMBLY HELPER</v>
          </cell>
          <cell r="S2057">
            <v>39692</v>
          </cell>
          <cell r="T2057">
            <v>24</v>
          </cell>
          <cell r="U2057">
            <v>4</v>
          </cell>
          <cell r="V2057">
            <v>0</v>
          </cell>
          <cell r="W2057">
            <v>1</v>
          </cell>
          <cell r="X2057">
            <v>30</v>
          </cell>
          <cell r="Y2057">
            <v>29</v>
          </cell>
          <cell r="Z2057">
            <v>8</v>
          </cell>
        </row>
        <row r="2058">
          <cell r="A2058" t="str">
            <v>TMP530</v>
          </cell>
          <cell r="B2058" t="str">
            <v>KALPANA KARANE</v>
          </cell>
          <cell r="C2058" t="str">
            <v>2.4.07</v>
          </cell>
          <cell r="E2058" t="str">
            <v>YES</v>
          </cell>
          <cell r="F2058" t="str">
            <v>TIME_IN</v>
          </cell>
          <cell r="G2058">
            <v>17.3</v>
          </cell>
          <cell r="H2058" t="str">
            <v>TEMP</v>
          </cell>
          <cell r="N2058">
            <v>0</v>
          </cell>
          <cell r="R2058" t="str">
            <v>ASSEMBLY HELPER</v>
          </cell>
          <cell r="S2058">
            <v>39783</v>
          </cell>
          <cell r="T2058">
            <v>26</v>
          </cell>
          <cell r="U2058">
            <v>4</v>
          </cell>
          <cell r="V2058">
            <v>0</v>
          </cell>
          <cell r="W2058">
            <v>0</v>
          </cell>
          <cell r="X2058">
            <v>31</v>
          </cell>
          <cell r="Y2058">
            <v>30</v>
          </cell>
          <cell r="Z2058">
            <v>1.5</v>
          </cell>
        </row>
        <row r="2059">
          <cell r="A2059" t="str">
            <v>TMP530</v>
          </cell>
          <cell r="B2059" t="str">
            <v>KALPANA KARANE</v>
          </cell>
          <cell r="C2059" t="str">
            <v>2.4.07</v>
          </cell>
          <cell r="E2059" t="str">
            <v>YES</v>
          </cell>
          <cell r="F2059">
            <v>9</v>
          </cell>
          <cell r="G2059">
            <v>17.3</v>
          </cell>
          <cell r="H2059" t="str">
            <v>TEMP</v>
          </cell>
          <cell r="N2059">
            <v>0</v>
          </cell>
          <cell r="R2059" t="str">
            <v>ASSEMBLY HELPER</v>
          </cell>
          <cell r="S2059">
            <v>39753</v>
          </cell>
          <cell r="T2059">
            <v>25</v>
          </cell>
          <cell r="U2059">
            <v>5</v>
          </cell>
          <cell r="V2059">
            <v>0</v>
          </cell>
          <cell r="W2059">
            <v>0</v>
          </cell>
          <cell r="X2059">
            <v>30</v>
          </cell>
          <cell r="Y2059">
            <v>30</v>
          </cell>
          <cell r="Z2059">
            <v>1</v>
          </cell>
        </row>
        <row r="2060">
          <cell r="A2060" t="str">
            <v>TMP530</v>
          </cell>
          <cell r="B2060" t="str">
            <v>KALPANA KARANE</v>
          </cell>
          <cell r="C2060" t="str">
            <v>2.4.07</v>
          </cell>
          <cell r="E2060" t="str">
            <v>YES</v>
          </cell>
          <cell r="F2060" t="str">
            <v>TIME_IN</v>
          </cell>
          <cell r="G2060">
            <v>17.3</v>
          </cell>
          <cell r="H2060" t="str">
            <v>TEMP</v>
          </cell>
          <cell r="N2060">
            <v>0</v>
          </cell>
          <cell r="R2060" t="str">
            <v>ASSEMBLY HELPER</v>
          </cell>
          <cell r="S2060">
            <v>39881</v>
          </cell>
          <cell r="T2060">
            <v>23</v>
          </cell>
          <cell r="U2060">
            <v>5</v>
          </cell>
          <cell r="V2060">
            <v>0</v>
          </cell>
          <cell r="W2060">
            <v>2</v>
          </cell>
          <cell r="X2060">
            <v>31</v>
          </cell>
          <cell r="Y2060">
            <v>30</v>
          </cell>
          <cell r="Z2060">
            <v>5.5</v>
          </cell>
        </row>
        <row r="2061">
          <cell r="A2061" t="str">
            <v>TMP530</v>
          </cell>
          <cell r="B2061" t="str">
            <v>KALPANA KARANE</v>
          </cell>
          <cell r="C2061" t="str">
            <v>2.4.07</v>
          </cell>
          <cell r="E2061" t="str">
            <v>YES</v>
          </cell>
          <cell r="F2061">
            <v>9</v>
          </cell>
          <cell r="G2061">
            <v>17.3</v>
          </cell>
          <cell r="H2061" t="str">
            <v>TEMP</v>
          </cell>
          <cell r="N2061">
            <v>0</v>
          </cell>
          <cell r="R2061" t="str">
            <v>ASSEMBLY HELPER</v>
          </cell>
          <cell r="S2061">
            <v>39691</v>
          </cell>
          <cell r="T2061">
            <v>22</v>
          </cell>
          <cell r="U2061">
            <v>4</v>
          </cell>
          <cell r="V2061">
            <v>0</v>
          </cell>
          <cell r="W2061">
            <v>3</v>
          </cell>
          <cell r="X2061">
            <v>31</v>
          </cell>
          <cell r="Y2061">
            <v>29</v>
          </cell>
          <cell r="Z2061">
            <v>0.75</v>
          </cell>
        </row>
        <row r="2062">
          <cell r="A2062" t="str">
            <v>TMP530</v>
          </cell>
          <cell r="B2062" t="str">
            <v>KALPANA KARANE</v>
          </cell>
          <cell r="C2062" t="str">
            <v>2.4.07</v>
          </cell>
          <cell r="E2062" t="str">
            <v>YES</v>
          </cell>
          <cell r="F2062">
            <v>9</v>
          </cell>
          <cell r="G2062">
            <v>17.3</v>
          </cell>
          <cell r="H2062" t="str">
            <v>TEMP</v>
          </cell>
          <cell r="N2062">
            <v>0</v>
          </cell>
          <cell r="R2062" t="str">
            <v>ASSEMBLY HELPER</v>
          </cell>
          <cell r="S2062">
            <v>39599</v>
          </cell>
          <cell r="T2062">
            <v>22</v>
          </cell>
          <cell r="U2062">
            <v>4</v>
          </cell>
          <cell r="V2062">
            <v>0</v>
          </cell>
          <cell r="W2062">
            <v>1</v>
          </cell>
          <cell r="X2062">
            <v>31</v>
          </cell>
          <cell r="Y2062">
            <v>27</v>
          </cell>
          <cell r="Z2062">
            <v>8</v>
          </cell>
        </row>
        <row r="2063">
          <cell r="A2063" t="str">
            <v>TMP530</v>
          </cell>
          <cell r="B2063" t="str">
            <v>KALPANA KARANE</v>
          </cell>
          <cell r="C2063" t="str">
            <v>2.4.07</v>
          </cell>
          <cell r="E2063" t="str">
            <v>YES</v>
          </cell>
          <cell r="F2063" t="str">
            <v>TIME_IN</v>
          </cell>
          <cell r="G2063">
            <v>17.3</v>
          </cell>
          <cell r="H2063" t="str">
            <v>TEMP</v>
          </cell>
          <cell r="N2063">
            <v>0</v>
          </cell>
          <cell r="R2063" t="str">
            <v>ASSEMBLY HELPER</v>
          </cell>
          <cell r="S2063">
            <v>39845</v>
          </cell>
          <cell r="T2063">
            <v>22.5</v>
          </cell>
          <cell r="U2063">
            <v>4</v>
          </cell>
          <cell r="V2063">
            <v>0</v>
          </cell>
          <cell r="W2063">
            <v>0</v>
          </cell>
          <cell r="X2063">
            <v>28</v>
          </cell>
          <cell r="Y2063">
            <v>26.5</v>
          </cell>
          <cell r="Z2063">
            <v>0</v>
          </cell>
        </row>
        <row r="2064">
          <cell r="A2064" t="str">
            <v>TMP530</v>
          </cell>
          <cell r="B2064" t="str">
            <v>KALPANA KARANE</v>
          </cell>
          <cell r="C2064" t="str">
            <v>2.4.07</v>
          </cell>
          <cell r="E2064" t="str">
            <v>YES</v>
          </cell>
          <cell r="F2064">
            <v>9</v>
          </cell>
          <cell r="G2064">
            <v>17.3</v>
          </cell>
          <cell r="H2064" t="str">
            <v>TEMP</v>
          </cell>
          <cell r="N2064">
            <v>0</v>
          </cell>
          <cell r="R2064" t="str">
            <v>ASSEMBLY HELPER</v>
          </cell>
          <cell r="S2064">
            <v>39660</v>
          </cell>
          <cell r="T2064">
            <v>27</v>
          </cell>
          <cell r="U2064">
            <v>4</v>
          </cell>
          <cell r="V2064">
            <v>0</v>
          </cell>
          <cell r="W2064">
            <v>0</v>
          </cell>
          <cell r="X2064">
            <v>31</v>
          </cell>
          <cell r="Y2064">
            <v>31</v>
          </cell>
          <cell r="Z2064">
            <v>11.75</v>
          </cell>
        </row>
        <row r="2065">
          <cell r="A2065" t="str">
            <v>TMP531</v>
          </cell>
          <cell r="B2065" t="str">
            <v>SHARADA KULKARNI</v>
          </cell>
          <cell r="C2065" t="str">
            <v>2.4.07</v>
          </cell>
          <cell r="E2065" t="str">
            <v>YES</v>
          </cell>
          <cell r="F2065">
            <v>7.3</v>
          </cell>
          <cell r="G2065">
            <v>17.3</v>
          </cell>
          <cell r="H2065" t="str">
            <v>TEMP</v>
          </cell>
          <cell r="N2065">
            <v>0</v>
          </cell>
          <cell r="R2065" t="str">
            <v>HOUSE KEEPING</v>
          </cell>
          <cell r="S2065">
            <v>39539</v>
          </cell>
          <cell r="T2065">
            <v>23</v>
          </cell>
          <cell r="U2065">
            <v>4</v>
          </cell>
          <cell r="W2065">
            <v>0</v>
          </cell>
          <cell r="X2065">
            <v>30</v>
          </cell>
          <cell r="Y2065">
            <v>27</v>
          </cell>
          <cell r="Z2065">
            <v>0</v>
          </cell>
        </row>
        <row r="2066">
          <cell r="A2066" t="str">
            <v>TMP531</v>
          </cell>
          <cell r="B2066" t="str">
            <v>SHARADA KULKARNI</v>
          </cell>
          <cell r="C2066" t="str">
            <v>2.4.07</v>
          </cell>
          <cell r="E2066" t="str">
            <v>YES</v>
          </cell>
          <cell r="F2066">
            <v>7.3</v>
          </cell>
          <cell r="G2066">
            <v>17.3</v>
          </cell>
          <cell r="H2066" t="str">
            <v>TEMP</v>
          </cell>
          <cell r="N2066">
            <v>0</v>
          </cell>
          <cell r="R2066" t="str">
            <v>HOUSE KEEPING</v>
          </cell>
          <cell r="S2066">
            <v>39692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30</v>
          </cell>
          <cell r="Y2066">
            <v>0</v>
          </cell>
          <cell r="Z2066">
            <v>0</v>
          </cell>
        </row>
        <row r="2067">
          <cell r="A2067" t="str">
            <v>TMP531</v>
          </cell>
          <cell r="B2067" t="str">
            <v>SHARADA KULKARNI</v>
          </cell>
          <cell r="C2067" t="str">
            <v>2.4.07</v>
          </cell>
          <cell r="E2067" t="str">
            <v>YES</v>
          </cell>
          <cell r="F2067">
            <v>7.3</v>
          </cell>
          <cell r="G2067">
            <v>17.3</v>
          </cell>
          <cell r="H2067" t="str">
            <v>TEMP</v>
          </cell>
          <cell r="N2067">
            <v>0</v>
          </cell>
          <cell r="R2067" t="str">
            <v>HOUSE KEEPING</v>
          </cell>
          <cell r="S2067">
            <v>39660</v>
          </cell>
          <cell r="T2067">
            <v>24</v>
          </cell>
          <cell r="U2067">
            <v>4</v>
          </cell>
          <cell r="V2067">
            <v>0</v>
          </cell>
          <cell r="W2067">
            <v>0</v>
          </cell>
          <cell r="X2067">
            <v>31</v>
          </cell>
          <cell r="Y2067">
            <v>28</v>
          </cell>
          <cell r="Z2067">
            <v>0</v>
          </cell>
        </row>
        <row r="2068">
          <cell r="A2068" t="str">
            <v>TMP531</v>
          </cell>
          <cell r="B2068" t="str">
            <v>SHARADA KULKARNI</v>
          </cell>
          <cell r="C2068" t="str">
            <v>2.4.07</v>
          </cell>
          <cell r="F2068">
            <v>7.3</v>
          </cell>
          <cell r="G2068">
            <v>17.3</v>
          </cell>
          <cell r="H2068" t="str">
            <v>TEMP</v>
          </cell>
          <cell r="N2068">
            <v>0</v>
          </cell>
          <cell r="R2068" t="str">
            <v>HOUSE KEEPING</v>
          </cell>
          <cell r="S2068">
            <v>39629</v>
          </cell>
          <cell r="T2068">
            <v>23</v>
          </cell>
          <cell r="U2068">
            <v>5</v>
          </cell>
          <cell r="V2068">
            <v>0</v>
          </cell>
          <cell r="W2068">
            <v>0</v>
          </cell>
          <cell r="X2068">
            <v>30</v>
          </cell>
          <cell r="Y2068">
            <v>28</v>
          </cell>
          <cell r="Z2068">
            <v>0</v>
          </cell>
        </row>
        <row r="2069">
          <cell r="A2069" t="str">
            <v>TMP531</v>
          </cell>
          <cell r="B2069" t="str">
            <v>SHARADA KULKARNI</v>
          </cell>
          <cell r="C2069" t="str">
            <v>2.4.07</v>
          </cell>
          <cell r="E2069" t="str">
            <v>YES</v>
          </cell>
          <cell r="F2069">
            <v>7.3</v>
          </cell>
          <cell r="G2069">
            <v>17.3</v>
          </cell>
          <cell r="H2069" t="str">
            <v>TEMP</v>
          </cell>
          <cell r="N2069">
            <v>0</v>
          </cell>
          <cell r="R2069" t="str">
            <v>HOUSE KEEPING</v>
          </cell>
          <cell r="S2069">
            <v>39599</v>
          </cell>
          <cell r="T2069">
            <v>24</v>
          </cell>
          <cell r="U2069">
            <v>4</v>
          </cell>
          <cell r="V2069">
            <v>0</v>
          </cell>
          <cell r="W2069">
            <v>1</v>
          </cell>
          <cell r="X2069">
            <v>31</v>
          </cell>
          <cell r="Y2069">
            <v>29</v>
          </cell>
          <cell r="Z2069">
            <v>0</v>
          </cell>
        </row>
        <row r="2070">
          <cell r="A2070" t="str">
            <v>TMP531</v>
          </cell>
          <cell r="B2070" t="str">
            <v>SHARADA KULKARNI</v>
          </cell>
          <cell r="C2070" t="str">
            <v>2.4.07</v>
          </cell>
          <cell r="E2070" t="str">
            <v>YES</v>
          </cell>
          <cell r="F2070">
            <v>7.3</v>
          </cell>
          <cell r="G2070">
            <v>17.3</v>
          </cell>
          <cell r="H2070" t="str">
            <v>TEMP</v>
          </cell>
          <cell r="N2070">
            <v>0</v>
          </cell>
          <cell r="R2070" t="str">
            <v>HOUSE KEEPING</v>
          </cell>
          <cell r="S2070">
            <v>39691</v>
          </cell>
          <cell r="T2070">
            <v>13</v>
          </cell>
          <cell r="U2070">
            <v>2</v>
          </cell>
          <cell r="V2070">
            <v>0</v>
          </cell>
          <cell r="W2070">
            <v>2</v>
          </cell>
          <cell r="X2070">
            <v>31</v>
          </cell>
          <cell r="Y2070">
            <v>17</v>
          </cell>
          <cell r="Z2070">
            <v>0</v>
          </cell>
        </row>
        <row r="2071">
          <cell r="A2071" t="str">
            <v>TMP532</v>
          </cell>
          <cell r="B2071" t="str">
            <v>DHANBAHADUR RANA</v>
          </cell>
          <cell r="C2071" t="str">
            <v>3.4.07</v>
          </cell>
          <cell r="E2071" t="str">
            <v>YES</v>
          </cell>
          <cell r="F2071">
            <v>9</v>
          </cell>
          <cell r="G2071">
            <v>17.3</v>
          </cell>
          <cell r="H2071" t="str">
            <v>TEMP</v>
          </cell>
          <cell r="N2071">
            <v>0</v>
          </cell>
          <cell r="R2071" t="str">
            <v>GUARD</v>
          </cell>
          <cell r="S2071">
            <v>39539</v>
          </cell>
          <cell r="T2071">
            <v>26</v>
          </cell>
          <cell r="U2071">
            <v>4</v>
          </cell>
          <cell r="W2071">
            <v>0</v>
          </cell>
          <cell r="X2071">
            <v>30</v>
          </cell>
          <cell r="Y2071">
            <v>30</v>
          </cell>
          <cell r="Z2071">
            <v>56</v>
          </cell>
        </row>
        <row r="2072">
          <cell r="A2072" t="str">
            <v>TMP532</v>
          </cell>
          <cell r="B2072" t="str">
            <v>DHANBAHADUR RANA</v>
          </cell>
          <cell r="C2072" t="str">
            <v>3.4.07</v>
          </cell>
          <cell r="E2072" t="str">
            <v>YES</v>
          </cell>
          <cell r="F2072" t="str">
            <v>TIME_IN</v>
          </cell>
          <cell r="G2072">
            <v>17.3</v>
          </cell>
          <cell r="H2072" t="str">
            <v>TEMP</v>
          </cell>
          <cell r="N2072">
            <v>0</v>
          </cell>
          <cell r="R2072" t="str">
            <v>GUARD</v>
          </cell>
          <cell r="S2072">
            <v>39845</v>
          </cell>
          <cell r="T2072">
            <v>24</v>
          </cell>
          <cell r="U2072">
            <v>4</v>
          </cell>
          <cell r="V2072">
            <v>0</v>
          </cell>
          <cell r="W2072">
            <v>0</v>
          </cell>
          <cell r="X2072">
            <v>28</v>
          </cell>
          <cell r="Y2072">
            <v>28</v>
          </cell>
          <cell r="Z2072">
            <v>116</v>
          </cell>
        </row>
        <row r="2073">
          <cell r="A2073" t="str">
            <v>TMP532</v>
          </cell>
          <cell r="B2073" t="str">
            <v>DHANBAHADUR RANA</v>
          </cell>
          <cell r="C2073" t="str">
            <v>3.4.07</v>
          </cell>
          <cell r="E2073" t="str">
            <v>YES</v>
          </cell>
          <cell r="F2073">
            <v>9</v>
          </cell>
          <cell r="G2073">
            <v>17.3</v>
          </cell>
          <cell r="H2073" t="str">
            <v>TEMP</v>
          </cell>
          <cell r="N2073">
            <v>0</v>
          </cell>
          <cell r="R2073" t="str">
            <v>GUARD</v>
          </cell>
          <cell r="S2073">
            <v>39692</v>
          </cell>
          <cell r="T2073">
            <v>25</v>
          </cell>
          <cell r="U2073">
            <v>4</v>
          </cell>
          <cell r="V2073">
            <v>0</v>
          </cell>
          <cell r="W2073">
            <v>1</v>
          </cell>
          <cell r="X2073">
            <v>30</v>
          </cell>
          <cell r="Y2073">
            <v>30</v>
          </cell>
          <cell r="Z2073">
            <v>108.5</v>
          </cell>
        </row>
        <row r="2074">
          <cell r="A2074" t="str">
            <v>TMP532</v>
          </cell>
          <cell r="B2074" t="str">
            <v>DHANBAHADUR RANA</v>
          </cell>
          <cell r="C2074" t="str">
            <v>3.4.07</v>
          </cell>
          <cell r="E2074" t="str">
            <v>YES</v>
          </cell>
          <cell r="F2074">
            <v>9</v>
          </cell>
          <cell r="G2074">
            <v>17.3</v>
          </cell>
          <cell r="H2074" t="str">
            <v>TEMP</v>
          </cell>
          <cell r="N2074">
            <v>0</v>
          </cell>
          <cell r="R2074" t="str">
            <v>GUARD</v>
          </cell>
          <cell r="S2074">
            <v>39722</v>
          </cell>
          <cell r="T2074">
            <v>29</v>
          </cell>
          <cell r="U2074">
            <v>2</v>
          </cell>
          <cell r="V2074">
            <v>0</v>
          </cell>
          <cell r="W2074">
            <v>0</v>
          </cell>
          <cell r="X2074">
            <v>31</v>
          </cell>
          <cell r="Y2074">
            <v>31</v>
          </cell>
          <cell r="Z2074">
            <v>34.5</v>
          </cell>
        </row>
        <row r="2075">
          <cell r="A2075" t="str">
            <v>TMP532</v>
          </cell>
          <cell r="B2075" t="str">
            <v>DHANBAHADUR RANA</v>
          </cell>
          <cell r="C2075" t="str">
            <v>3.4.07</v>
          </cell>
          <cell r="E2075" t="str">
            <v>YES</v>
          </cell>
          <cell r="F2075">
            <v>9</v>
          </cell>
          <cell r="G2075">
            <v>17.3</v>
          </cell>
          <cell r="H2075" t="str">
            <v>TEMP</v>
          </cell>
          <cell r="N2075">
            <v>0</v>
          </cell>
          <cell r="R2075" t="str">
            <v>GUARD</v>
          </cell>
          <cell r="S2075">
            <v>39660</v>
          </cell>
          <cell r="T2075">
            <v>26.5</v>
          </cell>
          <cell r="U2075">
            <v>4</v>
          </cell>
          <cell r="V2075">
            <v>0</v>
          </cell>
          <cell r="W2075">
            <v>0</v>
          </cell>
          <cell r="X2075">
            <v>31</v>
          </cell>
          <cell r="Y2075">
            <v>30.5</v>
          </cell>
          <cell r="Z2075">
            <v>128</v>
          </cell>
        </row>
        <row r="2076">
          <cell r="A2076" t="str">
            <v>TMP532</v>
          </cell>
          <cell r="B2076" t="str">
            <v>DHANBAHADUR RANA</v>
          </cell>
          <cell r="C2076" t="str">
            <v>3.4.07</v>
          </cell>
          <cell r="E2076" t="str">
            <v>YES</v>
          </cell>
          <cell r="F2076">
            <v>9</v>
          </cell>
          <cell r="G2076">
            <v>17.3</v>
          </cell>
          <cell r="H2076" t="str">
            <v>TEMP</v>
          </cell>
          <cell r="N2076">
            <v>0</v>
          </cell>
          <cell r="R2076" t="str">
            <v>GUARD</v>
          </cell>
          <cell r="S2076">
            <v>39599</v>
          </cell>
          <cell r="T2076">
            <v>26</v>
          </cell>
          <cell r="U2076">
            <v>4</v>
          </cell>
          <cell r="V2076">
            <v>0</v>
          </cell>
          <cell r="W2076">
            <v>1</v>
          </cell>
          <cell r="X2076">
            <v>31</v>
          </cell>
          <cell r="Y2076">
            <v>31</v>
          </cell>
          <cell r="Z2076">
            <v>90</v>
          </cell>
        </row>
        <row r="2077">
          <cell r="A2077" t="str">
            <v>TMP532</v>
          </cell>
          <cell r="B2077" t="str">
            <v>DHANBAHADUR RANA</v>
          </cell>
          <cell r="C2077" t="str">
            <v>3.4.07</v>
          </cell>
          <cell r="F2077">
            <v>9</v>
          </cell>
          <cell r="G2077">
            <v>17.3</v>
          </cell>
          <cell r="H2077" t="str">
            <v>TEMP</v>
          </cell>
          <cell r="N2077">
            <v>0</v>
          </cell>
          <cell r="R2077" t="str">
            <v>GUARD</v>
          </cell>
          <cell r="S2077">
            <v>39629</v>
          </cell>
          <cell r="T2077">
            <v>25</v>
          </cell>
          <cell r="U2077">
            <v>5</v>
          </cell>
          <cell r="V2077">
            <v>0</v>
          </cell>
          <cell r="W2077">
            <v>0</v>
          </cell>
          <cell r="X2077">
            <v>30</v>
          </cell>
          <cell r="Y2077">
            <v>30</v>
          </cell>
          <cell r="Z2077">
            <v>66</v>
          </cell>
        </row>
        <row r="2078">
          <cell r="A2078" t="str">
            <v>TMP532</v>
          </cell>
          <cell r="B2078" t="str">
            <v>DHANBAHADUR RANA</v>
          </cell>
          <cell r="C2078" t="str">
            <v>3.4.07</v>
          </cell>
          <cell r="E2078" t="str">
            <v>YES</v>
          </cell>
          <cell r="F2078">
            <v>9</v>
          </cell>
          <cell r="G2078">
            <v>17.3</v>
          </cell>
          <cell r="H2078" t="str">
            <v>TEMP</v>
          </cell>
          <cell r="N2078">
            <v>0</v>
          </cell>
          <cell r="R2078" t="str">
            <v>GUARD</v>
          </cell>
          <cell r="S2078">
            <v>39753</v>
          </cell>
          <cell r="T2078">
            <v>25</v>
          </cell>
          <cell r="U2078">
            <v>5</v>
          </cell>
          <cell r="V2078">
            <v>0</v>
          </cell>
          <cell r="W2078">
            <v>0</v>
          </cell>
          <cell r="X2078">
            <v>30</v>
          </cell>
          <cell r="Y2078">
            <v>30</v>
          </cell>
          <cell r="Z2078">
            <v>57</v>
          </cell>
        </row>
        <row r="2079">
          <cell r="A2079" t="str">
            <v>TMP532</v>
          </cell>
          <cell r="B2079" t="str">
            <v>DHANBAHADUR RANA</v>
          </cell>
          <cell r="C2079" t="str">
            <v>3.4.07</v>
          </cell>
          <cell r="E2079" t="str">
            <v>YES</v>
          </cell>
          <cell r="F2079" t="str">
            <v>TIME_IN</v>
          </cell>
          <cell r="G2079">
            <v>17.3</v>
          </cell>
          <cell r="H2079" t="str">
            <v>TEMP</v>
          </cell>
          <cell r="N2079">
            <v>0</v>
          </cell>
          <cell r="R2079" t="str">
            <v>GUARD</v>
          </cell>
          <cell r="S2079">
            <v>39814</v>
          </cell>
          <cell r="T2079">
            <v>29</v>
          </cell>
          <cell r="U2079">
            <v>2</v>
          </cell>
          <cell r="V2079">
            <v>0</v>
          </cell>
          <cell r="W2079">
            <v>0</v>
          </cell>
          <cell r="X2079">
            <v>31</v>
          </cell>
          <cell r="Y2079">
            <v>31</v>
          </cell>
          <cell r="Z2079">
            <v>106</v>
          </cell>
        </row>
        <row r="2080">
          <cell r="A2080" t="str">
            <v>TMP532</v>
          </cell>
          <cell r="B2080" t="str">
            <v>DHANBAHADUR RANA</v>
          </cell>
          <cell r="C2080" t="str">
            <v>3.4.07</v>
          </cell>
          <cell r="E2080" t="str">
            <v>YES</v>
          </cell>
          <cell r="F2080" t="str">
            <v>TIME_IN</v>
          </cell>
          <cell r="G2080">
            <v>17.3</v>
          </cell>
          <cell r="H2080" t="str">
            <v>TEMP</v>
          </cell>
          <cell r="N2080">
            <v>0</v>
          </cell>
          <cell r="R2080" t="str">
            <v>GUARD</v>
          </cell>
          <cell r="S2080">
            <v>39783</v>
          </cell>
          <cell r="T2080">
            <v>29</v>
          </cell>
          <cell r="U2080">
            <v>2</v>
          </cell>
          <cell r="V2080">
            <v>0</v>
          </cell>
          <cell r="W2080">
            <v>0</v>
          </cell>
          <cell r="X2080">
            <v>31</v>
          </cell>
          <cell r="Y2080">
            <v>31</v>
          </cell>
          <cell r="Z2080">
            <v>119</v>
          </cell>
        </row>
        <row r="2081">
          <cell r="A2081" t="str">
            <v>TMP532</v>
          </cell>
          <cell r="B2081" t="str">
            <v>DHANBAHADUR RANA</v>
          </cell>
          <cell r="C2081" t="str">
            <v>3.4.07</v>
          </cell>
          <cell r="E2081" t="str">
            <v>YES</v>
          </cell>
          <cell r="F2081">
            <v>9</v>
          </cell>
          <cell r="G2081">
            <v>17.3</v>
          </cell>
          <cell r="H2081" t="str">
            <v>TEMP</v>
          </cell>
          <cell r="N2081">
            <v>0</v>
          </cell>
          <cell r="R2081" t="str">
            <v>GUARD</v>
          </cell>
          <cell r="S2081">
            <v>39691</v>
          </cell>
          <cell r="T2081">
            <v>20</v>
          </cell>
          <cell r="U2081">
            <v>4</v>
          </cell>
          <cell r="V2081">
            <v>0</v>
          </cell>
          <cell r="W2081">
            <v>3</v>
          </cell>
          <cell r="X2081">
            <v>31</v>
          </cell>
          <cell r="Y2081">
            <v>27</v>
          </cell>
          <cell r="Z2081">
            <v>107</v>
          </cell>
        </row>
        <row r="2082">
          <cell r="A2082" t="str">
            <v>TMP532</v>
          </cell>
          <cell r="B2082" t="str">
            <v>DHANBAHADUR RANA</v>
          </cell>
          <cell r="C2082" t="str">
            <v>3.4.07</v>
          </cell>
          <cell r="E2082" t="str">
            <v>YES</v>
          </cell>
          <cell r="F2082" t="str">
            <v>TIME_IN</v>
          </cell>
          <cell r="G2082">
            <v>17.3</v>
          </cell>
          <cell r="H2082" t="str">
            <v>TEMP</v>
          </cell>
          <cell r="N2082">
            <v>0</v>
          </cell>
          <cell r="R2082" t="str">
            <v>GUARD</v>
          </cell>
          <cell r="S2082">
            <v>39881</v>
          </cell>
          <cell r="T2082">
            <v>24</v>
          </cell>
          <cell r="U2082">
            <v>5</v>
          </cell>
          <cell r="V2082">
            <v>0</v>
          </cell>
          <cell r="W2082">
            <v>0</v>
          </cell>
          <cell r="X2082">
            <v>31</v>
          </cell>
          <cell r="Y2082">
            <v>29</v>
          </cell>
          <cell r="Z2082">
            <v>110</v>
          </cell>
        </row>
        <row r="2083">
          <cell r="A2083" t="str">
            <v>TMP537</v>
          </cell>
          <cell r="B2083" t="str">
            <v>SANTOSH PEDNEKAR</v>
          </cell>
          <cell r="C2083" t="str">
            <v>19.4.07</v>
          </cell>
          <cell r="E2083" t="str">
            <v>TEP</v>
          </cell>
          <cell r="F2083">
            <v>7.3</v>
          </cell>
          <cell r="G2083">
            <v>16</v>
          </cell>
          <cell r="H2083" t="str">
            <v>TEMP</v>
          </cell>
          <cell r="N2083">
            <v>0</v>
          </cell>
          <cell r="R2083" t="str">
            <v>SCREEN PRINTER</v>
          </cell>
          <cell r="S2083">
            <v>39599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31</v>
          </cell>
          <cell r="Y2083">
            <v>0</v>
          </cell>
          <cell r="Z2083">
            <v>0</v>
          </cell>
        </row>
        <row r="2084">
          <cell r="A2084" t="str">
            <v>TMP537</v>
          </cell>
          <cell r="B2084" t="str">
            <v>SANTOSH PEDNEKAR</v>
          </cell>
          <cell r="C2084" t="str">
            <v>19.4.07</v>
          </cell>
          <cell r="E2084" t="str">
            <v>TEP</v>
          </cell>
          <cell r="F2084">
            <v>7.3</v>
          </cell>
          <cell r="G2084">
            <v>16</v>
          </cell>
          <cell r="H2084" t="str">
            <v>TEMP</v>
          </cell>
          <cell r="N2084">
            <v>0</v>
          </cell>
          <cell r="R2084" t="str">
            <v>SCREEN PRINTER</v>
          </cell>
          <cell r="S2084">
            <v>39539</v>
          </cell>
          <cell r="T2084">
            <v>0</v>
          </cell>
          <cell r="U2084">
            <v>0</v>
          </cell>
          <cell r="W2084">
            <v>0</v>
          </cell>
          <cell r="X2084">
            <v>30</v>
          </cell>
          <cell r="Y2084">
            <v>0</v>
          </cell>
          <cell r="Z2084">
            <v>0</v>
          </cell>
        </row>
        <row r="2085">
          <cell r="A2085" t="str">
            <v>TMP542</v>
          </cell>
          <cell r="B2085" t="str">
            <v>RAHUL MORE</v>
          </cell>
          <cell r="C2085" t="str">
            <v>24.4.07</v>
          </cell>
          <cell r="E2085" t="str">
            <v>YES</v>
          </cell>
          <cell r="F2085">
            <v>7.3</v>
          </cell>
          <cell r="G2085">
            <v>16</v>
          </cell>
          <cell r="H2085" t="str">
            <v>TEMP</v>
          </cell>
          <cell r="N2085">
            <v>0</v>
          </cell>
          <cell r="R2085" t="str">
            <v>PRTG-HELPER</v>
          </cell>
          <cell r="S2085">
            <v>39539</v>
          </cell>
          <cell r="T2085">
            <v>24.5</v>
          </cell>
          <cell r="U2085">
            <v>4</v>
          </cell>
          <cell r="W2085">
            <v>0</v>
          </cell>
          <cell r="X2085">
            <v>30</v>
          </cell>
          <cell r="Y2085">
            <v>28.5</v>
          </cell>
          <cell r="Z2085">
            <v>5.5</v>
          </cell>
        </row>
        <row r="2086">
          <cell r="A2086" t="str">
            <v>TMP542</v>
          </cell>
          <cell r="B2086" t="str">
            <v>RAHUL MORE</v>
          </cell>
          <cell r="C2086" t="str">
            <v>24.4.07</v>
          </cell>
          <cell r="E2086" t="str">
            <v>YES</v>
          </cell>
          <cell r="F2086">
            <v>7.3</v>
          </cell>
          <cell r="G2086">
            <v>16</v>
          </cell>
          <cell r="H2086" t="str">
            <v>TEMP</v>
          </cell>
          <cell r="N2086">
            <v>0</v>
          </cell>
          <cell r="R2086" t="str">
            <v>PRTG-HELPER</v>
          </cell>
          <cell r="S2086">
            <v>39722</v>
          </cell>
          <cell r="T2086">
            <v>22</v>
          </cell>
          <cell r="U2086">
            <v>4</v>
          </cell>
          <cell r="V2086">
            <v>0</v>
          </cell>
          <cell r="W2086">
            <v>4</v>
          </cell>
          <cell r="X2086">
            <v>31</v>
          </cell>
          <cell r="Y2086">
            <v>30</v>
          </cell>
          <cell r="Z2086">
            <v>1.5</v>
          </cell>
        </row>
        <row r="2087">
          <cell r="A2087" t="str">
            <v>TMP542</v>
          </cell>
          <cell r="B2087" t="str">
            <v>RAHUL MORE</v>
          </cell>
          <cell r="C2087" t="str">
            <v>24.4.07</v>
          </cell>
          <cell r="E2087" t="str">
            <v>YES</v>
          </cell>
          <cell r="F2087" t="str">
            <v>TIME_IN</v>
          </cell>
          <cell r="G2087">
            <v>16</v>
          </cell>
          <cell r="H2087" t="str">
            <v>TEMP</v>
          </cell>
          <cell r="N2087">
            <v>0</v>
          </cell>
          <cell r="R2087" t="str">
            <v>PRTG-HELPER</v>
          </cell>
          <cell r="S2087">
            <v>39814</v>
          </cell>
          <cell r="T2087">
            <v>22.5</v>
          </cell>
          <cell r="U2087">
            <v>4</v>
          </cell>
          <cell r="V2087">
            <v>0</v>
          </cell>
          <cell r="W2087">
            <v>1</v>
          </cell>
          <cell r="X2087">
            <v>31</v>
          </cell>
          <cell r="Y2087">
            <v>27.5</v>
          </cell>
          <cell r="Z2087">
            <v>0</v>
          </cell>
        </row>
        <row r="2088">
          <cell r="A2088" t="str">
            <v>TMP542</v>
          </cell>
          <cell r="B2088" t="str">
            <v>RAHUL MORE</v>
          </cell>
          <cell r="C2088" t="str">
            <v>24.4.07</v>
          </cell>
          <cell r="E2088" t="str">
            <v>YES</v>
          </cell>
          <cell r="F2088">
            <v>7.3</v>
          </cell>
          <cell r="G2088">
            <v>16</v>
          </cell>
          <cell r="H2088" t="str">
            <v>TEMP</v>
          </cell>
          <cell r="N2088">
            <v>0</v>
          </cell>
          <cell r="R2088" t="str">
            <v>PRTG-HELPER</v>
          </cell>
          <cell r="S2088">
            <v>39691</v>
          </cell>
          <cell r="T2088">
            <v>22</v>
          </cell>
          <cell r="U2088">
            <v>4</v>
          </cell>
          <cell r="V2088">
            <v>0</v>
          </cell>
          <cell r="W2088">
            <v>3</v>
          </cell>
          <cell r="X2088">
            <v>31</v>
          </cell>
          <cell r="Y2088">
            <v>29</v>
          </cell>
          <cell r="Z2088">
            <v>17.25</v>
          </cell>
        </row>
        <row r="2089">
          <cell r="A2089" t="str">
            <v>TMP542</v>
          </cell>
          <cell r="B2089" t="str">
            <v>RAHUL MORE</v>
          </cell>
          <cell r="C2089" t="str">
            <v>24.4.07</v>
          </cell>
          <cell r="F2089">
            <v>7.3</v>
          </cell>
          <cell r="G2089">
            <v>16</v>
          </cell>
          <cell r="H2089" t="str">
            <v>TEMP</v>
          </cell>
          <cell r="N2089">
            <v>0</v>
          </cell>
          <cell r="R2089" t="str">
            <v>PRTG-HELPER</v>
          </cell>
          <cell r="S2089">
            <v>39629</v>
          </cell>
          <cell r="T2089">
            <v>22</v>
          </cell>
          <cell r="U2089">
            <v>5</v>
          </cell>
          <cell r="V2089">
            <v>0</v>
          </cell>
          <cell r="W2089">
            <v>0</v>
          </cell>
          <cell r="X2089">
            <v>30</v>
          </cell>
          <cell r="Y2089">
            <v>27</v>
          </cell>
          <cell r="Z2089">
            <v>0.75</v>
          </cell>
        </row>
        <row r="2090">
          <cell r="A2090" t="str">
            <v>TMP542</v>
          </cell>
          <cell r="B2090" t="str">
            <v>RAHUL MORE</v>
          </cell>
          <cell r="C2090" t="str">
            <v>24.4.07</v>
          </cell>
          <cell r="E2090" t="str">
            <v>YES</v>
          </cell>
          <cell r="F2090">
            <v>7.3</v>
          </cell>
          <cell r="G2090">
            <v>16</v>
          </cell>
          <cell r="H2090" t="str">
            <v>TEMP</v>
          </cell>
          <cell r="N2090">
            <v>0</v>
          </cell>
          <cell r="R2090" t="str">
            <v>PRTG-HELPER</v>
          </cell>
          <cell r="S2090">
            <v>39660</v>
          </cell>
          <cell r="T2090">
            <v>10</v>
          </cell>
          <cell r="U2090">
            <v>2</v>
          </cell>
          <cell r="V2090">
            <v>0</v>
          </cell>
          <cell r="W2090">
            <v>0</v>
          </cell>
          <cell r="X2090">
            <v>31</v>
          </cell>
          <cell r="Y2090">
            <v>12</v>
          </cell>
          <cell r="Z2090">
            <v>14.25</v>
          </cell>
        </row>
        <row r="2091">
          <cell r="A2091" t="str">
            <v>TMP542</v>
          </cell>
          <cell r="B2091" t="str">
            <v>RAHUL MORE</v>
          </cell>
          <cell r="C2091" t="str">
            <v>24.4.07</v>
          </cell>
          <cell r="E2091" t="str">
            <v>YES</v>
          </cell>
          <cell r="F2091">
            <v>7.3</v>
          </cell>
          <cell r="G2091">
            <v>16</v>
          </cell>
          <cell r="H2091" t="str">
            <v>TEMP</v>
          </cell>
          <cell r="N2091">
            <v>0</v>
          </cell>
          <cell r="R2091" t="str">
            <v>PRTG-HELPER</v>
          </cell>
          <cell r="S2091">
            <v>39753</v>
          </cell>
          <cell r="T2091">
            <v>22</v>
          </cell>
          <cell r="U2091">
            <v>5</v>
          </cell>
          <cell r="V2091">
            <v>0</v>
          </cell>
          <cell r="W2091">
            <v>0</v>
          </cell>
          <cell r="X2091">
            <v>30</v>
          </cell>
          <cell r="Y2091">
            <v>27</v>
          </cell>
          <cell r="Z2091">
            <v>1</v>
          </cell>
        </row>
        <row r="2092">
          <cell r="A2092" t="str">
            <v>TMP542</v>
          </cell>
          <cell r="B2092" t="str">
            <v>RAHUL MORE</v>
          </cell>
          <cell r="C2092" t="str">
            <v>24.4.07</v>
          </cell>
          <cell r="E2092" t="str">
            <v>YES</v>
          </cell>
          <cell r="F2092">
            <v>7.3</v>
          </cell>
          <cell r="G2092">
            <v>16</v>
          </cell>
          <cell r="H2092" t="str">
            <v>TEMP</v>
          </cell>
          <cell r="N2092">
            <v>0</v>
          </cell>
          <cell r="R2092" t="str">
            <v>PRTG-HELPER</v>
          </cell>
          <cell r="S2092">
            <v>39599</v>
          </cell>
          <cell r="T2092">
            <v>23.5</v>
          </cell>
          <cell r="U2092">
            <v>4</v>
          </cell>
          <cell r="V2092">
            <v>0</v>
          </cell>
          <cell r="W2092">
            <v>1</v>
          </cell>
          <cell r="X2092">
            <v>31</v>
          </cell>
          <cell r="Y2092">
            <v>28.5</v>
          </cell>
          <cell r="Z2092">
            <v>8.5</v>
          </cell>
        </row>
        <row r="2093">
          <cell r="A2093" t="str">
            <v>TMP542</v>
          </cell>
          <cell r="B2093" t="str">
            <v>RAHUL MORE</v>
          </cell>
          <cell r="C2093" t="str">
            <v>24.4.07</v>
          </cell>
          <cell r="E2093" t="str">
            <v>YES</v>
          </cell>
          <cell r="F2093">
            <v>7.3</v>
          </cell>
          <cell r="G2093">
            <v>16</v>
          </cell>
          <cell r="H2093" t="str">
            <v>TEMP</v>
          </cell>
          <cell r="N2093">
            <v>0</v>
          </cell>
          <cell r="R2093" t="str">
            <v>PRTG-HELPER</v>
          </cell>
          <cell r="S2093">
            <v>39692</v>
          </cell>
          <cell r="T2093">
            <v>18</v>
          </cell>
          <cell r="U2093">
            <v>3</v>
          </cell>
          <cell r="V2093">
            <v>0</v>
          </cell>
          <cell r="W2093">
            <v>1</v>
          </cell>
          <cell r="X2093">
            <v>30</v>
          </cell>
          <cell r="Y2093">
            <v>22</v>
          </cell>
          <cell r="Z2093">
            <v>8.75</v>
          </cell>
        </row>
        <row r="2094">
          <cell r="A2094" t="str">
            <v>TMP542</v>
          </cell>
          <cell r="B2094" t="str">
            <v>RAHUL MORE</v>
          </cell>
          <cell r="C2094" t="str">
            <v>24.4.07</v>
          </cell>
          <cell r="E2094" t="str">
            <v>YES</v>
          </cell>
          <cell r="F2094" t="str">
            <v>TIME_IN</v>
          </cell>
          <cell r="G2094">
            <v>16</v>
          </cell>
          <cell r="H2094" t="str">
            <v>TEMP</v>
          </cell>
          <cell r="N2094">
            <v>0</v>
          </cell>
          <cell r="R2094" t="str">
            <v>PRTG-HELPER</v>
          </cell>
          <cell r="S2094">
            <v>39783</v>
          </cell>
          <cell r="T2094">
            <v>24</v>
          </cell>
          <cell r="U2094">
            <v>4</v>
          </cell>
          <cell r="V2094">
            <v>0</v>
          </cell>
          <cell r="W2094">
            <v>0</v>
          </cell>
          <cell r="X2094">
            <v>31</v>
          </cell>
          <cell r="Y2094">
            <v>28</v>
          </cell>
          <cell r="Z2094">
            <v>1</v>
          </cell>
        </row>
        <row r="2095">
          <cell r="A2095" t="str">
            <v>TMP543</v>
          </cell>
          <cell r="B2095" t="str">
            <v>GAYATRI KELUSKARE</v>
          </cell>
          <cell r="C2095" t="str">
            <v>5.5.07</v>
          </cell>
          <cell r="E2095" t="str">
            <v>YES</v>
          </cell>
          <cell r="F2095">
            <v>7.3</v>
          </cell>
          <cell r="G2095">
            <v>16</v>
          </cell>
          <cell r="H2095" t="str">
            <v>TEMP</v>
          </cell>
          <cell r="N2095">
            <v>0</v>
          </cell>
          <cell r="R2095" t="str">
            <v>PRTG-HELPER</v>
          </cell>
          <cell r="S2095">
            <v>39599</v>
          </cell>
          <cell r="T2095">
            <v>25</v>
          </cell>
          <cell r="U2095">
            <v>4</v>
          </cell>
          <cell r="V2095">
            <v>0</v>
          </cell>
          <cell r="W2095">
            <v>1</v>
          </cell>
          <cell r="X2095">
            <v>31</v>
          </cell>
          <cell r="Y2095">
            <v>30</v>
          </cell>
          <cell r="Z2095">
            <v>0</v>
          </cell>
        </row>
        <row r="2096">
          <cell r="A2096" t="str">
            <v>TMP543</v>
          </cell>
          <cell r="B2096" t="str">
            <v>GAYATRI KELUSKARE</v>
          </cell>
          <cell r="C2096" t="str">
            <v>5.5.07</v>
          </cell>
          <cell r="E2096" t="str">
            <v>YES</v>
          </cell>
          <cell r="F2096" t="str">
            <v>TIME_IN</v>
          </cell>
          <cell r="G2096">
            <v>16</v>
          </cell>
          <cell r="H2096" t="str">
            <v>TEMP</v>
          </cell>
          <cell r="N2096">
            <v>0</v>
          </cell>
          <cell r="R2096" t="str">
            <v>PRTG-HELPER</v>
          </cell>
          <cell r="S2096">
            <v>39814</v>
          </cell>
          <cell r="T2096">
            <v>25</v>
          </cell>
          <cell r="U2096">
            <v>4</v>
          </cell>
          <cell r="V2096">
            <v>0</v>
          </cell>
          <cell r="W2096">
            <v>1</v>
          </cell>
          <cell r="X2096">
            <v>31</v>
          </cell>
          <cell r="Y2096">
            <v>30</v>
          </cell>
          <cell r="Z2096">
            <v>0</v>
          </cell>
        </row>
        <row r="2097">
          <cell r="A2097" t="str">
            <v>TMP543</v>
          </cell>
          <cell r="B2097" t="str">
            <v>GAYATRI KELUSKARE</v>
          </cell>
          <cell r="C2097" t="str">
            <v>5.5.07</v>
          </cell>
          <cell r="F2097">
            <v>7.3</v>
          </cell>
          <cell r="G2097">
            <v>16</v>
          </cell>
          <cell r="H2097" t="str">
            <v>TEMP</v>
          </cell>
          <cell r="N2097">
            <v>0</v>
          </cell>
          <cell r="R2097" t="str">
            <v>PRTG-HELPER</v>
          </cell>
          <cell r="S2097">
            <v>39629</v>
          </cell>
          <cell r="T2097">
            <v>23.5</v>
          </cell>
          <cell r="U2097">
            <v>5</v>
          </cell>
          <cell r="V2097">
            <v>0</v>
          </cell>
          <cell r="W2097">
            <v>0</v>
          </cell>
          <cell r="X2097">
            <v>30</v>
          </cell>
          <cell r="Y2097">
            <v>28.5</v>
          </cell>
          <cell r="Z2097">
            <v>8</v>
          </cell>
        </row>
        <row r="2098">
          <cell r="A2098" t="str">
            <v>TMP543</v>
          </cell>
          <cell r="B2098" t="str">
            <v>GAYATRI KELUSKARE</v>
          </cell>
          <cell r="C2098" t="str">
            <v>5.5.07</v>
          </cell>
          <cell r="E2098" t="str">
            <v>YES</v>
          </cell>
          <cell r="F2098">
            <v>7.3</v>
          </cell>
          <cell r="G2098">
            <v>16</v>
          </cell>
          <cell r="H2098" t="str">
            <v>TEMP</v>
          </cell>
          <cell r="N2098">
            <v>0</v>
          </cell>
          <cell r="R2098" t="str">
            <v>PRTG-HELPER</v>
          </cell>
          <cell r="S2098">
            <v>39539</v>
          </cell>
          <cell r="T2098">
            <v>25.5</v>
          </cell>
          <cell r="U2098">
            <v>4</v>
          </cell>
          <cell r="W2098">
            <v>0</v>
          </cell>
          <cell r="X2098">
            <v>30</v>
          </cell>
          <cell r="Y2098">
            <v>29.5</v>
          </cell>
          <cell r="Z2098">
            <v>0</v>
          </cell>
        </row>
        <row r="2099">
          <cell r="A2099" t="str">
            <v>TMP543</v>
          </cell>
          <cell r="B2099" t="str">
            <v>GAYATRI KELUSKARE</v>
          </cell>
          <cell r="C2099" t="str">
            <v>5.5.07</v>
          </cell>
          <cell r="E2099" t="str">
            <v>YES</v>
          </cell>
          <cell r="F2099">
            <v>7.3</v>
          </cell>
          <cell r="G2099">
            <v>16</v>
          </cell>
          <cell r="H2099" t="str">
            <v>TEMP</v>
          </cell>
          <cell r="N2099">
            <v>0</v>
          </cell>
          <cell r="R2099" t="str">
            <v>PRTG-HELPER</v>
          </cell>
          <cell r="S2099">
            <v>39691</v>
          </cell>
          <cell r="T2099">
            <v>24</v>
          </cell>
          <cell r="U2099">
            <v>4</v>
          </cell>
          <cell r="V2099">
            <v>0</v>
          </cell>
          <cell r="W2099">
            <v>3</v>
          </cell>
          <cell r="X2099">
            <v>31</v>
          </cell>
          <cell r="Y2099">
            <v>31</v>
          </cell>
          <cell r="Z2099">
            <v>0</v>
          </cell>
        </row>
        <row r="2100">
          <cell r="A2100" t="str">
            <v>TMP543</v>
          </cell>
          <cell r="B2100" t="str">
            <v>GAYATRI KELUSKARE</v>
          </cell>
          <cell r="C2100" t="str">
            <v>5.5.07</v>
          </cell>
          <cell r="E2100" t="str">
            <v>YES</v>
          </cell>
          <cell r="F2100">
            <v>7.3</v>
          </cell>
          <cell r="G2100">
            <v>16</v>
          </cell>
          <cell r="H2100" t="str">
            <v>TEMP</v>
          </cell>
          <cell r="N2100">
            <v>0</v>
          </cell>
          <cell r="R2100" t="str">
            <v>PRTG-HELPER</v>
          </cell>
          <cell r="S2100">
            <v>39753</v>
          </cell>
          <cell r="T2100">
            <v>19.5</v>
          </cell>
          <cell r="U2100">
            <v>5</v>
          </cell>
          <cell r="V2100">
            <v>0</v>
          </cell>
          <cell r="W2100">
            <v>0</v>
          </cell>
          <cell r="X2100">
            <v>30</v>
          </cell>
          <cell r="Y2100">
            <v>24.5</v>
          </cell>
          <cell r="Z2100">
            <v>0</v>
          </cell>
        </row>
        <row r="2101">
          <cell r="A2101" t="str">
            <v>TMP543</v>
          </cell>
          <cell r="B2101" t="str">
            <v>GAYATRI KELUSKARE</v>
          </cell>
          <cell r="C2101" t="str">
            <v>5.5.07</v>
          </cell>
          <cell r="E2101" t="str">
            <v>YES</v>
          </cell>
          <cell r="F2101" t="str">
            <v>TIME_IN</v>
          </cell>
          <cell r="G2101">
            <v>16</v>
          </cell>
          <cell r="H2101" t="str">
            <v>TEMP</v>
          </cell>
          <cell r="N2101">
            <v>0</v>
          </cell>
          <cell r="R2101" t="str">
            <v>PRTG-HELPER</v>
          </cell>
          <cell r="S2101">
            <v>39881</v>
          </cell>
          <cell r="T2101">
            <v>24</v>
          </cell>
          <cell r="U2101">
            <v>5</v>
          </cell>
          <cell r="V2101">
            <v>0</v>
          </cell>
          <cell r="W2101">
            <v>2</v>
          </cell>
          <cell r="X2101">
            <v>31</v>
          </cell>
          <cell r="Y2101">
            <v>31</v>
          </cell>
          <cell r="Z2101">
            <v>8</v>
          </cell>
        </row>
        <row r="2102">
          <cell r="A2102" t="str">
            <v>TMP543</v>
          </cell>
          <cell r="B2102" t="str">
            <v>GAYATRI KELUSKARE</v>
          </cell>
          <cell r="C2102" t="str">
            <v>5.5.07</v>
          </cell>
          <cell r="E2102" t="str">
            <v>YES</v>
          </cell>
          <cell r="F2102" t="str">
            <v>TIME_IN</v>
          </cell>
          <cell r="G2102">
            <v>16</v>
          </cell>
          <cell r="H2102" t="str">
            <v>TEMP</v>
          </cell>
          <cell r="N2102">
            <v>0</v>
          </cell>
          <cell r="R2102" t="str">
            <v>PRTG-HELPER</v>
          </cell>
          <cell r="S2102">
            <v>39783</v>
          </cell>
          <cell r="T2102">
            <v>24</v>
          </cell>
          <cell r="U2102">
            <v>4</v>
          </cell>
          <cell r="V2102">
            <v>0</v>
          </cell>
          <cell r="W2102">
            <v>0</v>
          </cell>
          <cell r="X2102">
            <v>31</v>
          </cell>
          <cell r="Y2102">
            <v>28</v>
          </cell>
          <cell r="Z2102">
            <v>0</v>
          </cell>
        </row>
        <row r="2103">
          <cell r="A2103" t="str">
            <v>TMP543</v>
          </cell>
          <cell r="B2103" t="str">
            <v>GAYATRI KELUSKARE</v>
          </cell>
          <cell r="C2103" t="str">
            <v>5.5.07</v>
          </cell>
          <cell r="E2103" t="str">
            <v>YES</v>
          </cell>
          <cell r="F2103">
            <v>7.3</v>
          </cell>
          <cell r="G2103">
            <v>16</v>
          </cell>
          <cell r="H2103" t="str">
            <v>TEMP</v>
          </cell>
          <cell r="N2103">
            <v>0</v>
          </cell>
          <cell r="R2103" t="str">
            <v>PRTG-HELPER</v>
          </cell>
          <cell r="S2103">
            <v>39692</v>
          </cell>
          <cell r="T2103">
            <v>24</v>
          </cell>
          <cell r="U2103">
            <v>4</v>
          </cell>
          <cell r="V2103">
            <v>0</v>
          </cell>
          <cell r="W2103">
            <v>1</v>
          </cell>
          <cell r="X2103">
            <v>30</v>
          </cell>
          <cell r="Y2103">
            <v>29</v>
          </cell>
          <cell r="Z2103">
            <v>0</v>
          </cell>
        </row>
        <row r="2104">
          <cell r="A2104" t="str">
            <v>TMP543</v>
          </cell>
          <cell r="B2104" t="str">
            <v>GAYATRI KELUSKARE</v>
          </cell>
          <cell r="C2104" t="str">
            <v>5.5.07</v>
          </cell>
          <cell r="E2104" t="str">
            <v>YES</v>
          </cell>
          <cell r="F2104" t="str">
            <v>TIME_IN</v>
          </cell>
          <cell r="G2104">
            <v>16</v>
          </cell>
          <cell r="H2104" t="str">
            <v>TEMP</v>
          </cell>
          <cell r="N2104">
            <v>0</v>
          </cell>
          <cell r="R2104" t="str">
            <v>PRTG-HELPER</v>
          </cell>
          <cell r="S2104">
            <v>39845</v>
          </cell>
          <cell r="T2104">
            <v>24</v>
          </cell>
          <cell r="U2104">
            <v>4</v>
          </cell>
          <cell r="V2104">
            <v>0</v>
          </cell>
          <cell r="W2104">
            <v>0</v>
          </cell>
          <cell r="X2104">
            <v>28</v>
          </cell>
          <cell r="Y2104">
            <v>28</v>
          </cell>
          <cell r="Z2104">
            <v>0</v>
          </cell>
        </row>
        <row r="2105">
          <cell r="A2105" t="str">
            <v>TMP543</v>
          </cell>
          <cell r="B2105" t="str">
            <v>GAYATRI KELUSKARE</v>
          </cell>
          <cell r="C2105" t="str">
            <v>5.5.07</v>
          </cell>
          <cell r="E2105" t="str">
            <v>YES</v>
          </cell>
          <cell r="F2105">
            <v>7.3</v>
          </cell>
          <cell r="G2105">
            <v>16</v>
          </cell>
          <cell r="H2105" t="str">
            <v>TEMP</v>
          </cell>
          <cell r="N2105">
            <v>0</v>
          </cell>
          <cell r="R2105" t="str">
            <v>PRTG-HELPER</v>
          </cell>
          <cell r="S2105">
            <v>39660</v>
          </cell>
          <cell r="T2105">
            <v>26</v>
          </cell>
          <cell r="U2105">
            <v>4</v>
          </cell>
          <cell r="V2105">
            <v>0</v>
          </cell>
          <cell r="W2105">
            <v>0</v>
          </cell>
          <cell r="X2105">
            <v>31</v>
          </cell>
          <cell r="Y2105">
            <v>30</v>
          </cell>
          <cell r="Z2105">
            <v>16</v>
          </cell>
        </row>
        <row r="2106">
          <cell r="A2106" t="str">
            <v>TMP543</v>
          </cell>
          <cell r="B2106" t="str">
            <v>GAYATRI KELUSKARE</v>
          </cell>
          <cell r="C2106" t="str">
            <v>5.5.07</v>
          </cell>
          <cell r="E2106" t="str">
            <v>YES</v>
          </cell>
          <cell r="F2106">
            <v>7.3</v>
          </cell>
          <cell r="G2106">
            <v>16</v>
          </cell>
          <cell r="H2106" t="str">
            <v>TEMP</v>
          </cell>
          <cell r="N2106">
            <v>0</v>
          </cell>
          <cell r="R2106" t="str">
            <v>PRTG-HELPER</v>
          </cell>
          <cell r="S2106">
            <v>39722</v>
          </cell>
          <cell r="T2106">
            <v>22</v>
          </cell>
          <cell r="U2106">
            <v>4</v>
          </cell>
          <cell r="V2106">
            <v>0</v>
          </cell>
          <cell r="W2106">
            <v>4</v>
          </cell>
          <cell r="X2106">
            <v>31</v>
          </cell>
          <cell r="Y2106">
            <v>30</v>
          </cell>
          <cell r="Z2106">
            <v>0</v>
          </cell>
        </row>
        <row r="2107">
          <cell r="A2107" t="str">
            <v>TMP544</v>
          </cell>
          <cell r="B2107" t="str">
            <v>RASHMI BELOSE</v>
          </cell>
          <cell r="C2107" t="str">
            <v>8.5.07</v>
          </cell>
          <cell r="E2107" t="str">
            <v>YES</v>
          </cell>
          <cell r="F2107">
            <v>7.3</v>
          </cell>
          <cell r="G2107">
            <v>16</v>
          </cell>
          <cell r="H2107" t="str">
            <v>TEMP</v>
          </cell>
          <cell r="N2107">
            <v>0</v>
          </cell>
          <cell r="R2107" t="str">
            <v>PRTG HELPER</v>
          </cell>
          <cell r="S2107">
            <v>39722</v>
          </cell>
          <cell r="T2107">
            <v>22</v>
          </cell>
          <cell r="U2107">
            <v>4</v>
          </cell>
          <cell r="V2107">
            <v>0</v>
          </cell>
          <cell r="W2107">
            <v>4</v>
          </cell>
          <cell r="X2107">
            <v>31</v>
          </cell>
          <cell r="Y2107">
            <v>30</v>
          </cell>
          <cell r="Z2107">
            <v>0</v>
          </cell>
        </row>
        <row r="2108">
          <cell r="A2108" t="str">
            <v>TMP544</v>
          </cell>
          <cell r="B2108" t="str">
            <v>RASHMI BELOSE</v>
          </cell>
          <cell r="C2108" t="str">
            <v>8.5.07</v>
          </cell>
          <cell r="E2108" t="str">
            <v>YES</v>
          </cell>
          <cell r="F2108">
            <v>7.3</v>
          </cell>
          <cell r="G2108">
            <v>16</v>
          </cell>
          <cell r="H2108" t="str">
            <v>TEMP</v>
          </cell>
          <cell r="N2108">
            <v>0</v>
          </cell>
          <cell r="R2108" t="str">
            <v>PRTG HELPER</v>
          </cell>
          <cell r="S2108">
            <v>39753</v>
          </cell>
          <cell r="T2108">
            <v>19</v>
          </cell>
          <cell r="U2108">
            <v>4</v>
          </cell>
          <cell r="V2108">
            <v>0</v>
          </cell>
          <cell r="W2108">
            <v>0</v>
          </cell>
          <cell r="X2108">
            <v>30</v>
          </cell>
          <cell r="Y2108">
            <v>23</v>
          </cell>
          <cell r="Z2108">
            <v>0</v>
          </cell>
        </row>
        <row r="2109">
          <cell r="A2109" t="str">
            <v>TMP544</v>
          </cell>
          <cell r="B2109" t="str">
            <v>RASHMI BELOSE</v>
          </cell>
          <cell r="C2109" t="str">
            <v>8.5.07</v>
          </cell>
          <cell r="F2109">
            <v>7.3</v>
          </cell>
          <cell r="G2109">
            <v>16</v>
          </cell>
          <cell r="H2109" t="str">
            <v>TEMP</v>
          </cell>
          <cell r="N2109">
            <v>0</v>
          </cell>
          <cell r="R2109" t="str">
            <v>PRTG HELPER</v>
          </cell>
          <cell r="S2109">
            <v>39629</v>
          </cell>
          <cell r="T2109">
            <v>24</v>
          </cell>
          <cell r="U2109">
            <v>5</v>
          </cell>
          <cell r="V2109">
            <v>0</v>
          </cell>
          <cell r="W2109">
            <v>0</v>
          </cell>
          <cell r="X2109">
            <v>30</v>
          </cell>
          <cell r="Y2109">
            <v>29</v>
          </cell>
          <cell r="Z2109">
            <v>0</v>
          </cell>
        </row>
        <row r="2110">
          <cell r="A2110" t="str">
            <v>TMP544</v>
          </cell>
          <cell r="B2110" t="str">
            <v>RASHMI BELOSE</v>
          </cell>
          <cell r="C2110" t="str">
            <v>8.5.07</v>
          </cell>
          <cell r="E2110" t="str">
            <v>YES</v>
          </cell>
          <cell r="F2110">
            <v>7.3</v>
          </cell>
          <cell r="G2110">
            <v>16</v>
          </cell>
          <cell r="H2110" t="str">
            <v>TEMP</v>
          </cell>
          <cell r="N2110">
            <v>0</v>
          </cell>
          <cell r="R2110" t="str">
            <v>PRTG HELPER</v>
          </cell>
          <cell r="S2110">
            <v>39691</v>
          </cell>
          <cell r="T2110">
            <v>24</v>
          </cell>
          <cell r="U2110">
            <v>4</v>
          </cell>
          <cell r="V2110">
            <v>0</v>
          </cell>
          <cell r="W2110">
            <v>3</v>
          </cell>
          <cell r="X2110">
            <v>31</v>
          </cell>
          <cell r="Y2110">
            <v>31</v>
          </cell>
          <cell r="Z2110">
            <v>0</v>
          </cell>
        </row>
        <row r="2111">
          <cell r="A2111" t="str">
            <v>TMP544</v>
          </cell>
          <cell r="B2111" t="str">
            <v>RASHMI BELOSE</v>
          </cell>
          <cell r="C2111" t="str">
            <v>8.5.07</v>
          </cell>
          <cell r="E2111" t="str">
            <v>YES</v>
          </cell>
          <cell r="F2111">
            <v>7.3</v>
          </cell>
          <cell r="G2111">
            <v>16</v>
          </cell>
          <cell r="H2111" t="str">
            <v>TEMP</v>
          </cell>
          <cell r="N2111">
            <v>0</v>
          </cell>
          <cell r="R2111" t="str">
            <v>PRTG HELPER</v>
          </cell>
          <cell r="S2111">
            <v>39539</v>
          </cell>
          <cell r="T2111">
            <v>23</v>
          </cell>
          <cell r="U2111">
            <v>4</v>
          </cell>
          <cell r="W2111">
            <v>0</v>
          </cell>
          <cell r="X2111">
            <v>30</v>
          </cell>
          <cell r="Y2111">
            <v>27</v>
          </cell>
          <cell r="Z2111">
            <v>0</v>
          </cell>
        </row>
        <row r="2112">
          <cell r="A2112" t="str">
            <v>TMP544</v>
          </cell>
          <cell r="B2112" t="str">
            <v>RASHMI BELOSE</v>
          </cell>
          <cell r="C2112" t="str">
            <v>8.5.07</v>
          </cell>
          <cell r="E2112" t="str">
            <v>YES</v>
          </cell>
          <cell r="F2112" t="str">
            <v>TIME_IN</v>
          </cell>
          <cell r="G2112">
            <v>16</v>
          </cell>
          <cell r="H2112" t="str">
            <v>TEMP</v>
          </cell>
          <cell r="N2112">
            <v>0</v>
          </cell>
          <cell r="R2112" t="str">
            <v>PRTG HELPER</v>
          </cell>
          <cell r="S2112">
            <v>39783</v>
          </cell>
          <cell r="T2112">
            <v>23</v>
          </cell>
          <cell r="U2112">
            <v>4</v>
          </cell>
          <cell r="V2112">
            <v>0</v>
          </cell>
          <cell r="W2112">
            <v>0</v>
          </cell>
          <cell r="X2112">
            <v>31</v>
          </cell>
          <cell r="Y2112">
            <v>27</v>
          </cell>
          <cell r="Z2112">
            <v>0</v>
          </cell>
        </row>
        <row r="2113">
          <cell r="A2113" t="str">
            <v>TMP544</v>
          </cell>
          <cell r="B2113" t="str">
            <v>RASHMI BELOSE</v>
          </cell>
          <cell r="C2113" t="str">
            <v>8.5.07</v>
          </cell>
          <cell r="E2113" t="str">
            <v>YES</v>
          </cell>
          <cell r="F2113">
            <v>7.3</v>
          </cell>
          <cell r="G2113">
            <v>16</v>
          </cell>
          <cell r="H2113" t="str">
            <v>TEMP</v>
          </cell>
          <cell r="N2113">
            <v>0</v>
          </cell>
          <cell r="R2113" t="str">
            <v>PRTG HELPER</v>
          </cell>
          <cell r="S2113">
            <v>39692</v>
          </cell>
          <cell r="T2113">
            <v>15.5</v>
          </cell>
          <cell r="U2113">
            <v>3</v>
          </cell>
          <cell r="V2113">
            <v>0</v>
          </cell>
          <cell r="W2113">
            <v>0</v>
          </cell>
          <cell r="X2113">
            <v>30</v>
          </cell>
          <cell r="Y2113">
            <v>18.5</v>
          </cell>
          <cell r="Z2113">
            <v>8</v>
          </cell>
        </row>
        <row r="2114">
          <cell r="A2114" t="str">
            <v>TMP544</v>
          </cell>
          <cell r="B2114" t="str">
            <v>RASHMI BELOSE</v>
          </cell>
          <cell r="C2114" t="str">
            <v>8.5.07</v>
          </cell>
          <cell r="E2114" t="str">
            <v>YES</v>
          </cell>
          <cell r="F2114">
            <v>7.3</v>
          </cell>
          <cell r="G2114">
            <v>16</v>
          </cell>
          <cell r="H2114" t="str">
            <v>TEMP</v>
          </cell>
          <cell r="N2114">
            <v>0</v>
          </cell>
          <cell r="R2114" t="str">
            <v>PRTG HELPER</v>
          </cell>
          <cell r="S2114">
            <v>39599</v>
          </cell>
          <cell r="T2114">
            <v>26</v>
          </cell>
          <cell r="U2114">
            <v>4</v>
          </cell>
          <cell r="V2114">
            <v>0</v>
          </cell>
          <cell r="W2114">
            <v>1</v>
          </cell>
          <cell r="X2114">
            <v>31</v>
          </cell>
          <cell r="Y2114">
            <v>31</v>
          </cell>
          <cell r="Z2114">
            <v>0</v>
          </cell>
        </row>
        <row r="2115">
          <cell r="A2115" t="str">
            <v>TMP544</v>
          </cell>
          <cell r="B2115" t="str">
            <v>RASHMI BELOSE</v>
          </cell>
          <cell r="C2115" t="str">
            <v>8.5.07</v>
          </cell>
          <cell r="E2115" t="str">
            <v>YES</v>
          </cell>
          <cell r="F2115">
            <v>7.3</v>
          </cell>
          <cell r="G2115">
            <v>16</v>
          </cell>
          <cell r="H2115" t="str">
            <v>TEMP</v>
          </cell>
          <cell r="N2115">
            <v>0</v>
          </cell>
          <cell r="R2115" t="str">
            <v>PRTG HELPER</v>
          </cell>
          <cell r="S2115">
            <v>39660</v>
          </cell>
          <cell r="T2115">
            <v>26</v>
          </cell>
          <cell r="U2115">
            <v>4</v>
          </cell>
          <cell r="V2115">
            <v>0</v>
          </cell>
          <cell r="W2115">
            <v>0</v>
          </cell>
          <cell r="X2115">
            <v>31</v>
          </cell>
          <cell r="Y2115">
            <v>30</v>
          </cell>
          <cell r="Z2115">
            <v>22.75</v>
          </cell>
        </row>
        <row r="2116">
          <cell r="A2116" t="str">
            <v>TMP546</v>
          </cell>
          <cell r="B2116" t="str">
            <v>GAJANAN PATIL</v>
          </cell>
          <cell r="C2116" t="str">
            <v>18.5.07</v>
          </cell>
          <cell r="E2116" t="str">
            <v>YES</v>
          </cell>
          <cell r="F2116" t="str">
            <v>TIME_IN</v>
          </cell>
          <cell r="G2116">
            <v>16</v>
          </cell>
          <cell r="H2116" t="str">
            <v>TEMP</v>
          </cell>
          <cell r="N2116">
            <v>0</v>
          </cell>
          <cell r="R2116" t="str">
            <v>VERROC -HELPER</v>
          </cell>
          <cell r="S2116">
            <v>39814</v>
          </cell>
          <cell r="T2116">
            <v>25</v>
          </cell>
          <cell r="U2116">
            <v>4</v>
          </cell>
          <cell r="V2116">
            <v>0</v>
          </cell>
          <cell r="W2116">
            <v>1</v>
          </cell>
          <cell r="X2116">
            <v>31</v>
          </cell>
          <cell r="Y2116">
            <v>30</v>
          </cell>
          <cell r="Z2116">
            <v>0</v>
          </cell>
        </row>
        <row r="2117">
          <cell r="A2117" t="str">
            <v>TMP546</v>
          </cell>
          <cell r="B2117" t="str">
            <v>GAJANAN PATIL</v>
          </cell>
          <cell r="C2117" t="str">
            <v>18.5.07</v>
          </cell>
          <cell r="E2117" t="str">
            <v>YES</v>
          </cell>
          <cell r="F2117">
            <v>7.3</v>
          </cell>
          <cell r="G2117">
            <v>16</v>
          </cell>
          <cell r="H2117" t="str">
            <v>TEMP</v>
          </cell>
          <cell r="N2117">
            <v>0</v>
          </cell>
          <cell r="R2117" t="str">
            <v>VERROC -HELPER</v>
          </cell>
          <cell r="S2117">
            <v>39660</v>
          </cell>
          <cell r="T2117">
            <v>27</v>
          </cell>
          <cell r="U2117">
            <v>4</v>
          </cell>
          <cell r="V2117">
            <v>0</v>
          </cell>
          <cell r="W2117">
            <v>0</v>
          </cell>
          <cell r="X2117">
            <v>31</v>
          </cell>
          <cell r="Y2117">
            <v>31</v>
          </cell>
          <cell r="Z2117">
            <v>47</v>
          </cell>
        </row>
        <row r="2118">
          <cell r="A2118" t="str">
            <v>TMP546</v>
          </cell>
          <cell r="B2118" t="str">
            <v>GAJANAN PATIL</v>
          </cell>
          <cell r="C2118" t="str">
            <v>18.5.07</v>
          </cell>
          <cell r="E2118" t="str">
            <v>YES</v>
          </cell>
          <cell r="F2118">
            <v>7.3</v>
          </cell>
          <cell r="G2118">
            <v>16</v>
          </cell>
          <cell r="H2118" t="str">
            <v>TEMP</v>
          </cell>
          <cell r="N2118">
            <v>0</v>
          </cell>
          <cell r="R2118" t="str">
            <v>VERROC -HELPER</v>
          </cell>
          <cell r="S2118">
            <v>39691</v>
          </cell>
          <cell r="T2118">
            <v>21</v>
          </cell>
          <cell r="U2118">
            <v>5</v>
          </cell>
          <cell r="V2118">
            <v>0</v>
          </cell>
          <cell r="W2118">
            <v>2</v>
          </cell>
          <cell r="X2118">
            <v>31</v>
          </cell>
          <cell r="Y2118">
            <v>28</v>
          </cell>
          <cell r="Z2118">
            <v>30</v>
          </cell>
        </row>
        <row r="2119">
          <cell r="A2119" t="str">
            <v>TMP546</v>
          </cell>
          <cell r="B2119" t="str">
            <v>GAJANAN PATIL</v>
          </cell>
          <cell r="C2119" t="str">
            <v>18.5.07</v>
          </cell>
          <cell r="E2119" t="str">
            <v>YES</v>
          </cell>
          <cell r="F2119">
            <v>7.3</v>
          </cell>
          <cell r="G2119">
            <v>16</v>
          </cell>
          <cell r="H2119" t="str">
            <v>TEMP</v>
          </cell>
          <cell r="N2119">
            <v>0</v>
          </cell>
          <cell r="R2119" t="str">
            <v>VERROC -HELPER</v>
          </cell>
          <cell r="S2119">
            <v>39599</v>
          </cell>
          <cell r="T2119">
            <v>20.5</v>
          </cell>
          <cell r="U2119">
            <v>4</v>
          </cell>
          <cell r="V2119">
            <v>0</v>
          </cell>
          <cell r="W2119">
            <v>1</v>
          </cell>
          <cell r="X2119">
            <v>31</v>
          </cell>
          <cell r="Y2119">
            <v>25.5</v>
          </cell>
          <cell r="Z2119">
            <v>55.25</v>
          </cell>
        </row>
        <row r="2120">
          <cell r="A2120" t="str">
            <v>TMP546</v>
          </cell>
          <cell r="B2120" t="str">
            <v>GAJANAN PATIL</v>
          </cell>
          <cell r="C2120" t="str">
            <v>18.5.07</v>
          </cell>
          <cell r="E2120" t="str">
            <v>YES</v>
          </cell>
          <cell r="F2120" t="str">
            <v>TIME_IN</v>
          </cell>
          <cell r="G2120">
            <v>16</v>
          </cell>
          <cell r="H2120" t="str">
            <v>TEMP</v>
          </cell>
          <cell r="N2120">
            <v>0</v>
          </cell>
          <cell r="R2120" t="str">
            <v>VERROC -HELPER</v>
          </cell>
          <cell r="S2120">
            <v>39845</v>
          </cell>
          <cell r="T2120">
            <v>19</v>
          </cell>
          <cell r="U2120">
            <v>8</v>
          </cell>
          <cell r="V2120">
            <v>0</v>
          </cell>
          <cell r="W2120">
            <v>0</v>
          </cell>
          <cell r="X2120">
            <v>28</v>
          </cell>
          <cell r="Y2120">
            <v>27</v>
          </cell>
          <cell r="Z2120">
            <v>0</v>
          </cell>
        </row>
        <row r="2121">
          <cell r="A2121" t="str">
            <v>TMP546</v>
          </cell>
          <cell r="B2121" t="str">
            <v>GAJANAN PATIL</v>
          </cell>
          <cell r="C2121" t="str">
            <v>18.5.07</v>
          </cell>
          <cell r="E2121" t="str">
            <v>YES</v>
          </cell>
          <cell r="F2121">
            <v>7.3</v>
          </cell>
          <cell r="G2121">
            <v>16</v>
          </cell>
          <cell r="H2121" t="str">
            <v>TEMP</v>
          </cell>
          <cell r="N2121">
            <v>0</v>
          </cell>
          <cell r="R2121" t="str">
            <v>VERROC -HELPER</v>
          </cell>
          <cell r="S2121">
            <v>39692</v>
          </cell>
          <cell r="T2121">
            <v>23</v>
          </cell>
          <cell r="U2121">
            <v>4</v>
          </cell>
          <cell r="V2121">
            <v>0</v>
          </cell>
          <cell r="W2121">
            <v>1</v>
          </cell>
          <cell r="X2121">
            <v>30</v>
          </cell>
          <cell r="Y2121">
            <v>28</v>
          </cell>
          <cell r="Z2121">
            <v>13.75</v>
          </cell>
        </row>
        <row r="2122">
          <cell r="A2122" t="str">
            <v>TMP546</v>
          </cell>
          <cell r="B2122" t="str">
            <v>GAJANAN PATIL</v>
          </cell>
          <cell r="C2122" t="str">
            <v>18.5.07</v>
          </cell>
          <cell r="E2122" t="str">
            <v>YES</v>
          </cell>
          <cell r="F2122" t="str">
            <v>TIME_IN</v>
          </cell>
          <cell r="G2122">
            <v>16</v>
          </cell>
          <cell r="H2122" t="str">
            <v>TEMP</v>
          </cell>
          <cell r="N2122">
            <v>0</v>
          </cell>
          <cell r="R2122" t="str">
            <v>VERROC -HELPER</v>
          </cell>
          <cell r="S2122">
            <v>39881</v>
          </cell>
          <cell r="T2122">
            <v>18.5</v>
          </cell>
          <cell r="U2122">
            <v>8</v>
          </cell>
          <cell r="V2122">
            <v>0</v>
          </cell>
          <cell r="W2122">
            <v>2</v>
          </cell>
          <cell r="X2122">
            <v>31</v>
          </cell>
          <cell r="Y2122">
            <v>28.5</v>
          </cell>
          <cell r="Z2122">
            <v>17.5</v>
          </cell>
        </row>
        <row r="2123">
          <cell r="A2123" t="str">
            <v>TMP546</v>
          </cell>
          <cell r="B2123" t="str">
            <v>GAJANAN PATIL</v>
          </cell>
          <cell r="C2123" t="str">
            <v>18.5.07</v>
          </cell>
          <cell r="E2123" t="str">
            <v>YES</v>
          </cell>
          <cell r="F2123" t="str">
            <v>TIME_IN</v>
          </cell>
          <cell r="G2123">
            <v>16</v>
          </cell>
          <cell r="H2123" t="str">
            <v>TEMP</v>
          </cell>
          <cell r="N2123">
            <v>0</v>
          </cell>
          <cell r="R2123" t="str">
            <v>VERROC -HELPER</v>
          </cell>
          <cell r="S2123">
            <v>39783</v>
          </cell>
          <cell r="T2123">
            <v>22.5</v>
          </cell>
          <cell r="U2123">
            <v>4</v>
          </cell>
          <cell r="V2123">
            <v>0</v>
          </cell>
          <cell r="W2123">
            <v>0</v>
          </cell>
          <cell r="X2123">
            <v>31</v>
          </cell>
          <cell r="Y2123">
            <v>26.5</v>
          </cell>
          <cell r="Z2123">
            <v>0</v>
          </cell>
        </row>
        <row r="2124">
          <cell r="A2124" t="str">
            <v>TMP546</v>
          </cell>
          <cell r="B2124" t="str">
            <v>GAJANAN PATIL</v>
          </cell>
          <cell r="C2124" t="str">
            <v>18.5.07</v>
          </cell>
          <cell r="F2124">
            <v>7.3</v>
          </cell>
          <cell r="G2124">
            <v>16</v>
          </cell>
          <cell r="H2124" t="str">
            <v>TEMP</v>
          </cell>
          <cell r="N2124">
            <v>0</v>
          </cell>
          <cell r="R2124" t="str">
            <v>VERROC -HELPER</v>
          </cell>
          <cell r="S2124">
            <v>39629</v>
          </cell>
          <cell r="T2124">
            <v>22</v>
          </cell>
          <cell r="U2124">
            <v>5</v>
          </cell>
          <cell r="V2124">
            <v>0</v>
          </cell>
          <cell r="W2124">
            <v>0</v>
          </cell>
          <cell r="X2124">
            <v>30</v>
          </cell>
          <cell r="Y2124">
            <v>27</v>
          </cell>
          <cell r="Z2124">
            <v>84.75</v>
          </cell>
        </row>
        <row r="2125">
          <cell r="A2125" t="str">
            <v>TMP546</v>
          </cell>
          <cell r="B2125" t="str">
            <v>GAJANAN PATIL</v>
          </cell>
          <cell r="C2125" t="str">
            <v>18.5.07</v>
          </cell>
          <cell r="E2125" t="str">
            <v>YES</v>
          </cell>
          <cell r="F2125">
            <v>7.3</v>
          </cell>
          <cell r="G2125">
            <v>16</v>
          </cell>
          <cell r="H2125" t="str">
            <v>TEMP</v>
          </cell>
          <cell r="N2125">
            <v>0</v>
          </cell>
          <cell r="R2125" t="str">
            <v>VERROC -HELPER</v>
          </cell>
          <cell r="S2125">
            <v>39722</v>
          </cell>
          <cell r="T2125">
            <v>21</v>
          </cell>
          <cell r="U2125">
            <v>5</v>
          </cell>
          <cell r="V2125">
            <v>0</v>
          </cell>
          <cell r="W2125">
            <v>4</v>
          </cell>
          <cell r="X2125">
            <v>31</v>
          </cell>
          <cell r="Y2125">
            <v>30</v>
          </cell>
          <cell r="Z2125">
            <v>3</v>
          </cell>
        </row>
        <row r="2126">
          <cell r="A2126" t="str">
            <v>TMP546</v>
          </cell>
          <cell r="B2126" t="str">
            <v>GAJANAN PATIL</v>
          </cell>
          <cell r="C2126" t="str">
            <v>18.5.07</v>
          </cell>
          <cell r="E2126" t="str">
            <v>YES</v>
          </cell>
          <cell r="F2126">
            <v>7.3</v>
          </cell>
          <cell r="G2126">
            <v>16</v>
          </cell>
          <cell r="H2126" t="str">
            <v>TEMP</v>
          </cell>
          <cell r="N2126">
            <v>0</v>
          </cell>
          <cell r="R2126" t="str">
            <v>VERROC -HELPER</v>
          </cell>
          <cell r="S2126">
            <v>39753</v>
          </cell>
          <cell r="T2126">
            <v>24</v>
          </cell>
          <cell r="U2126">
            <v>4</v>
          </cell>
          <cell r="V2126">
            <v>0</v>
          </cell>
          <cell r="W2126">
            <v>0</v>
          </cell>
          <cell r="X2126">
            <v>30</v>
          </cell>
          <cell r="Y2126">
            <v>28</v>
          </cell>
          <cell r="Z2126">
            <v>0</v>
          </cell>
        </row>
        <row r="2127">
          <cell r="A2127" t="str">
            <v>TMP546</v>
          </cell>
          <cell r="B2127" t="str">
            <v>GAJANAN PATIL</v>
          </cell>
          <cell r="C2127" t="str">
            <v>18.5.07</v>
          </cell>
          <cell r="E2127" t="str">
            <v>YES</v>
          </cell>
          <cell r="F2127">
            <v>7.3</v>
          </cell>
          <cell r="G2127">
            <v>16</v>
          </cell>
          <cell r="H2127" t="str">
            <v>TEMP</v>
          </cell>
          <cell r="N2127">
            <v>0</v>
          </cell>
          <cell r="R2127" t="str">
            <v>VERROC -HELPER</v>
          </cell>
          <cell r="S2127">
            <v>39539</v>
          </cell>
          <cell r="T2127">
            <v>23</v>
          </cell>
          <cell r="U2127">
            <v>4</v>
          </cell>
          <cell r="W2127">
            <v>0</v>
          </cell>
          <cell r="X2127">
            <v>30</v>
          </cell>
          <cell r="Y2127">
            <v>27</v>
          </cell>
          <cell r="Z2127">
            <v>24</v>
          </cell>
        </row>
        <row r="2128">
          <cell r="A2128" t="str">
            <v>TMP547</v>
          </cell>
          <cell r="B2128" t="str">
            <v>SACHIDANAND THAKUR</v>
          </cell>
          <cell r="C2128" t="str">
            <v>18.5.07</v>
          </cell>
          <cell r="E2128" t="str">
            <v>YES</v>
          </cell>
          <cell r="F2128">
            <v>7.3</v>
          </cell>
          <cell r="G2128">
            <v>16</v>
          </cell>
          <cell r="H2128" t="str">
            <v>TEMP</v>
          </cell>
          <cell r="N2128">
            <v>0</v>
          </cell>
          <cell r="R2128" t="str">
            <v>PRTG-HELPER</v>
          </cell>
          <cell r="S2128">
            <v>39722</v>
          </cell>
          <cell r="T2128">
            <v>22.5</v>
          </cell>
          <cell r="U2128">
            <v>4</v>
          </cell>
          <cell r="V2128">
            <v>0</v>
          </cell>
          <cell r="W2128">
            <v>4</v>
          </cell>
          <cell r="X2128">
            <v>31</v>
          </cell>
          <cell r="Y2128">
            <v>30.5</v>
          </cell>
          <cell r="Z2128">
            <v>22.25</v>
          </cell>
        </row>
        <row r="2129">
          <cell r="A2129" t="str">
            <v>TMP547</v>
          </cell>
          <cell r="B2129" t="str">
            <v>SACHIDANAND THAKUR</v>
          </cell>
          <cell r="C2129" t="str">
            <v>18.5.07</v>
          </cell>
          <cell r="E2129" t="str">
            <v>YES</v>
          </cell>
          <cell r="F2129" t="str">
            <v>TIME_IN</v>
          </cell>
          <cell r="G2129">
            <v>16</v>
          </cell>
          <cell r="H2129" t="str">
            <v>TEMP</v>
          </cell>
          <cell r="N2129">
            <v>0</v>
          </cell>
          <cell r="R2129" t="str">
            <v>PRTG-HELPER</v>
          </cell>
          <cell r="S2129">
            <v>39814</v>
          </cell>
          <cell r="T2129">
            <v>24.5</v>
          </cell>
          <cell r="U2129">
            <v>4</v>
          </cell>
          <cell r="V2129">
            <v>0</v>
          </cell>
          <cell r="W2129">
            <v>1</v>
          </cell>
          <cell r="X2129">
            <v>31</v>
          </cell>
          <cell r="Y2129">
            <v>29.5</v>
          </cell>
          <cell r="Z2129">
            <v>6.75</v>
          </cell>
        </row>
        <row r="2130">
          <cell r="A2130" t="str">
            <v>TMP547</v>
          </cell>
          <cell r="B2130" t="str">
            <v>SACHIDANAND THAKUR</v>
          </cell>
          <cell r="C2130" t="str">
            <v>18.5.07</v>
          </cell>
          <cell r="E2130" t="str">
            <v>YES</v>
          </cell>
          <cell r="F2130" t="str">
            <v>TIME_IN</v>
          </cell>
          <cell r="G2130">
            <v>16</v>
          </cell>
          <cell r="H2130" t="str">
            <v>TEMP</v>
          </cell>
          <cell r="N2130">
            <v>0</v>
          </cell>
          <cell r="R2130" t="str">
            <v>PRTG-HELPER</v>
          </cell>
          <cell r="S2130">
            <v>39783</v>
          </cell>
          <cell r="T2130">
            <v>26.5</v>
          </cell>
          <cell r="U2130">
            <v>4</v>
          </cell>
          <cell r="V2130">
            <v>0</v>
          </cell>
          <cell r="W2130">
            <v>0</v>
          </cell>
          <cell r="X2130">
            <v>31</v>
          </cell>
          <cell r="Y2130">
            <v>30.5</v>
          </cell>
          <cell r="Z2130">
            <v>0</v>
          </cell>
        </row>
        <row r="2131">
          <cell r="A2131" t="str">
            <v>TMP547</v>
          </cell>
          <cell r="B2131" t="str">
            <v>SACHIDANAND THAKUR</v>
          </cell>
          <cell r="C2131" t="str">
            <v>18.5.07</v>
          </cell>
          <cell r="E2131" t="str">
            <v>YES</v>
          </cell>
          <cell r="F2131">
            <v>7.3</v>
          </cell>
          <cell r="G2131">
            <v>16</v>
          </cell>
          <cell r="H2131" t="str">
            <v>TEMP</v>
          </cell>
          <cell r="N2131">
            <v>0</v>
          </cell>
          <cell r="R2131" t="str">
            <v>PRTG-HELPER</v>
          </cell>
          <cell r="S2131">
            <v>39753</v>
          </cell>
          <cell r="T2131">
            <v>25</v>
          </cell>
          <cell r="U2131">
            <v>5</v>
          </cell>
          <cell r="V2131">
            <v>0</v>
          </cell>
          <cell r="W2131">
            <v>0</v>
          </cell>
          <cell r="X2131">
            <v>30</v>
          </cell>
          <cell r="Y2131">
            <v>30</v>
          </cell>
          <cell r="Z2131">
            <v>2</v>
          </cell>
        </row>
        <row r="2132">
          <cell r="A2132" t="str">
            <v>TMP547</v>
          </cell>
          <cell r="B2132" t="str">
            <v>SACHANAND THAKUR</v>
          </cell>
          <cell r="C2132" t="str">
            <v>18.5.07</v>
          </cell>
          <cell r="E2132" t="str">
            <v>YES</v>
          </cell>
          <cell r="F2132">
            <v>7.3</v>
          </cell>
          <cell r="G2132">
            <v>16</v>
          </cell>
          <cell r="H2132" t="str">
            <v>TEMP</v>
          </cell>
          <cell r="N2132">
            <v>0</v>
          </cell>
          <cell r="R2132" t="str">
            <v>PRTG-HELPER</v>
          </cell>
          <cell r="S2132">
            <v>39539</v>
          </cell>
          <cell r="T2132">
            <v>26</v>
          </cell>
          <cell r="U2132">
            <v>4</v>
          </cell>
          <cell r="W2132">
            <v>0</v>
          </cell>
          <cell r="X2132">
            <v>30</v>
          </cell>
          <cell r="Y2132">
            <v>30</v>
          </cell>
          <cell r="Z2132">
            <v>17.25</v>
          </cell>
        </row>
        <row r="2133">
          <cell r="A2133" t="str">
            <v>TMP547</v>
          </cell>
          <cell r="B2133" t="str">
            <v>SACHIDANAND THAKUR</v>
          </cell>
          <cell r="C2133" t="str">
            <v>18.5.07</v>
          </cell>
          <cell r="E2133" t="str">
            <v>YES</v>
          </cell>
          <cell r="F2133" t="str">
            <v>TIME_IN</v>
          </cell>
          <cell r="G2133">
            <v>16</v>
          </cell>
          <cell r="H2133" t="str">
            <v>TEMP</v>
          </cell>
          <cell r="N2133">
            <v>0</v>
          </cell>
          <cell r="R2133" t="str">
            <v>PRTG-HELPER</v>
          </cell>
          <cell r="S2133">
            <v>39845</v>
          </cell>
          <cell r="T2133">
            <v>23.5</v>
          </cell>
          <cell r="U2133">
            <v>4</v>
          </cell>
          <cell r="V2133">
            <v>0</v>
          </cell>
          <cell r="W2133">
            <v>0</v>
          </cell>
          <cell r="X2133">
            <v>28</v>
          </cell>
          <cell r="Y2133">
            <v>27.5</v>
          </cell>
          <cell r="Z2133">
            <v>15</v>
          </cell>
        </row>
        <row r="2134">
          <cell r="A2134" t="str">
            <v>TMP547</v>
          </cell>
          <cell r="B2134" t="str">
            <v>SACHIDANAND THAKUR</v>
          </cell>
          <cell r="C2134" t="str">
            <v>18.5.07</v>
          </cell>
          <cell r="F2134">
            <v>7.3</v>
          </cell>
          <cell r="G2134">
            <v>16</v>
          </cell>
          <cell r="H2134" t="str">
            <v>TEMP</v>
          </cell>
          <cell r="N2134">
            <v>0</v>
          </cell>
          <cell r="R2134" t="str">
            <v>PRTG-HELPER</v>
          </cell>
          <cell r="S2134">
            <v>39629</v>
          </cell>
          <cell r="T2134">
            <v>7</v>
          </cell>
          <cell r="U2134">
            <v>2</v>
          </cell>
          <cell r="V2134">
            <v>0</v>
          </cell>
          <cell r="W2134">
            <v>0</v>
          </cell>
          <cell r="X2134">
            <v>30</v>
          </cell>
          <cell r="Y2134">
            <v>9</v>
          </cell>
          <cell r="Z2134">
            <v>4.75</v>
          </cell>
        </row>
        <row r="2135">
          <cell r="A2135" t="str">
            <v>TMP547</v>
          </cell>
          <cell r="B2135" t="str">
            <v>SACHIDANAND THAKUR</v>
          </cell>
          <cell r="C2135" t="str">
            <v>18.5.07</v>
          </cell>
          <cell r="E2135" t="str">
            <v>YES</v>
          </cell>
          <cell r="F2135">
            <v>7.3</v>
          </cell>
          <cell r="G2135">
            <v>16</v>
          </cell>
          <cell r="H2135" t="str">
            <v>TEMP</v>
          </cell>
          <cell r="N2135">
            <v>0</v>
          </cell>
          <cell r="R2135" t="str">
            <v>PRTG-HELPER</v>
          </cell>
          <cell r="S2135">
            <v>39660</v>
          </cell>
          <cell r="T2135">
            <v>26.5</v>
          </cell>
          <cell r="U2135">
            <v>4</v>
          </cell>
          <cell r="V2135">
            <v>0</v>
          </cell>
          <cell r="W2135">
            <v>0</v>
          </cell>
          <cell r="X2135">
            <v>31</v>
          </cell>
          <cell r="Y2135">
            <v>30.5</v>
          </cell>
          <cell r="Z2135">
            <v>40.5</v>
          </cell>
        </row>
        <row r="2136">
          <cell r="A2136" t="str">
            <v>TMP547</v>
          </cell>
          <cell r="B2136" t="str">
            <v>SACHIDANAND THAKUR</v>
          </cell>
          <cell r="C2136" t="str">
            <v>18.5.07</v>
          </cell>
          <cell r="E2136" t="str">
            <v>YES</v>
          </cell>
          <cell r="F2136" t="str">
            <v>TIME_IN</v>
          </cell>
          <cell r="G2136">
            <v>16</v>
          </cell>
          <cell r="H2136" t="str">
            <v>TEMP</v>
          </cell>
          <cell r="N2136">
            <v>0</v>
          </cell>
          <cell r="R2136" t="str">
            <v>PRTG-HELPER</v>
          </cell>
          <cell r="S2136">
            <v>39881</v>
          </cell>
          <cell r="T2136">
            <v>24</v>
          </cell>
          <cell r="U2136">
            <v>5</v>
          </cell>
          <cell r="V2136">
            <v>0</v>
          </cell>
          <cell r="W2136">
            <v>2</v>
          </cell>
          <cell r="X2136">
            <v>31</v>
          </cell>
          <cell r="Y2136">
            <v>31</v>
          </cell>
          <cell r="Z2136">
            <v>20.75</v>
          </cell>
        </row>
        <row r="2137">
          <cell r="A2137" t="str">
            <v>TMP547</v>
          </cell>
          <cell r="B2137" t="str">
            <v>SACHIDANAND THAKUR</v>
          </cell>
          <cell r="C2137" t="str">
            <v>18.5.07</v>
          </cell>
          <cell r="E2137" t="str">
            <v>YES</v>
          </cell>
          <cell r="F2137">
            <v>7.3</v>
          </cell>
          <cell r="G2137">
            <v>16</v>
          </cell>
          <cell r="H2137" t="str">
            <v>TEMP</v>
          </cell>
          <cell r="N2137">
            <v>0</v>
          </cell>
          <cell r="R2137" t="str">
            <v>PRTG-HELPER</v>
          </cell>
          <cell r="S2137">
            <v>39691</v>
          </cell>
          <cell r="T2137">
            <v>24</v>
          </cell>
          <cell r="U2137">
            <v>4</v>
          </cell>
          <cell r="V2137">
            <v>0</v>
          </cell>
          <cell r="W2137">
            <v>3</v>
          </cell>
          <cell r="X2137">
            <v>31</v>
          </cell>
          <cell r="Y2137">
            <v>31</v>
          </cell>
          <cell r="Z2137">
            <v>23.75</v>
          </cell>
        </row>
        <row r="2138">
          <cell r="A2138" t="str">
            <v>TMP547</v>
          </cell>
          <cell r="B2138" t="str">
            <v>SACHIDANAND THAKUR</v>
          </cell>
          <cell r="C2138" t="str">
            <v>18.5.07</v>
          </cell>
          <cell r="E2138" t="str">
            <v>YES</v>
          </cell>
          <cell r="F2138">
            <v>7.3</v>
          </cell>
          <cell r="G2138">
            <v>16</v>
          </cell>
          <cell r="H2138" t="str">
            <v>TEMP</v>
          </cell>
          <cell r="N2138">
            <v>0</v>
          </cell>
          <cell r="R2138" t="str">
            <v>PRTG-HELPER</v>
          </cell>
          <cell r="S2138">
            <v>39692</v>
          </cell>
          <cell r="T2138">
            <v>25</v>
          </cell>
          <cell r="U2138">
            <v>4</v>
          </cell>
          <cell r="V2138">
            <v>0</v>
          </cell>
          <cell r="W2138">
            <v>1</v>
          </cell>
          <cell r="X2138">
            <v>30</v>
          </cell>
          <cell r="Y2138">
            <v>30</v>
          </cell>
          <cell r="Z2138">
            <v>14.5</v>
          </cell>
        </row>
        <row r="2139">
          <cell r="A2139" t="str">
            <v>TMP547</v>
          </cell>
          <cell r="B2139" t="str">
            <v>SACHIDANAND THAKUR</v>
          </cell>
          <cell r="C2139" t="str">
            <v>18.5.07</v>
          </cell>
          <cell r="E2139" t="str">
            <v>YES</v>
          </cell>
          <cell r="F2139">
            <v>7.3</v>
          </cell>
          <cell r="G2139">
            <v>16</v>
          </cell>
          <cell r="H2139" t="str">
            <v>TEMP</v>
          </cell>
          <cell r="N2139">
            <v>0</v>
          </cell>
          <cell r="R2139" t="str">
            <v>PRTG-HELPER</v>
          </cell>
          <cell r="S2139">
            <v>39599</v>
          </cell>
          <cell r="T2139">
            <v>14</v>
          </cell>
          <cell r="U2139">
            <v>3</v>
          </cell>
          <cell r="V2139">
            <v>0</v>
          </cell>
          <cell r="W2139">
            <v>1</v>
          </cell>
          <cell r="X2139">
            <v>31</v>
          </cell>
          <cell r="Y2139">
            <v>18</v>
          </cell>
          <cell r="Z2139">
            <v>12.75</v>
          </cell>
        </row>
        <row r="2140">
          <cell r="A2140" t="str">
            <v>TMP555</v>
          </cell>
          <cell r="B2140" t="str">
            <v>VILAS BOLE</v>
          </cell>
          <cell r="C2140" t="str">
            <v>23.5.07</v>
          </cell>
          <cell r="E2140" t="str">
            <v>YES</v>
          </cell>
          <cell r="F2140">
            <v>7.3</v>
          </cell>
          <cell r="G2140">
            <v>16</v>
          </cell>
          <cell r="H2140" t="str">
            <v>TEMP</v>
          </cell>
          <cell r="N2140">
            <v>0</v>
          </cell>
          <cell r="R2140" t="str">
            <v>SCREEN PRINTER</v>
          </cell>
          <cell r="S2140">
            <v>39691</v>
          </cell>
          <cell r="T2140">
            <v>24</v>
          </cell>
          <cell r="U2140">
            <v>4</v>
          </cell>
          <cell r="V2140">
            <v>0</v>
          </cell>
          <cell r="W2140">
            <v>3</v>
          </cell>
          <cell r="X2140">
            <v>31</v>
          </cell>
          <cell r="Y2140">
            <v>31</v>
          </cell>
          <cell r="Z2140">
            <v>10.25</v>
          </cell>
        </row>
        <row r="2141">
          <cell r="A2141" t="str">
            <v>TMP555</v>
          </cell>
          <cell r="B2141" t="str">
            <v>VILAS BOLE</v>
          </cell>
          <cell r="C2141" t="str">
            <v>23.5.07</v>
          </cell>
          <cell r="F2141">
            <v>7.3</v>
          </cell>
          <cell r="G2141">
            <v>16</v>
          </cell>
          <cell r="H2141" t="str">
            <v>TEMP</v>
          </cell>
          <cell r="N2141">
            <v>0</v>
          </cell>
          <cell r="R2141" t="str">
            <v>SCREEN PRINTER</v>
          </cell>
          <cell r="S2141">
            <v>39629</v>
          </cell>
          <cell r="T2141">
            <v>25</v>
          </cell>
          <cell r="U2141">
            <v>5</v>
          </cell>
          <cell r="V2141">
            <v>0</v>
          </cell>
          <cell r="W2141">
            <v>0</v>
          </cell>
          <cell r="X2141">
            <v>30</v>
          </cell>
          <cell r="Y2141">
            <v>30</v>
          </cell>
          <cell r="Z2141">
            <v>10.25</v>
          </cell>
        </row>
        <row r="2142">
          <cell r="A2142" t="str">
            <v>TMP555</v>
          </cell>
          <cell r="B2142" t="str">
            <v>VILAS BOLE</v>
          </cell>
          <cell r="C2142" t="str">
            <v>23.5.07</v>
          </cell>
          <cell r="E2142" t="str">
            <v>YES</v>
          </cell>
          <cell r="F2142" t="str">
            <v>TIME_IN</v>
          </cell>
          <cell r="G2142">
            <v>16</v>
          </cell>
          <cell r="H2142" t="str">
            <v>TEMP</v>
          </cell>
          <cell r="N2142">
            <v>0</v>
          </cell>
          <cell r="R2142" t="str">
            <v>SCREEN PRINTER</v>
          </cell>
          <cell r="S2142">
            <v>39814</v>
          </cell>
          <cell r="T2142">
            <v>25</v>
          </cell>
          <cell r="U2142">
            <v>4</v>
          </cell>
          <cell r="V2142">
            <v>0</v>
          </cell>
          <cell r="W2142">
            <v>1</v>
          </cell>
          <cell r="X2142">
            <v>31</v>
          </cell>
          <cell r="Y2142">
            <v>30</v>
          </cell>
          <cell r="Z2142">
            <v>6.75</v>
          </cell>
        </row>
        <row r="2143">
          <cell r="A2143" t="str">
            <v>TMP555</v>
          </cell>
          <cell r="B2143" t="str">
            <v>VILAS BOLE</v>
          </cell>
          <cell r="C2143" t="str">
            <v>23.5.07</v>
          </cell>
          <cell r="E2143" t="str">
            <v>YES</v>
          </cell>
          <cell r="F2143">
            <v>7.3</v>
          </cell>
          <cell r="G2143">
            <v>16</v>
          </cell>
          <cell r="H2143" t="str">
            <v>TEMP</v>
          </cell>
          <cell r="N2143">
            <v>0</v>
          </cell>
          <cell r="R2143" t="str">
            <v>SCREEN PRINTER</v>
          </cell>
          <cell r="S2143">
            <v>39722</v>
          </cell>
          <cell r="T2143">
            <v>23</v>
          </cell>
          <cell r="U2143">
            <v>4</v>
          </cell>
          <cell r="V2143">
            <v>0</v>
          </cell>
          <cell r="W2143">
            <v>4</v>
          </cell>
          <cell r="X2143">
            <v>31</v>
          </cell>
          <cell r="Y2143">
            <v>31</v>
          </cell>
          <cell r="Z2143">
            <v>10.25</v>
          </cell>
        </row>
        <row r="2144">
          <cell r="A2144" t="str">
            <v>TMP555</v>
          </cell>
          <cell r="B2144" t="str">
            <v>VILAS BOLE</v>
          </cell>
          <cell r="C2144" t="str">
            <v>23.5.07</v>
          </cell>
          <cell r="E2144" t="str">
            <v>YES</v>
          </cell>
          <cell r="F2144">
            <v>7.3</v>
          </cell>
          <cell r="G2144">
            <v>16</v>
          </cell>
          <cell r="H2144" t="str">
            <v>TEMP</v>
          </cell>
          <cell r="N2144">
            <v>0</v>
          </cell>
          <cell r="R2144" t="str">
            <v>SCREEN PRINTER</v>
          </cell>
          <cell r="S2144">
            <v>39692</v>
          </cell>
          <cell r="T2144">
            <v>20</v>
          </cell>
          <cell r="U2144">
            <v>4</v>
          </cell>
          <cell r="V2144">
            <v>0</v>
          </cell>
          <cell r="W2144">
            <v>1</v>
          </cell>
          <cell r="X2144">
            <v>30</v>
          </cell>
          <cell r="Y2144">
            <v>25</v>
          </cell>
          <cell r="Z2144">
            <v>25</v>
          </cell>
        </row>
        <row r="2145">
          <cell r="A2145" t="str">
            <v>TMP555</v>
          </cell>
          <cell r="B2145" t="str">
            <v>VILAS BOLE</v>
          </cell>
          <cell r="C2145" t="str">
            <v>23.5.07</v>
          </cell>
          <cell r="E2145" t="str">
            <v>YES</v>
          </cell>
          <cell r="F2145">
            <v>7.3</v>
          </cell>
          <cell r="G2145">
            <v>16</v>
          </cell>
          <cell r="H2145" t="str">
            <v>TEMP</v>
          </cell>
          <cell r="N2145">
            <v>0</v>
          </cell>
          <cell r="R2145" t="str">
            <v>SCREEN PRINTER</v>
          </cell>
          <cell r="S2145">
            <v>39599</v>
          </cell>
          <cell r="T2145">
            <v>26</v>
          </cell>
          <cell r="U2145">
            <v>4</v>
          </cell>
          <cell r="V2145">
            <v>0</v>
          </cell>
          <cell r="W2145">
            <v>1</v>
          </cell>
          <cell r="X2145">
            <v>31</v>
          </cell>
          <cell r="Y2145">
            <v>31</v>
          </cell>
          <cell r="Z2145">
            <v>21.5</v>
          </cell>
        </row>
        <row r="2146">
          <cell r="A2146" t="str">
            <v>TMP555</v>
          </cell>
          <cell r="B2146" t="str">
            <v>VILAS BOLE</v>
          </cell>
          <cell r="C2146" t="str">
            <v>23.5.07</v>
          </cell>
          <cell r="E2146" t="str">
            <v>YES</v>
          </cell>
          <cell r="F2146" t="str">
            <v>TIME_IN</v>
          </cell>
          <cell r="G2146">
            <v>16</v>
          </cell>
          <cell r="H2146" t="str">
            <v>TEMP</v>
          </cell>
          <cell r="N2146">
            <v>0</v>
          </cell>
          <cell r="R2146" t="str">
            <v>SCREEN PRINTER</v>
          </cell>
          <cell r="S2146">
            <v>39845</v>
          </cell>
          <cell r="T2146">
            <v>22</v>
          </cell>
          <cell r="U2146">
            <v>4</v>
          </cell>
          <cell r="V2146">
            <v>0</v>
          </cell>
          <cell r="W2146">
            <v>0</v>
          </cell>
          <cell r="X2146">
            <v>28</v>
          </cell>
          <cell r="Y2146">
            <v>26</v>
          </cell>
          <cell r="Z2146">
            <v>0</v>
          </cell>
        </row>
        <row r="2147">
          <cell r="A2147" t="str">
            <v>TMP555</v>
          </cell>
          <cell r="B2147" t="str">
            <v>VILAS BOLE</v>
          </cell>
          <cell r="C2147" t="str">
            <v>23.5.07</v>
          </cell>
          <cell r="E2147" t="str">
            <v>YES</v>
          </cell>
          <cell r="F2147" t="str">
            <v>TIME_IN</v>
          </cell>
          <cell r="G2147">
            <v>16</v>
          </cell>
          <cell r="H2147" t="str">
            <v>TEMP</v>
          </cell>
          <cell r="N2147">
            <v>0</v>
          </cell>
          <cell r="R2147" t="str">
            <v>SCREEN PRINTER</v>
          </cell>
          <cell r="S2147">
            <v>39881</v>
          </cell>
          <cell r="T2147">
            <v>24</v>
          </cell>
          <cell r="U2147">
            <v>5</v>
          </cell>
          <cell r="V2147">
            <v>0</v>
          </cell>
          <cell r="W2147">
            <v>2</v>
          </cell>
          <cell r="X2147">
            <v>31</v>
          </cell>
          <cell r="Y2147">
            <v>31</v>
          </cell>
          <cell r="Z2147">
            <v>18.75</v>
          </cell>
        </row>
        <row r="2148">
          <cell r="A2148" t="str">
            <v>TMP555</v>
          </cell>
          <cell r="B2148" t="str">
            <v>VILAS BOLE</v>
          </cell>
          <cell r="C2148" t="str">
            <v>23.5.07</v>
          </cell>
          <cell r="E2148" t="str">
            <v>YES</v>
          </cell>
          <cell r="F2148">
            <v>7.3</v>
          </cell>
          <cell r="G2148">
            <v>16</v>
          </cell>
          <cell r="H2148" t="str">
            <v>TEMP</v>
          </cell>
          <cell r="N2148">
            <v>0</v>
          </cell>
          <cell r="R2148" t="str">
            <v>SCREEN PRINTER</v>
          </cell>
          <cell r="S2148">
            <v>39660</v>
          </cell>
          <cell r="T2148">
            <v>27</v>
          </cell>
          <cell r="U2148">
            <v>4</v>
          </cell>
          <cell r="V2148">
            <v>0</v>
          </cell>
          <cell r="W2148">
            <v>0</v>
          </cell>
          <cell r="X2148">
            <v>31</v>
          </cell>
          <cell r="Y2148">
            <v>31</v>
          </cell>
          <cell r="Z2148">
            <v>52</v>
          </cell>
        </row>
        <row r="2149">
          <cell r="A2149" t="str">
            <v>TMP555</v>
          </cell>
          <cell r="B2149" t="str">
            <v>VILAS BOLE</v>
          </cell>
          <cell r="C2149" t="str">
            <v>23.5.07</v>
          </cell>
          <cell r="E2149" t="str">
            <v>YES</v>
          </cell>
          <cell r="F2149" t="str">
            <v>TIME_IN</v>
          </cell>
          <cell r="G2149">
            <v>16</v>
          </cell>
          <cell r="H2149" t="str">
            <v>TEMP</v>
          </cell>
          <cell r="N2149">
            <v>0</v>
          </cell>
          <cell r="R2149" t="str">
            <v>SCREEN PRINTER</v>
          </cell>
          <cell r="S2149">
            <v>39783</v>
          </cell>
          <cell r="T2149">
            <v>27</v>
          </cell>
          <cell r="U2149">
            <v>4</v>
          </cell>
          <cell r="V2149">
            <v>0</v>
          </cell>
          <cell r="W2149">
            <v>0</v>
          </cell>
          <cell r="X2149">
            <v>31</v>
          </cell>
          <cell r="Y2149">
            <v>31</v>
          </cell>
          <cell r="Z2149">
            <v>1.5</v>
          </cell>
        </row>
        <row r="2150">
          <cell r="A2150" t="str">
            <v>TMP555</v>
          </cell>
          <cell r="B2150" t="str">
            <v>VILAS BOLE</v>
          </cell>
          <cell r="C2150" t="str">
            <v>23.5.07</v>
          </cell>
          <cell r="E2150" t="str">
            <v>YES</v>
          </cell>
          <cell r="F2150">
            <v>7.3</v>
          </cell>
          <cell r="G2150">
            <v>16</v>
          </cell>
          <cell r="H2150" t="str">
            <v>TEMP</v>
          </cell>
          <cell r="N2150">
            <v>0</v>
          </cell>
          <cell r="R2150" t="str">
            <v>SCREEN PRINTER</v>
          </cell>
          <cell r="S2150">
            <v>39753</v>
          </cell>
          <cell r="T2150">
            <v>25</v>
          </cell>
          <cell r="U2150">
            <v>5</v>
          </cell>
          <cell r="V2150">
            <v>0</v>
          </cell>
          <cell r="W2150">
            <v>0</v>
          </cell>
          <cell r="X2150">
            <v>30</v>
          </cell>
          <cell r="Y2150">
            <v>30</v>
          </cell>
          <cell r="Z2150">
            <v>10</v>
          </cell>
        </row>
        <row r="2151">
          <cell r="A2151" t="str">
            <v>TMP555</v>
          </cell>
          <cell r="B2151" t="str">
            <v>VILAS BOLE</v>
          </cell>
          <cell r="C2151" t="str">
            <v>23.5.07</v>
          </cell>
          <cell r="E2151" t="str">
            <v>YES</v>
          </cell>
          <cell r="F2151">
            <v>7.3</v>
          </cell>
          <cell r="G2151">
            <v>16</v>
          </cell>
          <cell r="H2151" t="str">
            <v>TEMP</v>
          </cell>
          <cell r="N2151">
            <v>0</v>
          </cell>
          <cell r="R2151" t="str">
            <v>SCREEN PRINTER</v>
          </cell>
          <cell r="S2151">
            <v>39539</v>
          </cell>
          <cell r="T2151">
            <v>25</v>
          </cell>
          <cell r="U2151">
            <v>4</v>
          </cell>
          <cell r="W2151">
            <v>0</v>
          </cell>
          <cell r="X2151">
            <v>30</v>
          </cell>
          <cell r="Y2151">
            <v>29</v>
          </cell>
          <cell r="Z2151">
            <v>2.25</v>
          </cell>
        </row>
        <row r="2152">
          <cell r="A2152" t="str">
            <v>TMP560</v>
          </cell>
          <cell r="B2152" t="str">
            <v>GOVIND DHYANI</v>
          </cell>
          <cell r="C2152" t="str">
            <v>26.5.07</v>
          </cell>
          <cell r="E2152" t="str">
            <v>YES</v>
          </cell>
          <cell r="F2152" t="str">
            <v>TIME_IN</v>
          </cell>
          <cell r="G2152">
            <v>16</v>
          </cell>
          <cell r="H2152" t="str">
            <v>TEMP</v>
          </cell>
          <cell r="N2152">
            <v>0</v>
          </cell>
          <cell r="R2152" t="str">
            <v>PRINTING HELPER</v>
          </cell>
          <cell r="S2152">
            <v>39845</v>
          </cell>
          <cell r="T2152">
            <v>24</v>
          </cell>
          <cell r="U2152">
            <v>4</v>
          </cell>
          <cell r="V2152">
            <v>0</v>
          </cell>
          <cell r="W2152">
            <v>0</v>
          </cell>
          <cell r="X2152">
            <v>28</v>
          </cell>
          <cell r="Y2152">
            <v>28</v>
          </cell>
          <cell r="Z2152">
            <v>2</v>
          </cell>
        </row>
        <row r="2153">
          <cell r="A2153" t="str">
            <v>TMP560</v>
          </cell>
          <cell r="B2153" t="str">
            <v>GOVIND DHYANI</v>
          </cell>
          <cell r="C2153" t="str">
            <v>26.5.07</v>
          </cell>
          <cell r="E2153" t="str">
            <v>YES</v>
          </cell>
          <cell r="F2153">
            <v>7.3</v>
          </cell>
          <cell r="G2153">
            <v>16</v>
          </cell>
          <cell r="H2153" t="str">
            <v>TEMP</v>
          </cell>
          <cell r="N2153">
            <v>0</v>
          </cell>
          <cell r="R2153" t="str">
            <v>PRINTING HELPER</v>
          </cell>
          <cell r="S2153">
            <v>39539</v>
          </cell>
          <cell r="T2153">
            <v>25</v>
          </cell>
          <cell r="U2153">
            <v>4</v>
          </cell>
          <cell r="W2153">
            <v>0</v>
          </cell>
          <cell r="X2153">
            <v>30</v>
          </cell>
          <cell r="Y2153">
            <v>29</v>
          </cell>
          <cell r="Z2153">
            <v>0</v>
          </cell>
        </row>
        <row r="2154">
          <cell r="A2154" t="str">
            <v>TMP560</v>
          </cell>
          <cell r="B2154" t="str">
            <v>GOVIND DHYANI</v>
          </cell>
          <cell r="C2154" t="str">
            <v>26.5.07</v>
          </cell>
          <cell r="E2154" t="str">
            <v>YES</v>
          </cell>
          <cell r="F2154">
            <v>7.3</v>
          </cell>
          <cell r="G2154">
            <v>16</v>
          </cell>
          <cell r="H2154" t="str">
            <v>TEMP</v>
          </cell>
          <cell r="N2154">
            <v>0</v>
          </cell>
          <cell r="R2154" t="str">
            <v>PRINTING HELPER</v>
          </cell>
          <cell r="S2154">
            <v>39660</v>
          </cell>
          <cell r="T2154">
            <v>27</v>
          </cell>
          <cell r="U2154">
            <v>4</v>
          </cell>
          <cell r="V2154">
            <v>0</v>
          </cell>
          <cell r="W2154">
            <v>0</v>
          </cell>
          <cell r="X2154">
            <v>31</v>
          </cell>
          <cell r="Y2154">
            <v>31</v>
          </cell>
          <cell r="Z2154">
            <v>8</v>
          </cell>
        </row>
        <row r="2155">
          <cell r="A2155" t="str">
            <v>TMP560</v>
          </cell>
          <cell r="B2155" t="str">
            <v>GOVIND DHYANI</v>
          </cell>
          <cell r="C2155" t="str">
            <v>26.5.07</v>
          </cell>
          <cell r="E2155" t="str">
            <v>YES</v>
          </cell>
          <cell r="F2155" t="str">
            <v>TIME_IN</v>
          </cell>
          <cell r="G2155">
            <v>16</v>
          </cell>
          <cell r="H2155" t="str">
            <v>TEMP</v>
          </cell>
          <cell r="N2155">
            <v>0</v>
          </cell>
          <cell r="R2155" t="str">
            <v>PRINTING HELPER</v>
          </cell>
          <cell r="S2155">
            <v>39881</v>
          </cell>
          <cell r="T2155">
            <v>23</v>
          </cell>
          <cell r="U2155">
            <v>5</v>
          </cell>
          <cell r="V2155">
            <v>0</v>
          </cell>
          <cell r="W2155">
            <v>2</v>
          </cell>
          <cell r="X2155">
            <v>31</v>
          </cell>
          <cell r="Y2155">
            <v>30</v>
          </cell>
          <cell r="Z2155">
            <v>20.5</v>
          </cell>
        </row>
        <row r="2156">
          <cell r="A2156" t="str">
            <v>TMP560</v>
          </cell>
          <cell r="B2156" t="str">
            <v>GOVIND DHYANI</v>
          </cell>
          <cell r="C2156" t="str">
            <v>26.5.07</v>
          </cell>
          <cell r="E2156" t="str">
            <v>YES</v>
          </cell>
          <cell r="F2156">
            <v>7.3</v>
          </cell>
          <cell r="G2156">
            <v>16</v>
          </cell>
          <cell r="H2156" t="str">
            <v>TEMP</v>
          </cell>
          <cell r="N2156">
            <v>0</v>
          </cell>
          <cell r="R2156" t="str">
            <v>PRINTING HELPER</v>
          </cell>
          <cell r="S2156">
            <v>39692</v>
          </cell>
          <cell r="T2156">
            <v>24.5</v>
          </cell>
          <cell r="U2156">
            <v>4</v>
          </cell>
          <cell r="V2156">
            <v>0</v>
          </cell>
          <cell r="W2156">
            <v>1</v>
          </cell>
          <cell r="X2156">
            <v>30</v>
          </cell>
          <cell r="Y2156">
            <v>29.5</v>
          </cell>
          <cell r="Z2156">
            <v>0</v>
          </cell>
        </row>
        <row r="2157">
          <cell r="A2157" t="str">
            <v>TMP560</v>
          </cell>
          <cell r="B2157" t="str">
            <v>GOVIND DHYANI</v>
          </cell>
          <cell r="C2157" t="str">
            <v>26.5.07</v>
          </cell>
          <cell r="E2157" t="str">
            <v>YES</v>
          </cell>
          <cell r="F2157" t="str">
            <v>TIME_IN</v>
          </cell>
          <cell r="G2157">
            <v>16</v>
          </cell>
          <cell r="H2157" t="str">
            <v>TEMP</v>
          </cell>
          <cell r="N2157">
            <v>0</v>
          </cell>
          <cell r="R2157" t="str">
            <v>PRINTING HELPER</v>
          </cell>
          <cell r="S2157">
            <v>39814</v>
          </cell>
          <cell r="T2157">
            <v>25</v>
          </cell>
          <cell r="U2157">
            <v>4</v>
          </cell>
          <cell r="V2157">
            <v>0</v>
          </cell>
          <cell r="W2157">
            <v>1</v>
          </cell>
          <cell r="X2157">
            <v>31</v>
          </cell>
          <cell r="Y2157">
            <v>30</v>
          </cell>
          <cell r="Z2157">
            <v>6.75</v>
          </cell>
        </row>
        <row r="2158">
          <cell r="A2158" t="str">
            <v>TMP560</v>
          </cell>
          <cell r="B2158" t="str">
            <v>GOVIND DHYANI</v>
          </cell>
          <cell r="C2158" t="str">
            <v>26.5.07</v>
          </cell>
          <cell r="E2158" t="str">
            <v>YES</v>
          </cell>
          <cell r="F2158" t="str">
            <v>TIME_IN</v>
          </cell>
          <cell r="G2158">
            <v>16</v>
          </cell>
          <cell r="H2158" t="str">
            <v>TEMP</v>
          </cell>
          <cell r="N2158">
            <v>0</v>
          </cell>
          <cell r="R2158" t="str">
            <v>PRINTING HELPER</v>
          </cell>
          <cell r="S2158">
            <v>39783</v>
          </cell>
          <cell r="T2158">
            <v>27</v>
          </cell>
          <cell r="U2158">
            <v>4</v>
          </cell>
          <cell r="V2158">
            <v>0</v>
          </cell>
          <cell r="W2158">
            <v>0</v>
          </cell>
          <cell r="X2158">
            <v>31</v>
          </cell>
          <cell r="Y2158">
            <v>31</v>
          </cell>
          <cell r="Z2158">
            <v>3</v>
          </cell>
        </row>
        <row r="2159">
          <cell r="A2159" t="str">
            <v>TMP560</v>
          </cell>
          <cell r="B2159" t="str">
            <v>GOVIND DHYANI</v>
          </cell>
          <cell r="C2159" t="str">
            <v>26.5.07</v>
          </cell>
          <cell r="E2159" t="str">
            <v>YES</v>
          </cell>
          <cell r="F2159">
            <v>7.3</v>
          </cell>
          <cell r="G2159">
            <v>16</v>
          </cell>
          <cell r="H2159" t="str">
            <v>TEMP</v>
          </cell>
          <cell r="N2159">
            <v>0</v>
          </cell>
          <cell r="R2159" t="str">
            <v>PRINTING HELPER</v>
          </cell>
          <cell r="S2159">
            <v>39722</v>
          </cell>
          <cell r="T2159">
            <v>21.5</v>
          </cell>
          <cell r="U2159">
            <v>4</v>
          </cell>
          <cell r="V2159">
            <v>0</v>
          </cell>
          <cell r="W2159">
            <v>4</v>
          </cell>
          <cell r="X2159">
            <v>31</v>
          </cell>
          <cell r="Y2159">
            <v>29.5</v>
          </cell>
          <cell r="Z2159">
            <v>6</v>
          </cell>
        </row>
        <row r="2160">
          <cell r="A2160" t="str">
            <v>TMP560</v>
          </cell>
          <cell r="B2160" t="str">
            <v>GOVIND DHYANI</v>
          </cell>
          <cell r="C2160" t="str">
            <v>26.5.07</v>
          </cell>
          <cell r="E2160" t="str">
            <v>YES</v>
          </cell>
          <cell r="F2160">
            <v>7.3</v>
          </cell>
          <cell r="G2160">
            <v>16</v>
          </cell>
          <cell r="H2160" t="str">
            <v>TEMP</v>
          </cell>
          <cell r="N2160">
            <v>0</v>
          </cell>
          <cell r="R2160" t="str">
            <v>PRINTING HELPER</v>
          </cell>
          <cell r="S2160">
            <v>39753</v>
          </cell>
          <cell r="T2160">
            <v>24.5</v>
          </cell>
          <cell r="U2160">
            <v>5</v>
          </cell>
          <cell r="V2160">
            <v>0</v>
          </cell>
          <cell r="W2160">
            <v>0</v>
          </cell>
          <cell r="X2160">
            <v>30</v>
          </cell>
          <cell r="Y2160">
            <v>29.5</v>
          </cell>
          <cell r="Z2160">
            <v>0</v>
          </cell>
        </row>
        <row r="2161">
          <cell r="A2161" t="str">
            <v>TMP560</v>
          </cell>
          <cell r="B2161" t="str">
            <v>GOVIND DHYANI</v>
          </cell>
          <cell r="C2161" t="str">
            <v>26.5.07</v>
          </cell>
          <cell r="E2161" t="str">
            <v>YES</v>
          </cell>
          <cell r="F2161">
            <v>7.3</v>
          </cell>
          <cell r="G2161">
            <v>16</v>
          </cell>
          <cell r="H2161" t="str">
            <v>TEMP</v>
          </cell>
          <cell r="N2161">
            <v>0</v>
          </cell>
          <cell r="R2161" t="str">
            <v>PRINTING HELPER</v>
          </cell>
          <cell r="S2161">
            <v>39599</v>
          </cell>
          <cell r="T2161">
            <v>25</v>
          </cell>
          <cell r="U2161">
            <v>4</v>
          </cell>
          <cell r="V2161">
            <v>0</v>
          </cell>
          <cell r="W2161">
            <v>1</v>
          </cell>
          <cell r="X2161">
            <v>31</v>
          </cell>
          <cell r="Y2161">
            <v>30</v>
          </cell>
          <cell r="Z2161">
            <v>0</v>
          </cell>
        </row>
        <row r="2162">
          <cell r="A2162" t="str">
            <v>TMP560</v>
          </cell>
          <cell r="B2162" t="str">
            <v>GOVIND DHYANI</v>
          </cell>
          <cell r="C2162" t="str">
            <v>26.5.07</v>
          </cell>
          <cell r="E2162" t="str">
            <v>YES</v>
          </cell>
          <cell r="F2162">
            <v>7.3</v>
          </cell>
          <cell r="G2162">
            <v>16</v>
          </cell>
          <cell r="H2162" t="str">
            <v>TEMP</v>
          </cell>
          <cell r="N2162">
            <v>0</v>
          </cell>
          <cell r="R2162" t="str">
            <v>PRINTING HELPER</v>
          </cell>
          <cell r="S2162">
            <v>39691</v>
          </cell>
          <cell r="T2162">
            <v>24</v>
          </cell>
          <cell r="U2162">
            <v>4</v>
          </cell>
          <cell r="V2162">
            <v>0</v>
          </cell>
          <cell r="W2162">
            <v>3</v>
          </cell>
          <cell r="X2162">
            <v>31</v>
          </cell>
          <cell r="Y2162">
            <v>31</v>
          </cell>
          <cell r="Z2162">
            <v>0</v>
          </cell>
        </row>
        <row r="2163">
          <cell r="A2163" t="str">
            <v>TMP560</v>
          </cell>
          <cell r="B2163" t="str">
            <v>GOVIND DHYANI</v>
          </cell>
          <cell r="C2163" t="str">
            <v>26.5.07</v>
          </cell>
          <cell r="F2163">
            <v>7.3</v>
          </cell>
          <cell r="G2163">
            <v>16</v>
          </cell>
          <cell r="H2163" t="str">
            <v>TEMP</v>
          </cell>
          <cell r="N2163">
            <v>0</v>
          </cell>
          <cell r="R2163" t="str">
            <v>PRINTING HELPER</v>
          </cell>
          <cell r="S2163">
            <v>39629</v>
          </cell>
          <cell r="T2163">
            <v>24.5</v>
          </cell>
          <cell r="U2163">
            <v>5</v>
          </cell>
          <cell r="V2163">
            <v>0</v>
          </cell>
          <cell r="W2163">
            <v>0</v>
          </cell>
          <cell r="X2163">
            <v>30</v>
          </cell>
          <cell r="Y2163">
            <v>29.5</v>
          </cell>
          <cell r="Z2163">
            <v>0</v>
          </cell>
        </row>
        <row r="2164">
          <cell r="A2164" t="str">
            <v>TMP562</v>
          </cell>
          <cell r="B2164" t="str">
            <v>RUPALI KHOPKAR</v>
          </cell>
          <cell r="C2164" t="str">
            <v>1/6/07</v>
          </cell>
          <cell r="E2164" t="str">
            <v>YES</v>
          </cell>
          <cell r="F2164">
            <v>9</v>
          </cell>
          <cell r="G2164">
            <v>17.3</v>
          </cell>
          <cell r="H2164" t="str">
            <v>TEMP</v>
          </cell>
          <cell r="N2164">
            <v>0</v>
          </cell>
          <cell r="R2164" t="str">
            <v>ASSEMBLY HELPER</v>
          </cell>
          <cell r="S2164">
            <v>39539</v>
          </cell>
          <cell r="T2164">
            <v>22</v>
          </cell>
          <cell r="U2164">
            <v>4</v>
          </cell>
          <cell r="W2164">
            <v>0</v>
          </cell>
          <cell r="X2164">
            <v>30</v>
          </cell>
          <cell r="Y2164">
            <v>26</v>
          </cell>
          <cell r="Z2164">
            <v>3.75</v>
          </cell>
        </row>
        <row r="2165">
          <cell r="A2165" t="str">
            <v>TMP562</v>
          </cell>
          <cell r="B2165" t="str">
            <v>RUPALI KHOPKAR</v>
          </cell>
          <cell r="C2165" t="str">
            <v>1/6/07</v>
          </cell>
          <cell r="E2165" t="str">
            <v>YES</v>
          </cell>
          <cell r="F2165">
            <v>9</v>
          </cell>
          <cell r="G2165">
            <v>17.3</v>
          </cell>
          <cell r="H2165" t="str">
            <v>TEMP</v>
          </cell>
          <cell r="N2165">
            <v>0</v>
          </cell>
          <cell r="R2165" t="str">
            <v>ASSEMBLY HELPER</v>
          </cell>
          <cell r="S2165">
            <v>39599</v>
          </cell>
          <cell r="T2165">
            <v>23</v>
          </cell>
          <cell r="U2165">
            <v>4</v>
          </cell>
          <cell r="V2165">
            <v>0</v>
          </cell>
          <cell r="W2165">
            <v>1</v>
          </cell>
          <cell r="X2165">
            <v>31</v>
          </cell>
          <cell r="Y2165">
            <v>28</v>
          </cell>
          <cell r="Z2165">
            <v>8</v>
          </cell>
        </row>
        <row r="2166">
          <cell r="A2166" t="str">
            <v>TMP563</v>
          </cell>
          <cell r="B2166" t="str">
            <v>RAJANI DAKAWE</v>
          </cell>
          <cell r="C2166" t="str">
            <v>4/6/07</v>
          </cell>
          <cell r="E2166" t="str">
            <v>YES</v>
          </cell>
          <cell r="F2166" t="str">
            <v>TIME_IN</v>
          </cell>
          <cell r="G2166">
            <v>16.45</v>
          </cell>
          <cell r="H2166" t="str">
            <v>TEMP</v>
          </cell>
          <cell r="N2166">
            <v>0</v>
          </cell>
          <cell r="R2166" t="str">
            <v>PRINITNG HELPER</v>
          </cell>
          <cell r="S2166">
            <v>39881</v>
          </cell>
          <cell r="T2166">
            <v>24</v>
          </cell>
          <cell r="U2166">
            <v>5</v>
          </cell>
          <cell r="V2166">
            <v>0</v>
          </cell>
          <cell r="W2166">
            <v>2</v>
          </cell>
          <cell r="X2166">
            <v>31</v>
          </cell>
          <cell r="Y2166">
            <v>31</v>
          </cell>
          <cell r="Z2166">
            <v>8</v>
          </cell>
        </row>
        <row r="2167">
          <cell r="A2167" t="str">
            <v>TMP563</v>
          </cell>
          <cell r="B2167" t="str">
            <v>RAJANI DAKAWE</v>
          </cell>
          <cell r="C2167" t="str">
            <v>4/6/07</v>
          </cell>
          <cell r="E2167" t="str">
            <v>YES</v>
          </cell>
          <cell r="F2167">
            <v>8.15</v>
          </cell>
          <cell r="G2167">
            <v>16.45</v>
          </cell>
          <cell r="H2167" t="str">
            <v>TEMP</v>
          </cell>
          <cell r="N2167">
            <v>0</v>
          </cell>
          <cell r="R2167" t="str">
            <v>PRINITNG HELPER</v>
          </cell>
          <cell r="S2167">
            <v>39691</v>
          </cell>
          <cell r="T2167">
            <v>24</v>
          </cell>
          <cell r="U2167">
            <v>4</v>
          </cell>
          <cell r="V2167">
            <v>0</v>
          </cell>
          <cell r="W2167">
            <v>3</v>
          </cell>
          <cell r="X2167">
            <v>31</v>
          </cell>
          <cell r="Y2167">
            <v>31</v>
          </cell>
          <cell r="Z2167">
            <v>0</v>
          </cell>
        </row>
        <row r="2168">
          <cell r="A2168" t="str">
            <v>TMP563</v>
          </cell>
          <cell r="B2168" t="str">
            <v>RAJANI DAKAWE</v>
          </cell>
          <cell r="C2168" t="str">
            <v>4/6/07</v>
          </cell>
          <cell r="E2168" t="str">
            <v>YES</v>
          </cell>
          <cell r="F2168">
            <v>8.15</v>
          </cell>
          <cell r="G2168">
            <v>16.45</v>
          </cell>
          <cell r="H2168" t="str">
            <v>TEMP</v>
          </cell>
          <cell r="N2168">
            <v>0</v>
          </cell>
          <cell r="R2168" t="str">
            <v>PRINITNG HELPER</v>
          </cell>
          <cell r="S2168">
            <v>39660</v>
          </cell>
          <cell r="T2168">
            <v>24</v>
          </cell>
          <cell r="U2168">
            <v>4</v>
          </cell>
          <cell r="V2168">
            <v>0</v>
          </cell>
          <cell r="W2168">
            <v>0</v>
          </cell>
          <cell r="X2168">
            <v>31</v>
          </cell>
          <cell r="Y2168">
            <v>28</v>
          </cell>
          <cell r="Z2168">
            <v>16</v>
          </cell>
        </row>
        <row r="2169">
          <cell r="A2169" t="str">
            <v>TMP563</v>
          </cell>
          <cell r="B2169" t="str">
            <v>RAJANI DAKAWE</v>
          </cell>
          <cell r="C2169" t="str">
            <v>4/6/07</v>
          </cell>
          <cell r="E2169" t="str">
            <v>YES</v>
          </cell>
          <cell r="F2169" t="str">
            <v>TIME_IN</v>
          </cell>
          <cell r="G2169">
            <v>16.45</v>
          </cell>
          <cell r="H2169" t="str">
            <v>TEMP</v>
          </cell>
          <cell r="N2169">
            <v>0</v>
          </cell>
          <cell r="R2169" t="str">
            <v>PRINITNG HELPER</v>
          </cell>
          <cell r="S2169">
            <v>39814</v>
          </cell>
          <cell r="T2169">
            <v>25</v>
          </cell>
          <cell r="U2169">
            <v>4</v>
          </cell>
          <cell r="V2169">
            <v>0</v>
          </cell>
          <cell r="W2169">
            <v>1</v>
          </cell>
          <cell r="X2169">
            <v>31</v>
          </cell>
          <cell r="Y2169">
            <v>30</v>
          </cell>
          <cell r="Z2169">
            <v>0</v>
          </cell>
        </row>
        <row r="2170">
          <cell r="A2170" t="str">
            <v>TMP563</v>
          </cell>
          <cell r="B2170" t="str">
            <v>RAJANI DAKAWE</v>
          </cell>
          <cell r="C2170" t="str">
            <v>4/6/07</v>
          </cell>
          <cell r="E2170" t="str">
            <v>YES</v>
          </cell>
          <cell r="F2170" t="str">
            <v>TIME_IN</v>
          </cell>
          <cell r="G2170">
            <v>16.45</v>
          </cell>
          <cell r="H2170" t="str">
            <v>TEMP</v>
          </cell>
          <cell r="N2170">
            <v>0</v>
          </cell>
          <cell r="R2170" t="str">
            <v>PRINITNG HELPER</v>
          </cell>
          <cell r="S2170">
            <v>39783</v>
          </cell>
          <cell r="T2170">
            <v>26.5</v>
          </cell>
          <cell r="U2170">
            <v>4</v>
          </cell>
          <cell r="V2170">
            <v>0</v>
          </cell>
          <cell r="W2170">
            <v>0</v>
          </cell>
          <cell r="X2170">
            <v>31</v>
          </cell>
          <cell r="Y2170">
            <v>30.5</v>
          </cell>
          <cell r="Z2170">
            <v>0</v>
          </cell>
        </row>
        <row r="2171">
          <cell r="A2171" t="str">
            <v>TMP563</v>
          </cell>
          <cell r="B2171" t="str">
            <v>RAJANI DAKAWE</v>
          </cell>
          <cell r="C2171" t="str">
            <v>4/6/07</v>
          </cell>
          <cell r="E2171" t="str">
            <v>YES</v>
          </cell>
          <cell r="F2171">
            <v>8.15</v>
          </cell>
          <cell r="G2171">
            <v>16.45</v>
          </cell>
          <cell r="H2171" t="str">
            <v>TEMP</v>
          </cell>
          <cell r="N2171">
            <v>0</v>
          </cell>
          <cell r="R2171" t="str">
            <v>PRINITNG HELPER</v>
          </cell>
          <cell r="S2171">
            <v>39692</v>
          </cell>
          <cell r="T2171">
            <v>25</v>
          </cell>
          <cell r="U2171">
            <v>4</v>
          </cell>
          <cell r="V2171">
            <v>0</v>
          </cell>
          <cell r="W2171">
            <v>1</v>
          </cell>
          <cell r="X2171">
            <v>30</v>
          </cell>
          <cell r="Y2171">
            <v>30</v>
          </cell>
          <cell r="Z2171">
            <v>12.5</v>
          </cell>
        </row>
        <row r="2172">
          <cell r="A2172" t="str">
            <v>TMP563</v>
          </cell>
          <cell r="B2172" t="str">
            <v>RAJANI DAKAWE</v>
          </cell>
          <cell r="C2172" t="str">
            <v>4/6/07</v>
          </cell>
          <cell r="E2172" t="str">
            <v>YES</v>
          </cell>
          <cell r="F2172" t="str">
            <v>TIME_IN</v>
          </cell>
          <cell r="G2172">
            <v>16.45</v>
          </cell>
          <cell r="H2172" t="str">
            <v>TEMP</v>
          </cell>
          <cell r="N2172">
            <v>0</v>
          </cell>
          <cell r="R2172" t="str">
            <v>PRINITNG HELPER</v>
          </cell>
          <cell r="S2172">
            <v>39845</v>
          </cell>
          <cell r="T2172">
            <v>24</v>
          </cell>
          <cell r="U2172">
            <v>4</v>
          </cell>
          <cell r="V2172">
            <v>0</v>
          </cell>
          <cell r="W2172">
            <v>0</v>
          </cell>
          <cell r="X2172">
            <v>28</v>
          </cell>
          <cell r="Y2172">
            <v>28</v>
          </cell>
          <cell r="Z2172">
            <v>0</v>
          </cell>
        </row>
        <row r="2173">
          <cell r="A2173" t="str">
            <v>TMP563</v>
          </cell>
          <cell r="B2173" t="str">
            <v>RAJANI DAKAWE</v>
          </cell>
          <cell r="C2173" t="str">
            <v>4/6/07</v>
          </cell>
          <cell r="E2173" t="str">
            <v>YES</v>
          </cell>
          <cell r="F2173">
            <v>8.15</v>
          </cell>
          <cell r="G2173">
            <v>16.45</v>
          </cell>
          <cell r="H2173" t="str">
            <v>TEMP</v>
          </cell>
          <cell r="N2173">
            <v>0</v>
          </cell>
          <cell r="R2173" t="str">
            <v>PRINITNG HELPER</v>
          </cell>
          <cell r="S2173">
            <v>39599</v>
          </cell>
          <cell r="T2173">
            <v>25</v>
          </cell>
          <cell r="U2173">
            <v>4</v>
          </cell>
          <cell r="V2173">
            <v>0</v>
          </cell>
          <cell r="W2173">
            <v>1</v>
          </cell>
          <cell r="X2173">
            <v>31</v>
          </cell>
          <cell r="Y2173">
            <v>30</v>
          </cell>
          <cell r="Z2173">
            <v>0.75</v>
          </cell>
        </row>
        <row r="2174">
          <cell r="A2174" t="str">
            <v>TMP563</v>
          </cell>
          <cell r="B2174" t="str">
            <v>RAJANI DAKAWE</v>
          </cell>
          <cell r="C2174" t="str">
            <v>4/6/07</v>
          </cell>
          <cell r="E2174" t="str">
            <v>YES</v>
          </cell>
          <cell r="F2174">
            <v>8.15</v>
          </cell>
          <cell r="G2174">
            <v>16.45</v>
          </cell>
          <cell r="H2174" t="str">
            <v>TEMP</v>
          </cell>
          <cell r="N2174">
            <v>0</v>
          </cell>
          <cell r="R2174" t="str">
            <v>PRINITNG HELPER</v>
          </cell>
          <cell r="S2174">
            <v>39722</v>
          </cell>
          <cell r="T2174">
            <v>23</v>
          </cell>
          <cell r="U2174">
            <v>4</v>
          </cell>
          <cell r="V2174">
            <v>0</v>
          </cell>
          <cell r="W2174">
            <v>4</v>
          </cell>
          <cell r="X2174">
            <v>31</v>
          </cell>
          <cell r="Y2174">
            <v>31</v>
          </cell>
          <cell r="Z2174">
            <v>0</v>
          </cell>
        </row>
        <row r="2175">
          <cell r="A2175" t="str">
            <v>TMP563</v>
          </cell>
          <cell r="B2175" t="str">
            <v>RAJANI DAKAWE</v>
          </cell>
          <cell r="C2175" t="str">
            <v>4/6/07</v>
          </cell>
          <cell r="E2175" t="str">
            <v>YES</v>
          </cell>
          <cell r="F2175">
            <v>8.15</v>
          </cell>
          <cell r="G2175">
            <v>16.45</v>
          </cell>
          <cell r="H2175" t="str">
            <v>TEMP</v>
          </cell>
          <cell r="N2175">
            <v>0</v>
          </cell>
          <cell r="R2175" t="str">
            <v>PRINITNG HELPER</v>
          </cell>
          <cell r="S2175">
            <v>39539</v>
          </cell>
          <cell r="T2175">
            <v>24.5</v>
          </cell>
          <cell r="U2175">
            <v>4</v>
          </cell>
          <cell r="W2175">
            <v>0</v>
          </cell>
          <cell r="X2175">
            <v>30</v>
          </cell>
          <cell r="Y2175">
            <v>28.5</v>
          </cell>
          <cell r="Z2175">
            <v>0</v>
          </cell>
        </row>
        <row r="2176">
          <cell r="A2176" t="str">
            <v>TMP563</v>
          </cell>
          <cell r="B2176" t="str">
            <v>RAJANI DAKAWE</v>
          </cell>
          <cell r="C2176" t="str">
            <v>4/6/07</v>
          </cell>
          <cell r="E2176" t="str">
            <v>clean</v>
          </cell>
          <cell r="F2176">
            <v>8.15</v>
          </cell>
          <cell r="G2176">
            <v>16.45</v>
          </cell>
          <cell r="H2176" t="str">
            <v>TEMP</v>
          </cell>
          <cell r="N2176">
            <v>0</v>
          </cell>
          <cell r="R2176" t="str">
            <v>PRINITNG HELPER</v>
          </cell>
          <cell r="S2176">
            <v>39629</v>
          </cell>
          <cell r="T2176">
            <v>25</v>
          </cell>
          <cell r="U2176">
            <v>5</v>
          </cell>
          <cell r="V2176">
            <v>0</v>
          </cell>
          <cell r="W2176">
            <v>0</v>
          </cell>
          <cell r="X2176">
            <v>30</v>
          </cell>
          <cell r="Y2176">
            <v>30</v>
          </cell>
          <cell r="Z2176">
            <v>0</v>
          </cell>
        </row>
        <row r="2177">
          <cell r="A2177" t="str">
            <v>TMP563</v>
          </cell>
          <cell r="B2177" t="str">
            <v>RAJANI DAKAWE</v>
          </cell>
          <cell r="C2177" t="str">
            <v>4/6/07</v>
          </cell>
          <cell r="E2177" t="str">
            <v>YES</v>
          </cell>
          <cell r="F2177">
            <v>8.15</v>
          </cell>
          <cell r="G2177">
            <v>16.45</v>
          </cell>
          <cell r="H2177" t="str">
            <v>TEMP</v>
          </cell>
          <cell r="N2177">
            <v>0</v>
          </cell>
          <cell r="R2177" t="str">
            <v>PRINITNG HELPER</v>
          </cell>
          <cell r="S2177">
            <v>39753</v>
          </cell>
          <cell r="T2177">
            <v>25</v>
          </cell>
          <cell r="U2177">
            <v>5</v>
          </cell>
          <cell r="V2177">
            <v>0</v>
          </cell>
          <cell r="W2177">
            <v>0</v>
          </cell>
          <cell r="X2177">
            <v>30</v>
          </cell>
          <cell r="Y2177">
            <v>30</v>
          </cell>
          <cell r="Z2177">
            <v>0</v>
          </cell>
        </row>
        <row r="2178">
          <cell r="A2178" t="str">
            <v>TMP564</v>
          </cell>
          <cell r="B2178" t="str">
            <v>ROHINI MEMANE</v>
          </cell>
          <cell r="C2178" t="str">
            <v>5/6/07</v>
          </cell>
          <cell r="E2178" t="str">
            <v>YES</v>
          </cell>
          <cell r="F2178">
            <v>9</v>
          </cell>
          <cell r="G2178">
            <v>17.3</v>
          </cell>
          <cell r="H2178" t="str">
            <v>TEMP</v>
          </cell>
          <cell r="N2178">
            <v>0</v>
          </cell>
          <cell r="R2178" t="str">
            <v>CUTTING HELPER</v>
          </cell>
          <cell r="S2178">
            <v>39722</v>
          </cell>
          <cell r="T2178">
            <v>21</v>
          </cell>
          <cell r="U2178">
            <v>4</v>
          </cell>
          <cell r="V2178">
            <v>0</v>
          </cell>
          <cell r="W2178">
            <v>4</v>
          </cell>
          <cell r="X2178">
            <v>31</v>
          </cell>
          <cell r="Y2178">
            <v>29</v>
          </cell>
          <cell r="Z2178">
            <v>3</v>
          </cell>
        </row>
        <row r="2179">
          <cell r="A2179" t="str">
            <v>TMP564</v>
          </cell>
          <cell r="B2179" t="str">
            <v>ROHINI MEMANE</v>
          </cell>
          <cell r="C2179" t="str">
            <v>5/6/07</v>
          </cell>
          <cell r="E2179" t="str">
            <v>YES</v>
          </cell>
          <cell r="F2179">
            <v>9</v>
          </cell>
          <cell r="G2179">
            <v>17.3</v>
          </cell>
          <cell r="H2179" t="str">
            <v>TEMP</v>
          </cell>
          <cell r="N2179">
            <v>0</v>
          </cell>
          <cell r="R2179" t="str">
            <v>CUTTING HELPER</v>
          </cell>
          <cell r="S2179">
            <v>39599</v>
          </cell>
          <cell r="T2179">
            <v>24</v>
          </cell>
          <cell r="U2179">
            <v>4</v>
          </cell>
          <cell r="V2179">
            <v>0</v>
          </cell>
          <cell r="W2179">
            <v>1</v>
          </cell>
          <cell r="X2179">
            <v>31</v>
          </cell>
          <cell r="Y2179">
            <v>29</v>
          </cell>
          <cell r="Z2179">
            <v>0</v>
          </cell>
        </row>
        <row r="2180">
          <cell r="A2180" t="str">
            <v>TMP564</v>
          </cell>
          <cell r="B2180" t="str">
            <v>ROHINI MEMANE</v>
          </cell>
          <cell r="C2180" t="str">
            <v>5/6/07</v>
          </cell>
          <cell r="E2180" t="str">
            <v>YES</v>
          </cell>
          <cell r="F2180" t="str">
            <v>TIME_IN</v>
          </cell>
          <cell r="G2180">
            <v>17.3</v>
          </cell>
          <cell r="H2180" t="str">
            <v>TEMP</v>
          </cell>
          <cell r="N2180">
            <v>0</v>
          </cell>
          <cell r="R2180" t="str">
            <v>CUTTING HELPER</v>
          </cell>
          <cell r="S2180">
            <v>39814</v>
          </cell>
          <cell r="T2180">
            <v>23.5</v>
          </cell>
          <cell r="U2180">
            <v>4</v>
          </cell>
          <cell r="V2180">
            <v>0</v>
          </cell>
          <cell r="W2180">
            <v>1</v>
          </cell>
          <cell r="X2180">
            <v>31</v>
          </cell>
          <cell r="Y2180">
            <v>28.5</v>
          </cell>
          <cell r="Z2180">
            <v>0</v>
          </cell>
        </row>
        <row r="2181">
          <cell r="A2181" t="str">
            <v>TMP564</v>
          </cell>
          <cell r="B2181" t="str">
            <v>ROHINI MEMANE</v>
          </cell>
          <cell r="C2181" t="str">
            <v>5/6/07</v>
          </cell>
          <cell r="E2181" t="str">
            <v>YES</v>
          </cell>
          <cell r="F2181">
            <v>9</v>
          </cell>
          <cell r="G2181">
            <v>17.3</v>
          </cell>
          <cell r="H2181" t="str">
            <v>TEMP</v>
          </cell>
          <cell r="N2181">
            <v>0</v>
          </cell>
          <cell r="R2181" t="str">
            <v>CUTTING HELPER</v>
          </cell>
          <cell r="S2181">
            <v>39539</v>
          </cell>
          <cell r="T2181">
            <v>23.5</v>
          </cell>
          <cell r="U2181">
            <v>4</v>
          </cell>
          <cell r="W2181">
            <v>0</v>
          </cell>
          <cell r="X2181">
            <v>30</v>
          </cell>
          <cell r="Y2181">
            <v>27.5</v>
          </cell>
          <cell r="Z2181">
            <v>0</v>
          </cell>
        </row>
        <row r="2182">
          <cell r="A2182" t="str">
            <v>TMP564</v>
          </cell>
          <cell r="B2182" t="str">
            <v>ROHINI MEMANE</v>
          </cell>
          <cell r="C2182" t="str">
            <v>5/6/07</v>
          </cell>
          <cell r="E2182" t="str">
            <v>YES</v>
          </cell>
          <cell r="F2182" t="str">
            <v>TIME_IN</v>
          </cell>
          <cell r="G2182">
            <v>17.3</v>
          </cell>
          <cell r="H2182" t="str">
            <v>TEMP</v>
          </cell>
          <cell r="N2182">
            <v>0</v>
          </cell>
          <cell r="R2182" t="str">
            <v>CUTTING HELPER</v>
          </cell>
          <cell r="S2182">
            <v>39881</v>
          </cell>
          <cell r="T2182">
            <v>24</v>
          </cell>
          <cell r="U2182">
            <v>5</v>
          </cell>
          <cell r="V2182">
            <v>0</v>
          </cell>
          <cell r="W2182">
            <v>2</v>
          </cell>
          <cell r="X2182">
            <v>31</v>
          </cell>
          <cell r="Y2182">
            <v>31</v>
          </cell>
          <cell r="Z2182">
            <v>4</v>
          </cell>
        </row>
        <row r="2183">
          <cell r="A2183" t="str">
            <v>TMP564</v>
          </cell>
          <cell r="B2183" t="str">
            <v>ROHINI MEMANE</v>
          </cell>
          <cell r="C2183" t="str">
            <v>5/6/07</v>
          </cell>
          <cell r="E2183" t="str">
            <v>YES</v>
          </cell>
          <cell r="F2183">
            <v>9</v>
          </cell>
          <cell r="G2183">
            <v>17.3</v>
          </cell>
          <cell r="H2183" t="str">
            <v>TEMP</v>
          </cell>
          <cell r="N2183">
            <v>0</v>
          </cell>
          <cell r="R2183" t="str">
            <v>CUTTING HELPER</v>
          </cell>
          <cell r="S2183">
            <v>39691</v>
          </cell>
          <cell r="T2183">
            <v>22</v>
          </cell>
          <cell r="U2183">
            <v>4</v>
          </cell>
          <cell r="V2183">
            <v>0</v>
          </cell>
          <cell r="W2183">
            <v>3</v>
          </cell>
          <cell r="X2183">
            <v>31</v>
          </cell>
          <cell r="Y2183">
            <v>29</v>
          </cell>
          <cell r="Z2183">
            <v>0</v>
          </cell>
        </row>
        <row r="2184">
          <cell r="A2184" t="str">
            <v>TMP564</v>
          </cell>
          <cell r="B2184" t="str">
            <v>ROHINI MEMANE</v>
          </cell>
          <cell r="C2184" t="str">
            <v>5/6/07</v>
          </cell>
          <cell r="E2184" t="str">
            <v>YES</v>
          </cell>
          <cell r="F2184">
            <v>9</v>
          </cell>
          <cell r="G2184">
            <v>17.3</v>
          </cell>
          <cell r="H2184" t="str">
            <v>TEMP</v>
          </cell>
          <cell r="N2184">
            <v>0</v>
          </cell>
          <cell r="R2184" t="str">
            <v>CUTTING HELPER</v>
          </cell>
          <cell r="S2184">
            <v>39660</v>
          </cell>
          <cell r="T2184">
            <v>26</v>
          </cell>
          <cell r="U2184">
            <v>4</v>
          </cell>
          <cell r="V2184">
            <v>0</v>
          </cell>
          <cell r="W2184">
            <v>0</v>
          </cell>
          <cell r="X2184">
            <v>31</v>
          </cell>
          <cell r="Y2184">
            <v>30</v>
          </cell>
          <cell r="Z2184">
            <v>8</v>
          </cell>
        </row>
        <row r="2185">
          <cell r="A2185" t="str">
            <v>TMP564</v>
          </cell>
          <cell r="B2185" t="str">
            <v>ROHINI MEMANE</v>
          </cell>
          <cell r="C2185" t="str">
            <v>5/6/07</v>
          </cell>
          <cell r="E2185" t="str">
            <v>YES</v>
          </cell>
          <cell r="F2185">
            <v>9</v>
          </cell>
          <cell r="G2185">
            <v>17.3</v>
          </cell>
          <cell r="H2185" t="str">
            <v>TEMP</v>
          </cell>
          <cell r="N2185">
            <v>0</v>
          </cell>
          <cell r="R2185" t="str">
            <v>CUTTING HELPER</v>
          </cell>
          <cell r="S2185">
            <v>39753</v>
          </cell>
          <cell r="T2185">
            <v>24</v>
          </cell>
          <cell r="U2185">
            <v>5</v>
          </cell>
          <cell r="V2185">
            <v>0</v>
          </cell>
          <cell r="W2185">
            <v>0</v>
          </cell>
          <cell r="X2185">
            <v>30</v>
          </cell>
          <cell r="Y2185">
            <v>29</v>
          </cell>
          <cell r="Z2185">
            <v>1.25</v>
          </cell>
        </row>
        <row r="2186">
          <cell r="A2186" t="str">
            <v>TMP564</v>
          </cell>
          <cell r="B2186" t="str">
            <v>ROHINI MEMANE</v>
          </cell>
          <cell r="C2186" t="str">
            <v>5/6/07</v>
          </cell>
          <cell r="E2186" t="str">
            <v>YES</v>
          </cell>
          <cell r="F2186" t="str">
            <v>TIME_IN</v>
          </cell>
          <cell r="G2186">
            <v>17.3</v>
          </cell>
          <cell r="H2186" t="str">
            <v>TEMP</v>
          </cell>
          <cell r="N2186">
            <v>0</v>
          </cell>
          <cell r="R2186" t="str">
            <v>CUTTING HELPER</v>
          </cell>
          <cell r="S2186">
            <v>39783</v>
          </cell>
          <cell r="T2186">
            <v>26</v>
          </cell>
          <cell r="U2186">
            <v>4</v>
          </cell>
          <cell r="V2186">
            <v>0</v>
          </cell>
          <cell r="W2186">
            <v>0</v>
          </cell>
          <cell r="X2186">
            <v>31</v>
          </cell>
          <cell r="Y2186">
            <v>30</v>
          </cell>
          <cell r="Z2186">
            <v>0</v>
          </cell>
        </row>
        <row r="2187">
          <cell r="A2187" t="str">
            <v>TMP564</v>
          </cell>
          <cell r="B2187" t="str">
            <v>ROHINI MEMANE</v>
          </cell>
          <cell r="C2187" t="str">
            <v>5/6/07</v>
          </cell>
          <cell r="F2187">
            <v>9</v>
          </cell>
          <cell r="G2187">
            <v>17.3</v>
          </cell>
          <cell r="H2187" t="str">
            <v>TEMP</v>
          </cell>
          <cell r="N2187">
            <v>0</v>
          </cell>
          <cell r="R2187" t="str">
            <v>CUTTING HELPER</v>
          </cell>
          <cell r="S2187">
            <v>39629</v>
          </cell>
          <cell r="T2187">
            <v>25</v>
          </cell>
          <cell r="U2187">
            <v>5</v>
          </cell>
          <cell r="V2187">
            <v>0</v>
          </cell>
          <cell r="W2187">
            <v>0</v>
          </cell>
          <cell r="X2187">
            <v>30</v>
          </cell>
          <cell r="Y2187">
            <v>30</v>
          </cell>
          <cell r="Z2187">
            <v>0</v>
          </cell>
        </row>
        <row r="2188">
          <cell r="A2188" t="str">
            <v>TMP564</v>
          </cell>
          <cell r="B2188" t="str">
            <v>ROHINI MEMANE</v>
          </cell>
          <cell r="C2188" t="str">
            <v>5/6/07</v>
          </cell>
          <cell r="E2188" t="str">
            <v>YES</v>
          </cell>
          <cell r="F2188">
            <v>9</v>
          </cell>
          <cell r="G2188">
            <v>17.3</v>
          </cell>
          <cell r="H2188" t="str">
            <v>TEMP</v>
          </cell>
          <cell r="N2188">
            <v>0</v>
          </cell>
          <cell r="R2188" t="str">
            <v>CUTTING HELPER</v>
          </cell>
          <cell r="S2188">
            <v>39692</v>
          </cell>
          <cell r="T2188">
            <v>23</v>
          </cell>
          <cell r="U2188">
            <v>4</v>
          </cell>
          <cell r="V2188">
            <v>0</v>
          </cell>
          <cell r="W2188">
            <v>1</v>
          </cell>
          <cell r="X2188">
            <v>30</v>
          </cell>
          <cell r="Y2188">
            <v>28</v>
          </cell>
          <cell r="Z2188">
            <v>0</v>
          </cell>
        </row>
        <row r="2189">
          <cell r="A2189" t="str">
            <v>TMP564</v>
          </cell>
          <cell r="B2189" t="str">
            <v>ROHINI MEMANE</v>
          </cell>
          <cell r="C2189" t="str">
            <v>5/6/07</v>
          </cell>
          <cell r="E2189" t="str">
            <v>YES</v>
          </cell>
          <cell r="F2189" t="str">
            <v>TIME_IN</v>
          </cell>
          <cell r="G2189">
            <v>17.3</v>
          </cell>
          <cell r="H2189" t="str">
            <v>TEMP</v>
          </cell>
          <cell r="N2189">
            <v>0</v>
          </cell>
          <cell r="R2189" t="str">
            <v>CUTTING HELPER</v>
          </cell>
          <cell r="S2189">
            <v>39845</v>
          </cell>
          <cell r="T2189">
            <v>24</v>
          </cell>
          <cell r="U2189">
            <v>4</v>
          </cell>
          <cell r="V2189">
            <v>0</v>
          </cell>
          <cell r="W2189">
            <v>0</v>
          </cell>
          <cell r="X2189">
            <v>28</v>
          </cell>
          <cell r="Y2189">
            <v>28</v>
          </cell>
          <cell r="Z2189">
            <v>0</v>
          </cell>
        </row>
        <row r="2190">
          <cell r="A2190" t="str">
            <v>TMP565</v>
          </cell>
          <cell r="B2190" t="str">
            <v>ASHISH TIWARI</v>
          </cell>
          <cell r="C2190" t="str">
            <v>5/6/07</v>
          </cell>
          <cell r="E2190" t="str">
            <v>YES</v>
          </cell>
          <cell r="F2190" t="str">
            <v>TIME_IN</v>
          </cell>
          <cell r="G2190">
            <v>16.45</v>
          </cell>
          <cell r="H2190" t="str">
            <v>TEMP</v>
          </cell>
          <cell r="N2190">
            <v>0</v>
          </cell>
          <cell r="R2190" t="str">
            <v>PRIINTING HELPER</v>
          </cell>
          <cell r="S2190">
            <v>39783</v>
          </cell>
          <cell r="T2190">
            <v>25</v>
          </cell>
          <cell r="U2190">
            <v>4</v>
          </cell>
          <cell r="V2190">
            <v>0</v>
          </cell>
          <cell r="W2190">
            <v>0</v>
          </cell>
          <cell r="X2190">
            <v>31</v>
          </cell>
          <cell r="Y2190">
            <v>29</v>
          </cell>
          <cell r="Z2190">
            <v>1</v>
          </cell>
        </row>
        <row r="2191">
          <cell r="A2191" t="str">
            <v>TMP565</v>
          </cell>
          <cell r="B2191" t="str">
            <v>ASHISH TIWARI</v>
          </cell>
          <cell r="C2191" t="str">
            <v>5/6/07</v>
          </cell>
          <cell r="E2191" t="str">
            <v>YES</v>
          </cell>
          <cell r="F2191">
            <v>8.15</v>
          </cell>
          <cell r="G2191">
            <v>16.45</v>
          </cell>
          <cell r="H2191" t="str">
            <v>TEMP</v>
          </cell>
          <cell r="N2191">
            <v>0</v>
          </cell>
          <cell r="R2191" t="str">
            <v>PRIINTING HELPER</v>
          </cell>
          <cell r="S2191">
            <v>39722</v>
          </cell>
          <cell r="T2191">
            <v>21</v>
          </cell>
          <cell r="U2191">
            <v>4</v>
          </cell>
          <cell r="V2191">
            <v>0</v>
          </cell>
          <cell r="W2191">
            <v>4</v>
          </cell>
          <cell r="X2191">
            <v>31</v>
          </cell>
          <cell r="Y2191">
            <v>29</v>
          </cell>
          <cell r="Z2191">
            <v>17</v>
          </cell>
        </row>
        <row r="2192">
          <cell r="A2192" t="str">
            <v>TMP565</v>
          </cell>
          <cell r="B2192" t="str">
            <v>ASHISH TIWARI</v>
          </cell>
          <cell r="C2192" t="str">
            <v>5/6/07</v>
          </cell>
          <cell r="F2192">
            <v>8.15</v>
          </cell>
          <cell r="G2192">
            <v>16.45</v>
          </cell>
          <cell r="H2192" t="str">
            <v>TEMP</v>
          </cell>
          <cell r="N2192">
            <v>0</v>
          </cell>
          <cell r="R2192" t="str">
            <v>PRIINTING HELPER</v>
          </cell>
          <cell r="S2192">
            <v>39629</v>
          </cell>
          <cell r="T2192">
            <v>25</v>
          </cell>
          <cell r="U2192">
            <v>5</v>
          </cell>
          <cell r="V2192">
            <v>0</v>
          </cell>
          <cell r="W2192">
            <v>0</v>
          </cell>
          <cell r="X2192">
            <v>30</v>
          </cell>
          <cell r="Y2192">
            <v>30</v>
          </cell>
          <cell r="Z2192">
            <v>30.75</v>
          </cell>
        </row>
        <row r="2193">
          <cell r="A2193" t="str">
            <v>TMP565</v>
          </cell>
          <cell r="B2193" t="str">
            <v>ASHISH TIWARI</v>
          </cell>
          <cell r="C2193" t="str">
            <v>5/6/07</v>
          </cell>
          <cell r="E2193" t="str">
            <v>YES</v>
          </cell>
          <cell r="F2193">
            <v>8.15</v>
          </cell>
          <cell r="G2193">
            <v>16.45</v>
          </cell>
          <cell r="H2193" t="str">
            <v>TEMP</v>
          </cell>
          <cell r="N2193">
            <v>0</v>
          </cell>
          <cell r="R2193" t="str">
            <v>PRIINTING HELPER</v>
          </cell>
          <cell r="S2193">
            <v>39691</v>
          </cell>
          <cell r="T2193">
            <v>22</v>
          </cell>
          <cell r="U2193">
            <v>4</v>
          </cell>
          <cell r="V2193">
            <v>0</v>
          </cell>
          <cell r="W2193">
            <v>3</v>
          </cell>
          <cell r="X2193">
            <v>31</v>
          </cell>
          <cell r="Y2193">
            <v>29</v>
          </cell>
          <cell r="Z2193">
            <v>24</v>
          </cell>
        </row>
        <row r="2194">
          <cell r="A2194" t="str">
            <v>TMP565</v>
          </cell>
          <cell r="B2194" t="str">
            <v>ASHISH TIWARI</v>
          </cell>
          <cell r="C2194" t="str">
            <v>5/6/07</v>
          </cell>
          <cell r="E2194" t="str">
            <v>YES</v>
          </cell>
          <cell r="F2194" t="str">
            <v>TIME_IN</v>
          </cell>
          <cell r="G2194">
            <v>16.45</v>
          </cell>
          <cell r="H2194" t="str">
            <v>TEMP</v>
          </cell>
          <cell r="N2194">
            <v>0</v>
          </cell>
          <cell r="R2194" t="str">
            <v>PRIINTING HELPER</v>
          </cell>
          <cell r="S2194">
            <v>39814</v>
          </cell>
          <cell r="T2194">
            <v>3</v>
          </cell>
          <cell r="U2194">
            <v>0</v>
          </cell>
          <cell r="V2194">
            <v>0</v>
          </cell>
          <cell r="W2194">
            <v>0</v>
          </cell>
          <cell r="X2194">
            <v>31</v>
          </cell>
          <cell r="Y2194">
            <v>3</v>
          </cell>
          <cell r="Z2194">
            <v>0</v>
          </cell>
        </row>
        <row r="2195">
          <cell r="A2195" t="str">
            <v>TMP565</v>
          </cell>
          <cell r="B2195" t="str">
            <v>ASHISH TIWARI</v>
          </cell>
          <cell r="C2195" t="str">
            <v>5/6/07</v>
          </cell>
          <cell r="E2195" t="str">
            <v>YES</v>
          </cell>
          <cell r="F2195">
            <v>8.15</v>
          </cell>
          <cell r="G2195">
            <v>16.45</v>
          </cell>
          <cell r="H2195" t="str">
            <v>TEMP</v>
          </cell>
          <cell r="N2195">
            <v>0</v>
          </cell>
          <cell r="R2195" t="str">
            <v>PRIINTING HELPER</v>
          </cell>
          <cell r="S2195">
            <v>39692</v>
          </cell>
          <cell r="T2195">
            <v>23.5</v>
          </cell>
          <cell r="U2195">
            <v>4</v>
          </cell>
          <cell r="V2195">
            <v>0</v>
          </cell>
          <cell r="W2195">
            <v>1</v>
          </cell>
          <cell r="X2195">
            <v>30</v>
          </cell>
          <cell r="Y2195">
            <v>28.5</v>
          </cell>
          <cell r="Z2195">
            <v>21.5</v>
          </cell>
        </row>
        <row r="2196">
          <cell r="A2196" t="str">
            <v>TMP565</v>
          </cell>
          <cell r="B2196" t="str">
            <v>ASHISH TIWARI</v>
          </cell>
          <cell r="C2196" t="str">
            <v>5/6/07</v>
          </cell>
          <cell r="E2196" t="str">
            <v>YES</v>
          </cell>
          <cell r="F2196">
            <v>8.15</v>
          </cell>
          <cell r="G2196">
            <v>16.45</v>
          </cell>
          <cell r="H2196" t="str">
            <v>TEMP</v>
          </cell>
          <cell r="N2196">
            <v>0</v>
          </cell>
          <cell r="R2196" t="str">
            <v>PRIINTING HELPER</v>
          </cell>
          <cell r="S2196">
            <v>39660</v>
          </cell>
          <cell r="T2196">
            <v>25.5</v>
          </cell>
          <cell r="U2196">
            <v>4</v>
          </cell>
          <cell r="V2196">
            <v>0</v>
          </cell>
          <cell r="W2196">
            <v>0</v>
          </cell>
          <cell r="X2196">
            <v>31</v>
          </cell>
          <cell r="Y2196">
            <v>29.5</v>
          </cell>
          <cell r="Z2196">
            <v>34</v>
          </cell>
        </row>
        <row r="2197">
          <cell r="A2197" t="str">
            <v>TMP565</v>
          </cell>
          <cell r="B2197" t="str">
            <v>ASHISH TIWARI</v>
          </cell>
          <cell r="C2197" t="str">
            <v>5/6/07</v>
          </cell>
          <cell r="E2197" t="str">
            <v>YES</v>
          </cell>
          <cell r="F2197">
            <v>8.15</v>
          </cell>
          <cell r="G2197">
            <v>16.45</v>
          </cell>
          <cell r="H2197" t="str">
            <v>TEMP</v>
          </cell>
          <cell r="N2197">
            <v>0</v>
          </cell>
          <cell r="R2197" t="str">
            <v>PRIINTING HELPER</v>
          </cell>
          <cell r="S2197">
            <v>39539</v>
          </cell>
          <cell r="T2197">
            <v>0</v>
          </cell>
          <cell r="U2197">
            <v>0</v>
          </cell>
          <cell r="W2197">
            <v>0</v>
          </cell>
          <cell r="X2197">
            <v>30</v>
          </cell>
          <cell r="Y2197">
            <v>0</v>
          </cell>
          <cell r="Z2197">
            <v>0</v>
          </cell>
        </row>
        <row r="2198">
          <cell r="A2198" t="str">
            <v>TMP565</v>
          </cell>
          <cell r="B2198" t="str">
            <v>ASHISH TIWARI</v>
          </cell>
          <cell r="C2198" t="str">
            <v>5/6/07</v>
          </cell>
          <cell r="E2198" t="str">
            <v>YES</v>
          </cell>
          <cell r="F2198">
            <v>8.15</v>
          </cell>
          <cell r="G2198">
            <v>16.45</v>
          </cell>
          <cell r="H2198" t="str">
            <v>TEMP</v>
          </cell>
          <cell r="N2198">
            <v>0</v>
          </cell>
          <cell r="R2198" t="str">
            <v>PRIINTING HELPER</v>
          </cell>
          <cell r="S2198">
            <v>39599</v>
          </cell>
          <cell r="T2198">
            <v>17</v>
          </cell>
          <cell r="U2198">
            <v>3</v>
          </cell>
          <cell r="V2198">
            <v>0</v>
          </cell>
          <cell r="W2198">
            <v>0</v>
          </cell>
          <cell r="X2198">
            <v>31</v>
          </cell>
          <cell r="Y2198">
            <v>20</v>
          </cell>
          <cell r="Z2198">
            <v>39.75</v>
          </cell>
        </row>
        <row r="2199">
          <cell r="A2199" t="str">
            <v>TMP565</v>
          </cell>
          <cell r="B2199" t="str">
            <v>ASHISH TIWARI</v>
          </cell>
          <cell r="C2199" t="str">
            <v>5/6/07</v>
          </cell>
          <cell r="E2199" t="str">
            <v>YES</v>
          </cell>
          <cell r="F2199">
            <v>8.15</v>
          </cell>
          <cell r="G2199">
            <v>16.45</v>
          </cell>
          <cell r="H2199" t="str">
            <v>TEMP</v>
          </cell>
          <cell r="N2199">
            <v>0</v>
          </cell>
          <cell r="R2199" t="str">
            <v>PRIINTING HELPER</v>
          </cell>
          <cell r="S2199">
            <v>39753</v>
          </cell>
          <cell r="T2199">
            <v>23.5</v>
          </cell>
          <cell r="U2199">
            <v>5</v>
          </cell>
          <cell r="V2199">
            <v>0</v>
          </cell>
          <cell r="W2199">
            <v>0</v>
          </cell>
          <cell r="X2199">
            <v>30</v>
          </cell>
          <cell r="Y2199">
            <v>28.5</v>
          </cell>
          <cell r="Z2199">
            <v>8.5</v>
          </cell>
        </row>
        <row r="2200">
          <cell r="A2200" t="str">
            <v>TMP567</v>
          </cell>
          <cell r="B2200" t="str">
            <v>ASHWINI JADHAV</v>
          </cell>
          <cell r="C2200" t="str">
            <v>8.6.07</v>
          </cell>
          <cell r="E2200" t="str">
            <v>YES</v>
          </cell>
          <cell r="F2200">
            <v>9</v>
          </cell>
          <cell r="G2200">
            <v>17.3</v>
          </cell>
          <cell r="H2200" t="str">
            <v>TEMP</v>
          </cell>
          <cell r="N2200">
            <v>0</v>
          </cell>
          <cell r="R2200" t="str">
            <v>ASSEMBLY HELPER</v>
          </cell>
          <cell r="S2200">
            <v>39722</v>
          </cell>
          <cell r="T2200">
            <v>20</v>
          </cell>
          <cell r="U2200">
            <v>4</v>
          </cell>
          <cell r="V2200">
            <v>0</v>
          </cell>
          <cell r="W2200">
            <v>4</v>
          </cell>
          <cell r="X2200">
            <v>31</v>
          </cell>
          <cell r="Y2200">
            <v>28</v>
          </cell>
          <cell r="Z2200">
            <v>4.25</v>
          </cell>
        </row>
        <row r="2201">
          <cell r="A2201" t="str">
            <v>TMP567</v>
          </cell>
          <cell r="B2201" t="str">
            <v>ASHWINI JADHAV</v>
          </cell>
          <cell r="C2201" t="str">
            <v>8.6.07</v>
          </cell>
          <cell r="E2201" t="str">
            <v>YES</v>
          </cell>
          <cell r="F2201">
            <v>9</v>
          </cell>
          <cell r="G2201">
            <v>17.3</v>
          </cell>
          <cell r="H2201" t="str">
            <v>TEMP</v>
          </cell>
          <cell r="N2201">
            <v>0</v>
          </cell>
          <cell r="R2201" t="str">
            <v>ASSEMBLY HELPER</v>
          </cell>
          <cell r="S2201">
            <v>39660</v>
          </cell>
          <cell r="T2201">
            <v>20.5</v>
          </cell>
          <cell r="U2201">
            <v>4</v>
          </cell>
          <cell r="V2201">
            <v>0</v>
          </cell>
          <cell r="W2201">
            <v>0</v>
          </cell>
          <cell r="X2201">
            <v>31</v>
          </cell>
          <cell r="Y2201">
            <v>24.5</v>
          </cell>
          <cell r="Z2201">
            <v>23.5</v>
          </cell>
        </row>
        <row r="2202">
          <cell r="A2202" t="str">
            <v>TMP567</v>
          </cell>
          <cell r="B2202" t="str">
            <v>ASHWINI JADHAV</v>
          </cell>
          <cell r="C2202" t="str">
            <v>8.6.07</v>
          </cell>
          <cell r="E2202" t="str">
            <v>YES</v>
          </cell>
          <cell r="F2202">
            <v>9</v>
          </cell>
          <cell r="G2202">
            <v>17.3</v>
          </cell>
          <cell r="H2202" t="str">
            <v>TEMP</v>
          </cell>
          <cell r="N2202">
            <v>0</v>
          </cell>
          <cell r="R2202" t="str">
            <v>ASSEMBLY HELPER</v>
          </cell>
          <cell r="S2202">
            <v>39599</v>
          </cell>
          <cell r="T2202">
            <v>18</v>
          </cell>
          <cell r="U2202">
            <v>3</v>
          </cell>
          <cell r="V2202">
            <v>0</v>
          </cell>
          <cell r="W2202">
            <v>0</v>
          </cell>
          <cell r="X2202">
            <v>31</v>
          </cell>
          <cell r="Y2202">
            <v>21</v>
          </cell>
          <cell r="Z2202">
            <v>4</v>
          </cell>
        </row>
        <row r="2203">
          <cell r="A2203" t="str">
            <v>TMP567</v>
          </cell>
          <cell r="B2203" t="str">
            <v>ASHWINI JADHAV</v>
          </cell>
          <cell r="C2203" t="str">
            <v>8.6.07</v>
          </cell>
          <cell r="E2203" t="str">
            <v>YES</v>
          </cell>
          <cell r="F2203" t="str">
            <v>TIME_IN</v>
          </cell>
          <cell r="G2203">
            <v>17.3</v>
          </cell>
          <cell r="H2203" t="str">
            <v>TEMP</v>
          </cell>
          <cell r="N2203">
            <v>0</v>
          </cell>
          <cell r="R2203" t="str">
            <v>ASSEMBLY HELPER</v>
          </cell>
          <cell r="S2203">
            <v>39881</v>
          </cell>
          <cell r="T2203">
            <v>22.5</v>
          </cell>
          <cell r="U2203">
            <v>5</v>
          </cell>
          <cell r="V2203">
            <v>0</v>
          </cell>
          <cell r="W2203">
            <v>2</v>
          </cell>
          <cell r="X2203">
            <v>31</v>
          </cell>
          <cell r="Y2203">
            <v>29.5</v>
          </cell>
          <cell r="Z2203">
            <v>12.75</v>
          </cell>
        </row>
        <row r="2204">
          <cell r="A2204" t="str">
            <v>TMP567</v>
          </cell>
          <cell r="B2204" t="str">
            <v>ASHWINI JADHAV</v>
          </cell>
          <cell r="C2204" t="str">
            <v>8.6.07</v>
          </cell>
          <cell r="E2204" t="str">
            <v>YES</v>
          </cell>
          <cell r="F2204" t="str">
            <v>TIME_IN</v>
          </cell>
          <cell r="G2204">
            <v>17.3</v>
          </cell>
          <cell r="H2204" t="str">
            <v>TEMP</v>
          </cell>
          <cell r="N2204">
            <v>0</v>
          </cell>
          <cell r="R2204" t="str">
            <v>ASSEMBLY HELPER</v>
          </cell>
          <cell r="S2204">
            <v>39845</v>
          </cell>
          <cell r="T2204">
            <v>23</v>
          </cell>
          <cell r="U2204">
            <v>4</v>
          </cell>
          <cell r="V2204">
            <v>0</v>
          </cell>
          <cell r="W2204">
            <v>0</v>
          </cell>
          <cell r="X2204">
            <v>28</v>
          </cell>
          <cell r="Y2204">
            <v>27</v>
          </cell>
          <cell r="Z2204">
            <v>0</v>
          </cell>
        </row>
        <row r="2205">
          <cell r="A2205" t="str">
            <v>TMP567</v>
          </cell>
          <cell r="B2205" t="str">
            <v>ASHWINI JADHAV</v>
          </cell>
          <cell r="C2205" t="str">
            <v>8.6.07</v>
          </cell>
          <cell r="E2205" t="str">
            <v>YES</v>
          </cell>
          <cell r="F2205">
            <v>9</v>
          </cell>
          <cell r="G2205">
            <v>17.3</v>
          </cell>
          <cell r="H2205" t="str">
            <v>TEMP</v>
          </cell>
          <cell r="N2205">
            <v>0</v>
          </cell>
          <cell r="R2205" t="str">
            <v>ASSEMBLY HELPER</v>
          </cell>
          <cell r="S2205">
            <v>39539</v>
          </cell>
          <cell r="T2205">
            <v>20</v>
          </cell>
          <cell r="U2205">
            <v>3</v>
          </cell>
          <cell r="W2205">
            <v>0</v>
          </cell>
          <cell r="X2205">
            <v>30</v>
          </cell>
          <cell r="Y2205">
            <v>23</v>
          </cell>
          <cell r="Z2205">
            <v>0</v>
          </cell>
        </row>
        <row r="2206">
          <cell r="A2206" t="str">
            <v>TMP567</v>
          </cell>
          <cell r="B2206" t="str">
            <v>ASHWINI JADHAV</v>
          </cell>
          <cell r="C2206" t="str">
            <v>8.6.07</v>
          </cell>
          <cell r="E2206" t="str">
            <v>YES</v>
          </cell>
          <cell r="F2206">
            <v>9</v>
          </cell>
          <cell r="G2206">
            <v>17.3</v>
          </cell>
          <cell r="H2206" t="str">
            <v>TEMP</v>
          </cell>
          <cell r="N2206">
            <v>0</v>
          </cell>
          <cell r="R2206" t="str">
            <v>ASSEMBLY HELPER</v>
          </cell>
          <cell r="S2206">
            <v>39692</v>
          </cell>
          <cell r="T2206">
            <v>23.5</v>
          </cell>
          <cell r="U2206">
            <v>4</v>
          </cell>
          <cell r="V2206">
            <v>0</v>
          </cell>
          <cell r="W2206">
            <v>1</v>
          </cell>
          <cell r="X2206">
            <v>30</v>
          </cell>
          <cell r="Y2206">
            <v>28.5</v>
          </cell>
          <cell r="Z2206">
            <v>20.5</v>
          </cell>
        </row>
        <row r="2207">
          <cell r="A2207" t="str">
            <v>TMP567</v>
          </cell>
          <cell r="B2207" t="str">
            <v>ASHWINI JADHAV</v>
          </cell>
          <cell r="C2207" t="str">
            <v>8.6.07</v>
          </cell>
          <cell r="E2207" t="str">
            <v>YES</v>
          </cell>
          <cell r="F2207" t="str">
            <v>TIME_IN</v>
          </cell>
          <cell r="G2207">
            <v>17.3</v>
          </cell>
          <cell r="H2207" t="str">
            <v>TEMP</v>
          </cell>
          <cell r="N2207">
            <v>0</v>
          </cell>
          <cell r="R2207" t="str">
            <v>ASSEMBLY HELPER</v>
          </cell>
          <cell r="S2207">
            <v>39814</v>
          </cell>
          <cell r="T2207">
            <v>20</v>
          </cell>
          <cell r="U2207">
            <v>4</v>
          </cell>
          <cell r="V2207">
            <v>0</v>
          </cell>
          <cell r="W2207">
            <v>1</v>
          </cell>
          <cell r="X2207">
            <v>31</v>
          </cell>
          <cell r="Y2207">
            <v>25</v>
          </cell>
          <cell r="Z2207">
            <v>0</v>
          </cell>
        </row>
        <row r="2208">
          <cell r="A2208" t="str">
            <v>TMP567</v>
          </cell>
          <cell r="B2208" t="str">
            <v>ASHWINI JADHAV</v>
          </cell>
          <cell r="C2208" t="str">
            <v>8.6.07</v>
          </cell>
          <cell r="E2208" t="str">
            <v>YES</v>
          </cell>
          <cell r="F2208" t="str">
            <v>TIME_IN</v>
          </cell>
          <cell r="G2208">
            <v>17.3</v>
          </cell>
          <cell r="H2208" t="str">
            <v>TEMP</v>
          </cell>
          <cell r="N2208">
            <v>0</v>
          </cell>
          <cell r="R2208" t="str">
            <v>ASSEMBLY HELPER</v>
          </cell>
          <cell r="S2208">
            <v>39783</v>
          </cell>
          <cell r="T2208">
            <v>20</v>
          </cell>
          <cell r="U2208">
            <v>3</v>
          </cell>
          <cell r="V2208">
            <v>0</v>
          </cell>
          <cell r="W2208">
            <v>0</v>
          </cell>
          <cell r="X2208">
            <v>31</v>
          </cell>
          <cell r="Y2208">
            <v>23</v>
          </cell>
          <cell r="Z2208">
            <v>0</v>
          </cell>
        </row>
        <row r="2209">
          <cell r="A2209" t="str">
            <v>TMP567</v>
          </cell>
          <cell r="B2209" t="str">
            <v>ASHWINI JADHAV</v>
          </cell>
          <cell r="C2209" t="str">
            <v>8.6.07</v>
          </cell>
          <cell r="E2209" t="str">
            <v>YES</v>
          </cell>
          <cell r="F2209">
            <v>9</v>
          </cell>
          <cell r="G2209">
            <v>17.3</v>
          </cell>
          <cell r="H2209" t="str">
            <v>TEMP</v>
          </cell>
          <cell r="N2209">
            <v>0</v>
          </cell>
          <cell r="R2209" t="str">
            <v>ASSEMBLY HELPER</v>
          </cell>
          <cell r="S2209">
            <v>39691</v>
          </cell>
          <cell r="T2209">
            <v>21</v>
          </cell>
          <cell r="U2209">
            <v>4</v>
          </cell>
          <cell r="V2209">
            <v>0</v>
          </cell>
          <cell r="W2209">
            <v>3</v>
          </cell>
          <cell r="X2209">
            <v>31</v>
          </cell>
          <cell r="Y2209">
            <v>28</v>
          </cell>
          <cell r="Z2209">
            <v>21</v>
          </cell>
        </row>
        <row r="2210">
          <cell r="A2210" t="str">
            <v>TMP567</v>
          </cell>
          <cell r="B2210" t="str">
            <v>ASHWINI JADHAV</v>
          </cell>
          <cell r="C2210" t="str">
            <v>8.6.07</v>
          </cell>
          <cell r="F2210">
            <v>9</v>
          </cell>
          <cell r="G2210">
            <v>17.3</v>
          </cell>
          <cell r="H2210" t="str">
            <v>TEMP</v>
          </cell>
          <cell r="N2210">
            <v>0</v>
          </cell>
          <cell r="R2210" t="str">
            <v>ASSEMBLY HELPER</v>
          </cell>
          <cell r="S2210">
            <v>39629</v>
          </cell>
          <cell r="T2210">
            <v>22</v>
          </cell>
          <cell r="U2210">
            <v>5</v>
          </cell>
          <cell r="V2210">
            <v>0</v>
          </cell>
          <cell r="W2210">
            <v>0</v>
          </cell>
          <cell r="X2210">
            <v>30</v>
          </cell>
          <cell r="Y2210">
            <v>27</v>
          </cell>
          <cell r="Z2210">
            <v>0</v>
          </cell>
        </row>
        <row r="2211">
          <cell r="A2211" t="str">
            <v>TMP567</v>
          </cell>
          <cell r="B2211" t="str">
            <v>ASHWINI JADHAV</v>
          </cell>
          <cell r="C2211" t="str">
            <v>8.6.07</v>
          </cell>
          <cell r="E2211" t="str">
            <v>YES</v>
          </cell>
          <cell r="F2211">
            <v>9</v>
          </cell>
          <cell r="G2211">
            <v>17.3</v>
          </cell>
          <cell r="H2211" t="str">
            <v>TEMP</v>
          </cell>
          <cell r="N2211">
            <v>0</v>
          </cell>
          <cell r="R2211" t="str">
            <v>ASSEMBLY HELPER</v>
          </cell>
          <cell r="S2211">
            <v>39753</v>
          </cell>
          <cell r="T2211">
            <v>22.5</v>
          </cell>
          <cell r="U2211">
            <v>5</v>
          </cell>
          <cell r="V2211">
            <v>0</v>
          </cell>
          <cell r="W2211">
            <v>0</v>
          </cell>
          <cell r="X2211">
            <v>30</v>
          </cell>
          <cell r="Y2211">
            <v>27.5</v>
          </cell>
          <cell r="Z2211">
            <v>0</v>
          </cell>
        </row>
        <row r="2212">
          <cell r="A2212" t="str">
            <v>TMP568</v>
          </cell>
          <cell r="B2212" t="str">
            <v>POONAM LUSTE</v>
          </cell>
          <cell r="C2212" t="str">
            <v>9/6/07</v>
          </cell>
          <cell r="E2212" t="str">
            <v>YES</v>
          </cell>
          <cell r="F2212">
            <v>8.15</v>
          </cell>
          <cell r="G2212">
            <v>16.45</v>
          </cell>
          <cell r="H2212" t="str">
            <v>TEMP</v>
          </cell>
          <cell r="N2212">
            <v>0</v>
          </cell>
          <cell r="R2212" t="str">
            <v>PRINTING  HELPER</v>
          </cell>
          <cell r="S2212">
            <v>39691</v>
          </cell>
          <cell r="T2212">
            <v>21</v>
          </cell>
          <cell r="U2212">
            <v>4</v>
          </cell>
          <cell r="V2212">
            <v>0</v>
          </cell>
          <cell r="W2212">
            <v>3</v>
          </cell>
          <cell r="X2212">
            <v>31</v>
          </cell>
          <cell r="Y2212">
            <v>28</v>
          </cell>
          <cell r="Z2212">
            <v>0</v>
          </cell>
        </row>
        <row r="2213">
          <cell r="A2213" t="str">
            <v>TMP568</v>
          </cell>
          <cell r="B2213" t="str">
            <v>POONAM LUSTE</v>
          </cell>
          <cell r="C2213" t="str">
            <v>9/6/07</v>
          </cell>
          <cell r="E2213" t="str">
            <v>YES</v>
          </cell>
          <cell r="F2213">
            <v>8.15</v>
          </cell>
          <cell r="G2213">
            <v>16.45</v>
          </cell>
          <cell r="H2213" t="str">
            <v>TEMP</v>
          </cell>
          <cell r="N2213">
            <v>0</v>
          </cell>
          <cell r="R2213" t="str">
            <v>PRINTING  HELPER</v>
          </cell>
          <cell r="S2213">
            <v>39539</v>
          </cell>
          <cell r="T2213">
            <v>24</v>
          </cell>
          <cell r="U2213">
            <v>4</v>
          </cell>
          <cell r="W2213">
            <v>0</v>
          </cell>
          <cell r="X2213">
            <v>30</v>
          </cell>
          <cell r="Y2213">
            <v>28</v>
          </cell>
          <cell r="Z2213">
            <v>2.25</v>
          </cell>
        </row>
        <row r="2214">
          <cell r="A2214" t="str">
            <v>TMP568</v>
          </cell>
          <cell r="B2214" t="str">
            <v>POONAM LUSTE</v>
          </cell>
          <cell r="C2214" t="str">
            <v>9/6/07</v>
          </cell>
          <cell r="E2214" t="str">
            <v>YES</v>
          </cell>
          <cell r="F2214">
            <v>8.15</v>
          </cell>
          <cell r="G2214">
            <v>16.45</v>
          </cell>
          <cell r="H2214" t="str">
            <v>TEMP</v>
          </cell>
          <cell r="N2214">
            <v>0</v>
          </cell>
          <cell r="R2214" t="str">
            <v>PRINTING  HELPER</v>
          </cell>
          <cell r="S2214">
            <v>39722</v>
          </cell>
          <cell r="T2214">
            <v>20.5</v>
          </cell>
          <cell r="U2214">
            <v>4</v>
          </cell>
          <cell r="V2214">
            <v>0</v>
          </cell>
          <cell r="W2214">
            <v>4</v>
          </cell>
          <cell r="X2214">
            <v>31</v>
          </cell>
          <cell r="Y2214">
            <v>28.5</v>
          </cell>
          <cell r="Z2214">
            <v>0</v>
          </cell>
        </row>
        <row r="2215">
          <cell r="A2215" t="str">
            <v>TMP568</v>
          </cell>
          <cell r="B2215" t="str">
            <v>POONAM LUSTE</v>
          </cell>
          <cell r="C2215" t="str">
            <v>9/6/07</v>
          </cell>
          <cell r="F2215">
            <v>8.15</v>
          </cell>
          <cell r="G2215">
            <v>16.45</v>
          </cell>
          <cell r="H2215" t="str">
            <v>TEMP</v>
          </cell>
          <cell r="N2215">
            <v>0</v>
          </cell>
          <cell r="R2215" t="str">
            <v>PRINTING  HELPER</v>
          </cell>
          <cell r="S2215">
            <v>39629</v>
          </cell>
          <cell r="T2215">
            <v>21</v>
          </cell>
          <cell r="U2215">
            <v>5</v>
          </cell>
          <cell r="V2215">
            <v>0</v>
          </cell>
          <cell r="W2215">
            <v>0</v>
          </cell>
          <cell r="X2215">
            <v>30</v>
          </cell>
          <cell r="Y2215">
            <v>26</v>
          </cell>
          <cell r="Z2215">
            <v>0</v>
          </cell>
        </row>
        <row r="2216">
          <cell r="A2216" t="str">
            <v>TMP568</v>
          </cell>
          <cell r="B2216" t="str">
            <v>POONAM LUSTE</v>
          </cell>
          <cell r="C2216" t="str">
            <v>9/6/07</v>
          </cell>
          <cell r="E2216" t="str">
            <v>YES</v>
          </cell>
          <cell r="F2216">
            <v>8.15</v>
          </cell>
          <cell r="G2216">
            <v>16.45</v>
          </cell>
          <cell r="H2216" t="str">
            <v>TEMP</v>
          </cell>
          <cell r="N2216">
            <v>0</v>
          </cell>
          <cell r="R2216" t="str">
            <v>PRINTING  HELPER</v>
          </cell>
          <cell r="S2216">
            <v>39753</v>
          </cell>
          <cell r="T2216">
            <v>22</v>
          </cell>
          <cell r="U2216">
            <v>5</v>
          </cell>
          <cell r="V2216">
            <v>0</v>
          </cell>
          <cell r="W2216">
            <v>0</v>
          </cell>
          <cell r="X2216">
            <v>30</v>
          </cell>
          <cell r="Y2216">
            <v>27</v>
          </cell>
          <cell r="Z2216">
            <v>2</v>
          </cell>
        </row>
        <row r="2217">
          <cell r="A2217" t="str">
            <v>TMP568</v>
          </cell>
          <cell r="B2217" t="str">
            <v>POONAM LUSTE</v>
          </cell>
          <cell r="C2217" t="str">
            <v>9/6/07</v>
          </cell>
          <cell r="E2217" t="str">
            <v>YES</v>
          </cell>
          <cell r="F2217">
            <v>8.15</v>
          </cell>
          <cell r="G2217">
            <v>16.45</v>
          </cell>
          <cell r="H2217" t="str">
            <v>TEMP</v>
          </cell>
          <cell r="N2217">
            <v>0</v>
          </cell>
          <cell r="R2217" t="str">
            <v>PRINTING  HELPER</v>
          </cell>
          <cell r="S2217">
            <v>39692</v>
          </cell>
          <cell r="T2217">
            <v>20.5</v>
          </cell>
          <cell r="U2217">
            <v>4</v>
          </cell>
          <cell r="V2217">
            <v>0</v>
          </cell>
          <cell r="W2217">
            <v>1</v>
          </cell>
          <cell r="X2217">
            <v>30</v>
          </cell>
          <cell r="Y2217">
            <v>25.5</v>
          </cell>
          <cell r="Z2217">
            <v>2.25</v>
          </cell>
        </row>
        <row r="2218">
          <cell r="A2218" t="str">
            <v>TMP568</v>
          </cell>
          <cell r="B2218" t="str">
            <v>POONAM LUSTE</v>
          </cell>
          <cell r="C2218" t="str">
            <v>9/6/07</v>
          </cell>
          <cell r="E2218" t="str">
            <v>YES</v>
          </cell>
          <cell r="F2218" t="str">
            <v>TIME_IN</v>
          </cell>
          <cell r="G2218">
            <v>16.45</v>
          </cell>
          <cell r="H2218" t="str">
            <v>TEMP</v>
          </cell>
          <cell r="N2218">
            <v>0</v>
          </cell>
          <cell r="R2218" t="str">
            <v>PRINTING  HELPER</v>
          </cell>
          <cell r="S2218">
            <v>39783</v>
          </cell>
          <cell r="T2218">
            <v>25.5</v>
          </cell>
          <cell r="U2218">
            <v>4</v>
          </cell>
          <cell r="V2218">
            <v>0</v>
          </cell>
          <cell r="W2218">
            <v>0</v>
          </cell>
          <cell r="X2218">
            <v>31</v>
          </cell>
          <cell r="Y2218">
            <v>29.5</v>
          </cell>
          <cell r="Z2218">
            <v>0</v>
          </cell>
        </row>
        <row r="2219">
          <cell r="A2219" t="str">
            <v>TMP568</v>
          </cell>
          <cell r="B2219" t="str">
            <v>POONAM LUSTE</v>
          </cell>
          <cell r="C2219" t="str">
            <v>9/6/07</v>
          </cell>
          <cell r="E2219" t="str">
            <v>YES</v>
          </cell>
          <cell r="F2219">
            <v>8.15</v>
          </cell>
          <cell r="G2219">
            <v>16.45</v>
          </cell>
          <cell r="H2219" t="str">
            <v>TEMP</v>
          </cell>
          <cell r="N2219">
            <v>0</v>
          </cell>
          <cell r="R2219" t="str">
            <v>PRINTING  HELPER</v>
          </cell>
          <cell r="S2219">
            <v>39599</v>
          </cell>
          <cell r="T2219">
            <v>14</v>
          </cell>
          <cell r="U2219">
            <v>3</v>
          </cell>
          <cell r="V2219">
            <v>0</v>
          </cell>
          <cell r="W2219">
            <v>1</v>
          </cell>
          <cell r="X2219">
            <v>31</v>
          </cell>
          <cell r="Y2219">
            <v>18</v>
          </cell>
          <cell r="Z2219">
            <v>0</v>
          </cell>
        </row>
        <row r="2220">
          <cell r="A2220" t="str">
            <v>TMP568</v>
          </cell>
          <cell r="B2220" t="str">
            <v>POONAM LUSTE</v>
          </cell>
          <cell r="C2220" t="str">
            <v>9/6/07</v>
          </cell>
          <cell r="E2220" t="str">
            <v>YES</v>
          </cell>
          <cell r="F2220" t="str">
            <v>TIME_IN</v>
          </cell>
          <cell r="G2220">
            <v>16.45</v>
          </cell>
          <cell r="H2220" t="str">
            <v>TEMP</v>
          </cell>
          <cell r="N2220">
            <v>0</v>
          </cell>
          <cell r="R2220" t="str">
            <v>PRINTING  HELPER</v>
          </cell>
          <cell r="S2220">
            <v>39845</v>
          </cell>
          <cell r="T2220">
            <v>23.5</v>
          </cell>
          <cell r="U2220">
            <v>4</v>
          </cell>
          <cell r="V2220">
            <v>0</v>
          </cell>
          <cell r="W2220">
            <v>0</v>
          </cell>
          <cell r="X2220">
            <v>28</v>
          </cell>
          <cell r="Y2220">
            <v>27.5</v>
          </cell>
          <cell r="Z2220">
            <v>0</v>
          </cell>
        </row>
        <row r="2221">
          <cell r="A2221" t="str">
            <v>TMP568</v>
          </cell>
          <cell r="B2221" t="str">
            <v>POONAM LUSTE</v>
          </cell>
          <cell r="C2221" t="str">
            <v>9/6/07</v>
          </cell>
          <cell r="E2221" t="str">
            <v>YES</v>
          </cell>
          <cell r="F2221">
            <v>8.15</v>
          </cell>
          <cell r="G2221">
            <v>16.45</v>
          </cell>
          <cell r="H2221" t="str">
            <v>TEMP</v>
          </cell>
          <cell r="N2221">
            <v>0</v>
          </cell>
          <cell r="R2221" t="str">
            <v>PRINTING  HELPER</v>
          </cell>
          <cell r="S2221">
            <v>39660</v>
          </cell>
          <cell r="T2221">
            <v>22.5</v>
          </cell>
          <cell r="U2221">
            <v>4</v>
          </cell>
          <cell r="V2221">
            <v>0</v>
          </cell>
          <cell r="W2221">
            <v>0</v>
          </cell>
          <cell r="X2221">
            <v>31</v>
          </cell>
          <cell r="Y2221">
            <v>26.5</v>
          </cell>
          <cell r="Z2221">
            <v>22.75</v>
          </cell>
        </row>
        <row r="2222">
          <cell r="A2222" t="str">
            <v>TMP568</v>
          </cell>
          <cell r="B2222" t="str">
            <v>POONAM LUSTE</v>
          </cell>
          <cell r="C2222" t="str">
            <v>9/6/07</v>
          </cell>
          <cell r="E2222" t="str">
            <v>YES</v>
          </cell>
          <cell r="F2222" t="str">
            <v>TIME_IN</v>
          </cell>
          <cell r="G2222">
            <v>16.45</v>
          </cell>
          <cell r="H2222" t="str">
            <v>TEMP</v>
          </cell>
          <cell r="N2222">
            <v>0</v>
          </cell>
          <cell r="R2222" t="str">
            <v>PRINTING  HELPER</v>
          </cell>
          <cell r="S2222">
            <v>39881</v>
          </cell>
          <cell r="T2222">
            <v>23</v>
          </cell>
          <cell r="U2222">
            <v>5</v>
          </cell>
          <cell r="V2222">
            <v>0</v>
          </cell>
          <cell r="W2222">
            <v>2</v>
          </cell>
          <cell r="X2222">
            <v>31</v>
          </cell>
          <cell r="Y2222">
            <v>30</v>
          </cell>
          <cell r="Z2222">
            <v>14</v>
          </cell>
        </row>
        <row r="2223">
          <cell r="A2223" t="str">
            <v>TMP568</v>
          </cell>
          <cell r="B2223" t="str">
            <v>POONAM LUSTE</v>
          </cell>
          <cell r="C2223" t="str">
            <v>9/6/07</v>
          </cell>
          <cell r="E2223" t="str">
            <v>YES</v>
          </cell>
          <cell r="F2223" t="str">
            <v>TIME_IN</v>
          </cell>
          <cell r="G2223">
            <v>16.45</v>
          </cell>
          <cell r="H2223" t="str">
            <v>TEMP</v>
          </cell>
          <cell r="N2223">
            <v>0</v>
          </cell>
          <cell r="R2223" t="str">
            <v>PRINTING  HELPER</v>
          </cell>
          <cell r="S2223">
            <v>39814</v>
          </cell>
          <cell r="T2223">
            <v>24.5</v>
          </cell>
          <cell r="U2223">
            <v>4</v>
          </cell>
          <cell r="V2223">
            <v>0</v>
          </cell>
          <cell r="W2223">
            <v>1</v>
          </cell>
          <cell r="X2223">
            <v>31</v>
          </cell>
          <cell r="Y2223">
            <v>29.5</v>
          </cell>
          <cell r="Z2223">
            <v>0</v>
          </cell>
        </row>
        <row r="2224">
          <cell r="A2224" t="str">
            <v>TMP570</v>
          </cell>
          <cell r="B2224" t="str">
            <v>RAJESH KALE</v>
          </cell>
          <cell r="C2224" t="str">
            <v>6/6/07</v>
          </cell>
          <cell r="E2224" t="str">
            <v>YES</v>
          </cell>
          <cell r="F2224">
            <v>8.15</v>
          </cell>
          <cell r="G2224">
            <v>16.45</v>
          </cell>
          <cell r="H2224" t="str">
            <v>TEMP</v>
          </cell>
          <cell r="N2224">
            <v>0</v>
          </cell>
          <cell r="R2224" t="str">
            <v>SCREEN PRINER</v>
          </cell>
          <cell r="S2224">
            <v>39599</v>
          </cell>
          <cell r="T2224">
            <v>22.5</v>
          </cell>
          <cell r="U2224">
            <v>4</v>
          </cell>
          <cell r="V2224">
            <v>0</v>
          </cell>
          <cell r="W2224">
            <v>1</v>
          </cell>
          <cell r="X2224">
            <v>31</v>
          </cell>
          <cell r="Y2224">
            <v>27.5</v>
          </cell>
          <cell r="Z2224">
            <v>8.75</v>
          </cell>
        </row>
        <row r="2225">
          <cell r="A2225" t="str">
            <v>TMP570</v>
          </cell>
          <cell r="B2225" t="str">
            <v>RAJESH KALE</v>
          </cell>
          <cell r="C2225" t="str">
            <v>6/6/07</v>
          </cell>
          <cell r="E2225" t="str">
            <v>YES</v>
          </cell>
          <cell r="F2225" t="str">
            <v>TIME_IN</v>
          </cell>
          <cell r="G2225">
            <v>16.45</v>
          </cell>
          <cell r="H2225" t="str">
            <v>TEMP</v>
          </cell>
          <cell r="N2225">
            <v>0</v>
          </cell>
          <cell r="R2225" t="str">
            <v>SCREEN PRINER</v>
          </cell>
          <cell r="S2225">
            <v>39881</v>
          </cell>
          <cell r="T2225">
            <v>19.5</v>
          </cell>
          <cell r="U2225">
            <v>5</v>
          </cell>
          <cell r="V2225">
            <v>0</v>
          </cell>
          <cell r="W2225">
            <v>2</v>
          </cell>
          <cell r="X2225">
            <v>31</v>
          </cell>
          <cell r="Y2225">
            <v>26.5</v>
          </cell>
          <cell r="Z2225">
            <v>18</v>
          </cell>
        </row>
        <row r="2226">
          <cell r="A2226" t="str">
            <v>TMP570</v>
          </cell>
          <cell r="B2226" t="str">
            <v>RAJESH KALE</v>
          </cell>
          <cell r="C2226" t="str">
            <v>6/6/07</v>
          </cell>
          <cell r="E2226" t="str">
            <v>YES</v>
          </cell>
          <cell r="F2226">
            <v>8.15</v>
          </cell>
          <cell r="G2226">
            <v>16.45</v>
          </cell>
          <cell r="H2226" t="str">
            <v>TEMP</v>
          </cell>
          <cell r="N2226">
            <v>0</v>
          </cell>
          <cell r="R2226" t="str">
            <v>SCREEN PRINER</v>
          </cell>
          <cell r="S2226">
            <v>39692</v>
          </cell>
          <cell r="T2226">
            <v>17.5</v>
          </cell>
          <cell r="U2226">
            <v>4</v>
          </cell>
          <cell r="V2226">
            <v>0</v>
          </cell>
          <cell r="W2226">
            <v>1</v>
          </cell>
          <cell r="X2226">
            <v>30</v>
          </cell>
          <cell r="Y2226">
            <v>22.5</v>
          </cell>
          <cell r="Z2226">
            <v>0</v>
          </cell>
        </row>
        <row r="2227">
          <cell r="A2227" t="str">
            <v>TMP570</v>
          </cell>
          <cell r="B2227" t="str">
            <v>RAJESH KALE</v>
          </cell>
          <cell r="C2227" t="str">
            <v>6/6/07</v>
          </cell>
          <cell r="E2227" t="str">
            <v>YES</v>
          </cell>
          <cell r="F2227">
            <v>8.15</v>
          </cell>
          <cell r="G2227">
            <v>16.45</v>
          </cell>
          <cell r="H2227" t="str">
            <v>TEMP</v>
          </cell>
          <cell r="N2227">
            <v>0</v>
          </cell>
          <cell r="R2227" t="str">
            <v>SCREEN PRINER</v>
          </cell>
          <cell r="S2227">
            <v>39691</v>
          </cell>
          <cell r="T2227">
            <v>21.5</v>
          </cell>
          <cell r="U2227">
            <v>4</v>
          </cell>
          <cell r="V2227">
            <v>0</v>
          </cell>
          <cell r="W2227">
            <v>3</v>
          </cell>
          <cell r="X2227">
            <v>31</v>
          </cell>
          <cell r="Y2227">
            <v>28.5</v>
          </cell>
          <cell r="Z2227">
            <v>0</v>
          </cell>
        </row>
        <row r="2228">
          <cell r="A2228" t="str">
            <v>TMP570</v>
          </cell>
          <cell r="B2228" t="str">
            <v>RAJESH KALE</v>
          </cell>
          <cell r="C2228" t="str">
            <v>6/6/07</v>
          </cell>
          <cell r="E2228" t="str">
            <v>YES</v>
          </cell>
          <cell r="F2228" t="str">
            <v>TIME_IN</v>
          </cell>
          <cell r="G2228">
            <v>16.45</v>
          </cell>
          <cell r="H2228" t="str">
            <v>TEMP</v>
          </cell>
          <cell r="N2228">
            <v>0</v>
          </cell>
          <cell r="R2228" t="str">
            <v>SCREEN PRINER</v>
          </cell>
          <cell r="S2228">
            <v>39814</v>
          </cell>
          <cell r="T2228">
            <v>17.5</v>
          </cell>
          <cell r="U2228">
            <v>4</v>
          </cell>
          <cell r="V2228">
            <v>0</v>
          </cell>
          <cell r="W2228">
            <v>1</v>
          </cell>
          <cell r="X2228">
            <v>31</v>
          </cell>
          <cell r="Y2228">
            <v>22.5</v>
          </cell>
          <cell r="Z2228">
            <v>1</v>
          </cell>
        </row>
        <row r="2229">
          <cell r="A2229" t="str">
            <v>TMP570</v>
          </cell>
          <cell r="B2229" t="str">
            <v>RAJESH KALE</v>
          </cell>
          <cell r="C2229" t="str">
            <v>6/6/07</v>
          </cell>
          <cell r="E2229" t="str">
            <v>YES</v>
          </cell>
          <cell r="F2229">
            <v>8.15</v>
          </cell>
          <cell r="G2229">
            <v>16.45</v>
          </cell>
          <cell r="H2229" t="str">
            <v>TEMP</v>
          </cell>
          <cell r="N2229">
            <v>0</v>
          </cell>
          <cell r="R2229" t="str">
            <v>SCREEN PRINER</v>
          </cell>
          <cell r="S2229">
            <v>39753</v>
          </cell>
          <cell r="T2229">
            <v>19</v>
          </cell>
          <cell r="U2229">
            <v>4</v>
          </cell>
          <cell r="V2229">
            <v>0</v>
          </cell>
          <cell r="W2229">
            <v>0</v>
          </cell>
          <cell r="X2229">
            <v>30</v>
          </cell>
          <cell r="Y2229">
            <v>23</v>
          </cell>
          <cell r="Z2229">
            <v>0</v>
          </cell>
        </row>
        <row r="2230">
          <cell r="A2230" t="str">
            <v>TMP570</v>
          </cell>
          <cell r="B2230" t="str">
            <v>RAJESH KALE</v>
          </cell>
          <cell r="C2230" t="str">
            <v>6/6/07</v>
          </cell>
          <cell r="F2230">
            <v>8.15</v>
          </cell>
          <cell r="G2230">
            <v>16.45</v>
          </cell>
          <cell r="H2230" t="str">
            <v>TEMP</v>
          </cell>
          <cell r="N2230">
            <v>0</v>
          </cell>
          <cell r="R2230" t="str">
            <v>SCREEN PRINER</v>
          </cell>
          <cell r="S2230">
            <v>39629</v>
          </cell>
          <cell r="T2230">
            <v>21.5</v>
          </cell>
          <cell r="U2230">
            <v>4</v>
          </cell>
          <cell r="V2230">
            <v>0</v>
          </cell>
          <cell r="W2230">
            <v>0</v>
          </cell>
          <cell r="X2230">
            <v>30</v>
          </cell>
          <cell r="Y2230">
            <v>25.5</v>
          </cell>
          <cell r="Z2230">
            <v>3</v>
          </cell>
        </row>
        <row r="2231">
          <cell r="A2231" t="str">
            <v>TMP570</v>
          </cell>
          <cell r="B2231" t="str">
            <v>RAJESH KALE</v>
          </cell>
          <cell r="C2231" t="str">
            <v>6/6/07</v>
          </cell>
          <cell r="E2231" t="str">
            <v>YES</v>
          </cell>
          <cell r="F2231" t="str">
            <v>TIME_IN</v>
          </cell>
          <cell r="G2231">
            <v>16.45</v>
          </cell>
          <cell r="H2231" t="str">
            <v>TEMP</v>
          </cell>
          <cell r="N2231">
            <v>0</v>
          </cell>
          <cell r="R2231" t="str">
            <v>SCREEN PRINER</v>
          </cell>
          <cell r="S2231">
            <v>39783</v>
          </cell>
          <cell r="T2231">
            <v>22</v>
          </cell>
          <cell r="U2231">
            <v>4</v>
          </cell>
          <cell r="V2231">
            <v>0</v>
          </cell>
          <cell r="W2231">
            <v>0</v>
          </cell>
          <cell r="X2231">
            <v>31</v>
          </cell>
          <cell r="Y2231">
            <v>26</v>
          </cell>
          <cell r="Z2231">
            <v>9</v>
          </cell>
        </row>
        <row r="2232">
          <cell r="A2232" t="str">
            <v>TMP570</v>
          </cell>
          <cell r="B2232" t="str">
            <v>RAJESH KALE</v>
          </cell>
          <cell r="C2232" t="str">
            <v>6/6/07</v>
          </cell>
          <cell r="E2232" t="str">
            <v>YES</v>
          </cell>
          <cell r="F2232">
            <v>8.15</v>
          </cell>
          <cell r="G2232">
            <v>16.45</v>
          </cell>
          <cell r="H2232" t="str">
            <v>TEMP</v>
          </cell>
          <cell r="N2232">
            <v>0</v>
          </cell>
          <cell r="R2232" t="str">
            <v>SCREEN PRINER</v>
          </cell>
          <cell r="S2232">
            <v>39539</v>
          </cell>
          <cell r="T2232">
            <v>22.5</v>
          </cell>
          <cell r="U2232">
            <v>4</v>
          </cell>
          <cell r="W2232">
            <v>0</v>
          </cell>
          <cell r="X2232">
            <v>30</v>
          </cell>
          <cell r="Y2232">
            <v>26.5</v>
          </cell>
          <cell r="Z2232">
            <v>12.25</v>
          </cell>
        </row>
        <row r="2233">
          <cell r="A2233" t="str">
            <v>TMP570</v>
          </cell>
          <cell r="B2233" t="str">
            <v>RAJESH KALE</v>
          </cell>
          <cell r="C2233" t="str">
            <v>6/6/07</v>
          </cell>
          <cell r="E2233" t="str">
            <v>YES</v>
          </cell>
          <cell r="F2233">
            <v>8.15</v>
          </cell>
          <cell r="G2233">
            <v>16.45</v>
          </cell>
          <cell r="H2233" t="str">
            <v>TEMP</v>
          </cell>
          <cell r="N2233">
            <v>0</v>
          </cell>
          <cell r="R2233" t="str">
            <v>SCREEN PRINER</v>
          </cell>
          <cell r="S2233">
            <v>39660</v>
          </cell>
          <cell r="T2233">
            <v>23.5</v>
          </cell>
          <cell r="U2233">
            <v>4</v>
          </cell>
          <cell r="V2233">
            <v>0</v>
          </cell>
          <cell r="W2233">
            <v>0</v>
          </cell>
          <cell r="X2233">
            <v>31</v>
          </cell>
          <cell r="Y2233">
            <v>27.5</v>
          </cell>
          <cell r="Z2233">
            <v>8</v>
          </cell>
        </row>
        <row r="2234">
          <cell r="A2234" t="str">
            <v>TMP570</v>
          </cell>
          <cell r="B2234" t="str">
            <v>RAJESH KALE</v>
          </cell>
          <cell r="C2234" t="str">
            <v>6/6/07</v>
          </cell>
          <cell r="E2234" t="str">
            <v>YES</v>
          </cell>
          <cell r="F2234" t="str">
            <v>TIME_IN</v>
          </cell>
          <cell r="G2234">
            <v>16.45</v>
          </cell>
          <cell r="H2234" t="str">
            <v>TEMP</v>
          </cell>
          <cell r="N2234">
            <v>0</v>
          </cell>
          <cell r="R2234" t="str">
            <v>SCREEN PRINER</v>
          </cell>
          <cell r="S2234">
            <v>39845</v>
          </cell>
          <cell r="T2234">
            <v>13.5</v>
          </cell>
          <cell r="U2234">
            <v>3</v>
          </cell>
          <cell r="V2234">
            <v>0</v>
          </cell>
          <cell r="W2234">
            <v>0</v>
          </cell>
          <cell r="X2234">
            <v>28</v>
          </cell>
          <cell r="Y2234">
            <v>16.5</v>
          </cell>
          <cell r="Z2234">
            <v>1</v>
          </cell>
        </row>
        <row r="2235">
          <cell r="A2235" t="str">
            <v>TMP570</v>
          </cell>
          <cell r="B2235" t="str">
            <v>RAJESH KALE</v>
          </cell>
          <cell r="C2235" t="str">
            <v>6/6/07</v>
          </cell>
          <cell r="E2235" t="str">
            <v>YES</v>
          </cell>
          <cell r="F2235">
            <v>8.15</v>
          </cell>
          <cell r="G2235">
            <v>16.45</v>
          </cell>
          <cell r="H2235" t="str">
            <v>TEMP</v>
          </cell>
          <cell r="N2235">
            <v>0</v>
          </cell>
          <cell r="R2235" t="str">
            <v>SCREEN PRINER</v>
          </cell>
          <cell r="S2235">
            <v>39722</v>
          </cell>
          <cell r="T2235">
            <v>20.5</v>
          </cell>
          <cell r="U2235">
            <v>4</v>
          </cell>
          <cell r="V2235">
            <v>0</v>
          </cell>
          <cell r="W2235">
            <v>4</v>
          </cell>
          <cell r="X2235">
            <v>31</v>
          </cell>
          <cell r="Y2235">
            <v>28.5</v>
          </cell>
          <cell r="Z2235">
            <v>1.75</v>
          </cell>
        </row>
        <row r="2236">
          <cell r="A2236" t="str">
            <v>TMP574</v>
          </cell>
          <cell r="B2236" t="str">
            <v>NITIN CHAVAN</v>
          </cell>
          <cell r="C2236" t="str">
            <v>02/07/07</v>
          </cell>
          <cell r="E2236" t="str">
            <v>YES</v>
          </cell>
          <cell r="F2236">
            <v>8.15</v>
          </cell>
          <cell r="G2236">
            <v>16.399999999999999</v>
          </cell>
          <cell r="H2236" t="str">
            <v>TEMP</v>
          </cell>
          <cell r="N2236">
            <v>0</v>
          </cell>
          <cell r="R2236" t="str">
            <v>PRINTING  HELPER V</v>
          </cell>
          <cell r="S2236">
            <v>39692</v>
          </cell>
          <cell r="T2236">
            <v>25</v>
          </cell>
          <cell r="U2236">
            <v>4</v>
          </cell>
          <cell r="V2236">
            <v>0</v>
          </cell>
          <cell r="W2236">
            <v>1</v>
          </cell>
          <cell r="X2236">
            <v>30</v>
          </cell>
          <cell r="Y2236">
            <v>30</v>
          </cell>
          <cell r="Z2236">
            <v>13.5</v>
          </cell>
        </row>
        <row r="2237">
          <cell r="A2237" t="str">
            <v>TMP574</v>
          </cell>
          <cell r="B2237" t="str">
            <v>NITIN CHAVAN</v>
          </cell>
          <cell r="C2237" t="str">
            <v>02/07/07</v>
          </cell>
          <cell r="E2237" t="str">
            <v>YES</v>
          </cell>
          <cell r="F2237">
            <v>8.15</v>
          </cell>
          <cell r="G2237">
            <v>16.399999999999999</v>
          </cell>
          <cell r="H2237" t="str">
            <v>TEMP</v>
          </cell>
          <cell r="N2237">
            <v>0</v>
          </cell>
          <cell r="R2237" t="str">
            <v>PRINTING  HELPER V</v>
          </cell>
          <cell r="S2237">
            <v>39539</v>
          </cell>
          <cell r="T2237">
            <v>25.5</v>
          </cell>
          <cell r="U2237">
            <v>4</v>
          </cell>
          <cell r="W2237">
            <v>0</v>
          </cell>
          <cell r="X2237">
            <v>30</v>
          </cell>
          <cell r="Y2237">
            <v>29.5</v>
          </cell>
          <cell r="Z2237">
            <v>6</v>
          </cell>
        </row>
        <row r="2238">
          <cell r="A2238" t="str">
            <v>TMP574</v>
          </cell>
          <cell r="B2238" t="str">
            <v>NITIN CHAVAN</v>
          </cell>
          <cell r="C2238" t="str">
            <v>02/07/07</v>
          </cell>
          <cell r="E2238" t="str">
            <v>YES</v>
          </cell>
          <cell r="F2238" t="str">
            <v>TIME_IN</v>
          </cell>
          <cell r="G2238">
            <v>16.399999999999999</v>
          </cell>
          <cell r="H2238" t="str">
            <v>TEMP</v>
          </cell>
          <cell r="N2238">
            <v>0</v>
          </cell>
          <cell r="R2238" t="str">
            <v>PRINTING  HELPER V</v>
          </cell>
          <cell r="S2238">
            <v>39845</v>
          </cell>
          <cell r="T2238">
            <v>22</v>
          </cell>
          <cell r="U2238">
            <v>4</v>
          </cell>
          <cell r="V2238">
            <v>0</v>
          </cell>
          <cell r="W2238">
            <v>0</v>
          </cell>
          <cell r="X2238">
            <v>28</v>
          </cell>
          <cell r="Y2238">
            <v>26</v>
          </cell>
          <cell r="Z2238">
            <v>6.25</v>
          </cell>
        </row>
        <row r="2239">
          <cell r="A2239" t="str">
            <v>TMP574</v>
          </cell>
          <cell r="B2239" t="str">
            <v>NITIN CHAVAN</v>
          </cell>
          <cell r="C2239" t="str">
            <v>02/07/07</v>
          </cell>
          <cell r="E2239" t="str">
            <v>YES</v>
          </cell>
          <cell r="F2239" t="str">
            <v>TIME_IN</v>
          </cell>
          <cell r="G2239">
            <v>16.399999999999999</v>
          </cell>
          <cell r="H2239" t="str">
            <v>TEMP</v>
          </cell>
          <cell r="N2239">
            <v>0</v>
          </cell>
          <cell r="R2239" t="str">
            <v>PRINTING  HELPER V</v>
          </cell>
          <cell r="S2239">
            <v>39881</v>
          </cell>
          <cell r="T2239">
            <v>24</v>
          </cell>
          <cell r="U2239">
            <v>5</v>
          </cell>
          <cell r="V2239">
            <v>0</v>
          </cell>
          <cell r="W2239">
            <v>2</v>
          </cell>
          <cell r="X2239">
            <v>31</v>
          </cell>
          <cell r="Y2239">
            <v>31</v>
          </cell>
          <cell r="Z2239">
            <v>18.25</v>
          </cell>
        </row>
        <row r="2240">
          <cell r="A2240" t="str">
            <v>TMP574</v>
          </cell>
          <cell r="B2240" t="str">
            <v>NITIN CHAVAN</v>
          </cell>
          <cell r="C2240" t="str">
            <v>02/07/07</v>
          </cell>
          <cell r="F2240">
            <v>8.15</v>
          </cell>
          <cell r="G2240">
            <v>16.399999999999999</v>
          </cell>
          <cell r="H2240" t="str">
            <v>TEMP</v>
          </cell>
          <cell r="N2240">
            <v>0</v>
          </cell>
          <cell r="R2240" t="str">
            <v>PRINTING  HELPER V</v>
          </cell>
          <cell r="S2240">
            <v>39629</v>
          </cell>
          <cell r="T2240">
            <v>25</v>
          </cell>
          <cell r="U2240">
            <v>5</v>
          </cell>
          <cell r="V2240">
            <v>0</v>
          </cell>
          <cell r="W2240">
            <v>0</v>
          </cell>
          <cell r="X2240">
            <v>30</v>
          </cell>
          <cell r="Y2240">
            <v>30</v>
          </cell>
          <cell r="Z2240">
            <v>19</v>
          </cell>
        </row>
        <row r="2241">
          <cell r="A2241" t="str">
            <v>TMP574</v>
          </cell>
          <cell r="B2241" t="str">
            <v>NITIN CHAVAN</v>
          </cell>
          <cell r="C2241" t="str">
            <v>02/07/07</v>
          </cell>
          <cell r="E2241" t="str">
            <v>YES</v>
          </cell>
          <cell r="F2241" t="str">
            <v>TIME_IN</v>
          </cell>
          <cell r="G2241">
            <v>16.399999999999999</v>
          </cell>
          <cell r="H2241" t="str">
            <v>TEMP</v>
          </cell>
          <cell r="N2241">
            <v>0</v>
          </cell>
          <cell r="R2241" t="str">
            <v>PRINTING  HELPER V</v>
          </cell>
          <cell r="S2241">
            <v>39814</v>
          </cell>
          <cell r="T2241">
            <v>24.5</v>
          </cell>
          <cell r="U2241">
            <v>4</v>
          </cell>
          <cell r="V2241">
            <v>0</v>
          </cell>
          <cell r="W2241">
            <v>1</v>
          </cell>
          <cell r="X2241">
            <v>31</v>
          </cell>
          <cell r="Y2241">
            <v>29.5</v>
          </cell>
          <cell r="Z2241">
            <v>4.5</v>
          </cell>
        </row>
        <row r="2242">
          <cell r="A2242" t="str">
            <v>TMP574</v>
          </cell>
          <cell r="B2242" t="str">
            <v>NITIN CHAVAN</v>
          </cell>
          <cell r="C2242" t="str">
            <v>02/07/07</v>
          </cell>
          <cell r="E2242" t="str">
            <v>YES</v>
          </cell>
          <cell r="F2242">
            <v>8.15</v>
          </cell>
          <cell r="G2242">
            <v>16.399999999999999</v>
          </cell>
          <cell r="H2242" t="str">
            <v>TEMP</v>
          </cell>
          <cell r="N2242">
            <v>0</v>
          </cell>
          <cell r="R2242" t="str">
            <v>PRINTING  HELPER V</v>
          </cell>
          <cell r="S2242">
            <v>39599</v>
          </cell>
          <cell r="T2242">
            <v>24</v>
          </cell>
          <cell r="U2242">
            <v>4</v>
          </cell>
          <cell r="V2242">
            <v>0</v>
          </cell>
          <cell r="W2242">
            <v>1</v>
          </cell>
          <cell r="X2242">
            <v>31</v>
          </cell>
          <cell r="Y2242">
            <v>29</v>
          </cell>
          <cell r="Z2242">
            <v>18</v>
          </cell>
        </row>
        <row r="2243">
          <cell r="A2243" t="str">
            <v>TMP574</v>
          </cell>
          <cell r="B2243" t="str">
            <v>NITIN CHAVAN</v>
          </cell>
          <cell r="C2243" t="str">
            <v>02/07/07</v>
          </cell>
          <cell r="E2243" t="str">
            <v>YES</v>
          </cell>
          <cell r="F2243">
            <v>8.15</v>
          </cell>
          <cell r="G2243">
            <v>16.399999999999999</v>
          </cell>
          <cell r="H2243" t="str">
            <v>TEMP</v>
          </cell>
          <cell r="N2243">
            <v>0</v>
          </cell>
          <cell r="R2243" t="str">
            <v>PRINTING  HELPER V</v>
          </cell>
          <cell r="S2243">
            <v>39660</v>
          </cell>
          <cell r="T2243">
            <v>23.5</v>
          </cell>
          <cell r="U2243">
            <v>4</v>
          </cell>
          <cell r="V2243">
            <v>0</v>
          </cell>
          <cell r="W2243">
            <v>0</v>
          </cell>
          <cell r="X2243">
            <v>31</v>
          </cell>
          <cell r="Y2243">
            <v>27.5</v>
          </cell>
          <cell r="Z2243">
            <v>20</v>
          </cell>
        </row>
        <row r="2244">
          <cell r="A2244" t="str">
            <v>TMP574</v>
          </cell>
          <cell r="B2244" t="str">
            <v>NITIN CHAVAN</v>
          </cell>
          <cell r="C2244" t="str">
            <v>02/07/07</v>
          </cell>
          <cell r="E2244" t="str">
            <v>YES</v>
          </cell>
          <cell r="F2244" t="str">
            <v>TIME_IN</v>
          </cell>
          <cell r="G2244">
            <v>16.399999999999999</v>
          </cell>
          <cell r="H2244" t="str">
            <v>TEMP</v>
          </cell>
          <cell r="N2244">
            <v>0</v>
          </cell>
          <cell r="R2244" t="str">
            <v>PRINTING  HELPER V</v>
          </cell>
          <cell r="S2244">
            <v>39783</v>
          </cell>
          <cell r="T2244">
            <v>26.5</v>
          </cell>
          <cell r="U2244">
            <v>4</v>
          </cell>
          <cell r="V2244">
            <v>0</v>
          </cell>
          <cell r="W2244">
            <v>0</v>
          </cell>
          <cell r="X2244">
            <v>31</v>
          </cell>
          <cell r="Y2244">
            <v>30.5</v>
          </cell>
          <cell r="Z2244">
            <v>0</v>
          </cell>
        </row>
        <row r="2245">
          <cell r="A2245" t="str">
            <v>TMP574</v>
          </cell>
          <cell r="B2245" t="str">
            <v>NITIN CHAVAN</v>
          </cell>
          <cell r="C2245" t="str">
            <v>02/07/07</v>
          </cell>
          <cell r="E2245" t="str">
            <v>YES</v>
          </cell>
          <cell r="F2245">
            <v>8.15</v>
          </cell>
          <cell r="G2245">
            <v>16.399999999999999</v>
          </cell>
          <cell r="H2245" t="str">
            <v>TEMP</v>
          </cell>
          <cell r="N2245">
            <v>0</v>
          </cell>
          <cell r="R2245" t="str">
            <v>PRINTING  HELPER V</v>
          </cell>
          <cell r="S2245">
            <v>39722</v>
          </cell>
          <cell r="T2245">
            <v>22.5</v>
          </cell>
          <cell r="U2245">
            <v>4</v>
          </cell>
          <cell r="V2245">
            <v>0</v>
          </cell>
          <cell r="W2245">
            <v>4</v>
          </cell>
          <cell r="X2245">
            <v>31</v>
          </cell>
          <cell r="Y2245">
            <v>30.5</v>
          </cell>
          <cell r="Z2245">
            <v>20.25</v>
          </cell>
        </row>
        <row r="2246">
          <cell r="A2246" t="str">
            <v>TMP574</v>
          </cell>
          <cell r="B2246" t="str">
            <v>NITIN CHAVAN</v>
          </cell>
          <cell r="C2246" t="str">
            <v>02/07/07</v>
          </cell>
          <cell r="E2246" t="str">
            <v>YES</v>
          </cell>
          <cell r="F2246">
            <v>8.15</v>
          </cell>
          <cell r="G2246">
            <v>16.399999999999999</v>
          </cell>
          <cell r="H2246" t="str">
            <v>TEMP</v>
          </cell>
          <cell r="N2246">
            <v>0</v>
          </cell>
          <cell r="R2246" t="str">
            <v>PRINTING  HELPER V</v>
          </cell>
          <cell r="S2246">
            <v>39691</v>
          </cell>
          <cell r="T2246">
            <v>23</v>
          </cell>
          <cell r="U2246">
            <v>4</v>
          </cell>
          <cell r="V2246">
            <v>0</v>
          </cell>
          <cell r="W2246">
            <v>3</v>
          </cell>
          <cell r="X2246">
            <v>31</v>
          </cell>
          <cell r="Y2246">
            <v>30</v>
          </cell>
          <cell r="Z2246">
            <v>3.75</v>
          </cell>
        </row>
        <row r="2247">
          <cell r="A2247" t="str">
            <v>TMP574</v>
          </cell>
          <cell r="B2247" t="str">
            <v>NITIN CHAVAN</v>
          </cell>
          <cell r="C2247" t="str">
            <v>02/07/07</v>
          </cell>
          <cell r="E2247" t="str">
            <v>YES</v>
          </cell>
          <cell r="F2247">
            <v>8.15</v>
          </cell>
          <cell r="G2247">
            <v>16.399999999999999</v>
          </cell>
          <cell r="H2247" t="str">
            <v>TEMP</v>
          </cell>
          <cell r="N2247">
            <v>0</v>
          </cell>
          <cell r="R2247" t="str">
            <v>PRINTING  HELPER V</v>
          </cell>
          <cell r="S2247">
            <v>39753</v>
          </cell>
          <cell r="T2247">
            <v>24</v>
          </cell>
          <cell r="U2247">
            <v>5</v>
          </cell>
          <cell r="V2247">
            <v>0</v>
          </cell>
          <cell r="W2247">
            <v>0</v>
          </cell>
          <cell r="X2247">
            <v>30</v>
          </cell>
          <cell r="Y2247">
            <v>29</v>
          </cell>
          <cell r="Z2247">
            <v>10</v>
          </cell>
        </row>
        <row r="2248">
          <cell r="A2248" t="str">
            <v>TMP582</v>
          </cell>
          <cell r="B2248" t="str">
            <v>TUSHAR CHAVAN</v>
          </cell>
          <cell r="C2248" t="str">
            <v>18/7/07</v>
          </cell>
          <cell r="E2248" t="str">
            <v>TEP</v>
          </cell>
          <cell r="F2248">
            <v>8.15</v>
          </cell>
          <cell r="G2248">
            <v>16.45</v>
          </cell>
          <cell r="H2248" t="str">
            <v>TEMP</v>
          </cell>
          <cell r="N2248">
            <v>0</v>
          </cell>
          <cell r="R2248" t="str">
            <v>PRINTING HELPER</v>
          </cell>
          <cell r="S2248">
            <v>39660</v>
          </cell>
          <cell r="T2248">
            <v>25.5</v>
          </cell>
          <cell r="U2248">
            <v>4</v>
          </cell>
          <cell r="V2248">
            <v>0</v>
          </cell>
          <cell r="W2248">
            <v>0</v>
          </cell>
          <cell r="X2248">
            <v>31</v>
          </cell>
          <cell r="Y2248">
            <v>29.5</v>
          </cell>
          <cell r="Z2248">
            <v>37.25</v>
          </cell>
        </row>
        <row r="2249">
          <cell r="A2249" t="str">
            <v>TMP582</v>
          </cell>
          <cell r="B2249" t="str">
            <v>TUSHAR CHAVAN</v>
          </cell>
          <cell r="C2249" t="str">
            <v>18/7/07</v>
          </cell>
          <cell r="F2249">
            <v>8.15</v>
          </cell>
          <cell r="G2249">
            <v>16.45</v>
          </cell>
          <cell r="H2249" t="str">
            <v>TEMP</v>
          </cell>
          <cell r="N2249">
            <v>0</v>
          </cell>
          <cell r="R2249" t="str">
            <v>PRINTING HELPER</v>
          </cell>
          <cell r="S2249">
            <v>39629</v>
          </cell>
          <cell r="T2249">
            <v>21</v>
          </cell>
          <cell r="U2249">
            <v>5</v>
          </cell>
          <cell r="V2249">
            <v>0</v>
          </cell>
          <cell r="W2249">
            <v>0</v>
          </cell>
          <cell r="X2249">
            <v>30</v>
          </cell>
          <cell r="Y2249">
            <v>26</v>
          </cell>
          <cell r="Z2249">
            <v>26.8</v>
          </cell>
        </row>
        <row r="2250">
          <cell r="A2250" t="str">
            <v>TMP582</v>
          </cell>
          <cell r="B2250" t="str">
            <v>TUSHAR CHAVAN</v>
          </cell>
          <cell r="C2250" t="str">
            <v>18/7/07</v>
          </cell>
          <cell r="E2250" t="str">
            <v>TEP</v>
          </cell>
          <cell r="F2250">
            <v>8.15</v>
          </cell>
          <cell r="G2250">
            <v>16.45</v>
          </cell>
          <cell r="H2250" t="str">
            <v>TEMP</v>
          </cell>
          <cell r="N2250">
            <v>0</v>
          </cell>
          <cell r="R2250" t="str">
            <v>PRINTING HELPER</v>
          </cell>
          <cell r="S2250">
            <v>39753</v>
          </cell>
          <cell r="T2250">
            <v>23.5</v>
          </cell>
          <cell r="U2250">
            <v>5</v>
          </cell>
          <cell r="V2250">
            <v>0</v>
          </cell>
          <cell r="W2250">
            <v>0</v>
          </cell>
          <cell r="X2250">
            <v>30</v>
          </cell>
          <cell r="Y2250">
            <v>28.5</v>
          </cell>
          <cell r="Z2250">
            <v>8.5</v>
          </cell>
        </row>
        <row r="2251">
          <cell r="A2251" t="str">
            <v>TMP582</v>
          </cell>
          <cell r="B2251" t="str">
            <v>TUSHAR CHAVAN</v>
          </cell>
          <cell r="C2251" t="str">
            <v>18/7/07</v>
          </cell>
          <cell r="E2251" t="str">
            <v>TEP</v>
          </cell>
          <cell r="F2251">
            <v>8.15</v>
          </cell>
          <cell r="G2251">
            <v>16.45</v>
          </cell>
          <cell r="H2251" t="str">
            <v>TEMP</v>
          </cell>
          <cell r="N2251">
            <v>0</v>
          </cell>
          <cell r="R2251" t="str">
            <v>PRINTING HELPER</v>
          </cell>
          <cell r="S2251">
            <v>39599</v>
          </cell>
          <cell r="T2251">
            <v>23</v>
          </cell>
          <cell r="U2251">
            <v>4</v>
          </cell>
          <cell r="V2251">
            <v>0</v>
          </cell>
          <cell r="W2251">
            <v>1</v>
          </cell>
          <cell r="X2251">
            <v>31</v>
          </cell>
          <cell r="Y2251">
            <v>28</v>
          </cell>
          <cell r="Z2251">
            <v>21</v>
          </cell>
        </row>
        <row r="2252">
          <cell r="A2252" t="str">
            <v>TMP582</v>
          </cell>
          <cell r="B2252" t="str">
            <v>TUSHAR CHAVAN</v>
          </cell>
          <cell r="C2252" t="str">
            <v>18/7/07</v>
          </cell>
          <cell r="E2252" t="str">
            <v>TEP</v>
          </cell>
          <cell r="F2252">
            <v>8.15</v>
          </cell>
          <cell r="G2252">
            <v>16.45</v>
          </cell>
          <cell r="H2252" t="str">
            <v>TEMP</v>
          </cell>
          <cell r="N2252">
            <v>0</v>
          </cell>
          <cell r="R2252" t="str">
            <v>PRINTING HELPER</v>
          </cell>
          <cell r="S2252">
            <v>39691</v>
          </cell>
          <cell r="T2252">
            <v>22</v>
          </cell>
          <cell r="U2252">
            <v>4</v>
          </cell>
          <cell r="V2252">
            <v>0</v>
          </cell>
          <cell r="W2252">
            <v>3</v>
          </cell>
          <cell r="X2252">
            <v>31</v>
          </cell>
          <cell r="Y2252">
            <v>29</v>
          </cell>
          <cell r="Z2252">
            <v>22</v>
          </cell>
        </row>
        <row r="2253">
          <cell r="A2253" t="str">
            <v>TMP582</v>
          </cell>
          <cell r="B2253" t="str">
            <v>TUSHAR CHAVAN</v>
          </cell>
          <cell r="C2253" t="str">
            <v>18/7/07</v>
          </cell>
          <cell r="E2253" t="str">
            <v>TEP</v>
          </cell>
          <cell r="F2253" t="str">
            <v>TIME_IN</v>
          </cell>
          <cell r="G2253">
            <v>16.45</v>
          </cell>
          <cell r="H2253" t="str">
            <v>TEMP</v>
          </cell>
          <cell r="N2253">
            <v>0</v>
          </cell>
          <cell r="R2253" t="str">
            <v>PRINTING HELPER</v>
          </cell>
          <cell r="S2253">
            <v>39881</v>
          </cell>
          <cell r="T2253">
            <v>23</v>
          </cell>
          <cell r="U2253">
            <v>5</v>
          </cell>
          <cell r="V2253">
            <v>0</v>
          </cell>
          <cell r="W2253">
            <v>2</v>
          </cell>
          <cell r="X2253">
            <v>31</v>
          </cell>
          <cell r="Y2253">
            <v>30</v>
          </cell>
          <cell r="Z2253">
            <v>24.25</v>
          </cell>
        </row>
        <row r="2254">
          <cell r="A2254" t="str">
            <v>TMP582</v>
          </cell>
          <cell r="B2254" t="str">
            <v>TUSHAR CHAVAN</v>
          </cell>
          <cell r="C2254" t="str">
            <v>18/7/07</v>
          </cell>
          <cell r="E2254" t="str">
            <v>TEP</v>
          </cell>
          <cell r="F2254" t="str">
            <v>TIME_IN</v>
          </cell>
          <cell r="G2254">
            <v>16.45</v>
          </cell>
          <cell r="H2254" t="str">
            <v>TEMP</v>
          </cell>
          <cell r="N2254">
            <v>0</v>
          </cell>
          <cell r="R2254" t="str">
            <v>PRINTING HELPER</v>
          </cell>
          <cell r="S2254">
            <v>39845</v>
          </cell>
          <cell r="T2254">
            <v>11</v>
          </cell>
          <cell r="U2254">
            <v>3</v>
          </cell>
          <cell r="V2254">
            <v>0</v>
          </cell>
          <cell r="W2254">
            <v>0</v>
          </cell>
          <cell r="X2254">
            <v>28</v>
          </cell>
          <cell r="Y2254">
            <v>14</v>
          </cell>
          <cell r="Z2254">
            <v>4.5</v>
          </cell>
        </row>
        <row r="2255">
          <cell r="A2255" t="str">
            <v>TMP582</v>
          </cell>
          <cell r="B2255" t="str">
            <v>TUSHAR CHAVAN</v>
          </cell>
          <cell r="C2255" t="str">
            <v>18/7/07</v>
          </cell>
          <cell r="E2255" t="str">
            <v>TEP</v>
          </cell>
          <cell r="F2255">
            <v>8.15</v>
          </cell>
          <cell r="G2255">
            <v>16.45</v>
          </cell>
          <cell r="H2255" t="str">
            <v>TEMP</v>
          </cell>
          <cell r="N2255">
            <v>0</v>
          </cell>
          <cell r="R2255" t="str">
            <v>PRINTING HELPER</v>
          </cell>
          <cell r="S2255">
            <v>39539</v>
          </cell>
          <cell r="T2255">
            <v>21</v>
          </cell>
          <cell r="U2255">
            <v>4</v>
          </cell>
          <cell r="W2255">
            <v>0</v>
          </cell>
          <cell r="X2255">
            <v>30</v>
          </cell>
          <cell r="Y2255">
            <v>25</v>
          </cell>
          <cell r="Z2255">
            <v>3.5</v>
          </cell>
        </row>
        <row r="2256">
          <cell r="A2256" t="str">
            <v>TMP582</v>
          </cell>
          <cell r="B2256" t="str">
            <v>TUSHAR CHAVAN</v>
          </cell>
          <cell r="C2256" t="str">
            <v>18/7/07</v>
          </cell>
          <cell r="E2256" t="str">
            <v>TEP</v>
          </cell>
          <cell r="F2256">
            <v>8.15</v>
          </cell>
          <cell r="G2256">
            <v>16.45</v>
          </cell>
          <cell r="H2256" t="str">
            <v>TEMP</v>
          </cell>
          <cell r="N2256">
            <v>0</v>
          </cell>
          <cell r="R2256" t="str">
            <v>PRINTING HELPER</v>
          </cell>
          <cell r="S2256">
            <v>39692</v>
          </cell>
          <cell r="T2256">
            <v>16.5</v>
          </cell>
          <cell r="U2256">
            <v>4</v>
          </cell>
          <cell r="V2256">
            <v>0</v>
          </cell>
          <cell r="W2256">
            <v>0</v>
          </cell>
          <cell r="X2256">
            <v>30</v>
          </cell>
          <cell r="Y2256">
            <v>20.5</v>
          </cell>
          <cell r="Z2256">
            <v>9.5</v>
          </cell>
        </row>
        <row r="2257">
          <cell r="A2257" t="str">
            <v>TMP582</v>
          </cell>
          <cell r="B2257" t="str">
            <v>TUSHAR CHAVAN</v>
          </cell>
          <cell r="C2257" t="str">
            <v>18/7/07</v>
          </cell>
          <cell r="E2257" t="str">
            <v>TEP</v>
          </cell>
          <cell r="F2257" t="str">
            <v>TIME_IN</v>
          </cell>
          <cell r="G2257">
            <v>16.45</v>
          </cell>
          <cell r="H2257" t="str">
            <v>TEMP</v>
          </cell>
          <cell r="N2257">
            <v>0</v>
          </cell>
          <cell r="R2257" t="str">
            <v>PRINTING HELPER</v>
          </cell>
          <cell r="S2257">
            <v>39814</v>
          </cell>
          <cell r="T2257">
            <v>23.5</v>
          </cell>
          <cell r="U2257">
            <v>4</v>
          </cell>
          <cell r="V2257">
            <v>0</v>
          </cell>
          <cell r="W2257">
            <v>1</v>
          </cell>
          <cell r="X2257">
            <v>31</v>
          </cell>
          <cell r="Y2257">
            <v>28.5</v>
          </cell>
          <cell r="Z2257">
            <v>6.75</v>
          </cell>
        </row>
        <row r="2258">
          <cell r="A2258" t="str">
            <v>TMP582</v>
          </cell>
          <cell r="B2258" t="str">
            <v>TUSHAR CHAVAN</v>
          </cell>
          <cell r="C2258" t="str">
            <v>18/7/07</v>
          </cell>
          <cell r="E2258" t="str">
            <v>TEP</v>
          </cell>
          <cell r="F2258" t="str">
            <v>TIME_IN</v>
          </cell>
          <cell r="G2258">
            <v>16.45</v>
          </cell>
          <cell r="H2258" t="str">
            <v>TEMP</v>
          </cell>
          <cell r="N2258">
            <v>0</v>
          </cell>
          <cell r="R2258" t="str">
            <v>PRINTING HELPER</v>
          </cell>
          <cell r="S2258">
            <v>39783</v>
          </cell>
          <cell r="T2258">
            <v>25.5</v>
          </cell>
          <cell r="U2258">
            <v>4</v>
          </cell>
          <cell r="V2258">
            <v>0</v>
          </cell>
          <cell r="W2258">
            <v>0</v>
          </cell>
          <cell r="X2258">
            <v>31</v>
          </cell>
          <cell r="Y2258">
            <v>29.5</v>
          </cell>
          <cell r="Z2258">
            <v>3.25</v>
          </cell>
        </row>
        <row r="2259">
          <cell r="A2259" t="str">
            <v>TMP582</v>
          </cell>
          <cell r="B2259" t="str">
            <v>TUSHAR CHAVAN</v>
          </cell>
          <cell r="C2259" t="str">
            <v>18/7/07</v>
          </cell>
          <cell r="E2259" t="str">
            <v>TEP</v>
          </cell>
          <cell r="F2259">
            <v>8.15</v>
          </cell>
          <cell r="G2259">
            <v>16.45</v>
          </cell>
          <cell r="H2259" t="str">
            <v>TEMP</v>
          </cell>
          <cell r="N2259">
            <v>0</v>
          </cell>
          <cell r="R2259" t="str">
            <v>PRINTING HELPER</v>
          </cell>
          <cell r="S2259">
            <v>39722</v>
          </cell>
          <cell r="T2259">
            <v>20</v>
          </cell>
          <cell r="U2259">
            <v>4</v>
          </cell>
          <cell r="V2259">
            <v>0</v>
          </cell>
          <cell r="W2259">
            <v>4</v>
          </cell>
          <cell r="X2259">
            <v>31</v>
          </cell>
          <cell r="Y2259">
            <v>28</v>
          </cell>
          <cell r="Z2259">
            <v>17</v>
          </cell>
        </row>
        <row r="2260">
          <cell r="A2260" t="str">
            <v>TMP583</v>
          </cell>
          <cell r="B2260" t="str">
            <v>KIRAN SONKAMBLE</v>
          </cell>
          <cell r="C2260" t="str">
            <v>19/7/07</v>
          </cell>
          <cell r="E2260" t="str">
            <v>TEP</v>
          </cell>
          <cell r="F2260">
            <v>8.15</v>
          </cell>
          <cell r="G2260">
            <v>16.45</v>
          </cell>
          <cell r="H2260" t="str">
            <v>TEMP</v>
          </cell>
          <cell r="N2260">
            <v>0</v>
          </cell>
          <cell r="R2260" t="str">
            <v>PRINTING HELPER</v>
          </cell>
          <cell r="S2260">
            <v>39539</v>
          </cell>
          <cell r="T2260">
            <v>14</v>
          </cell>
          <cell r="U2260">
            <v>3</v>
          </cell>
          <cell r="W2260">
            <v>0</v>
          </cell>
          <cell r="X2260">
            <v>30</v>
          </cell>
          <cell r="Y2260">
            <v>17</v>
          </cell>
          <cell r="Z2260">
            <v>0</v>
          </cell>
        </row>
        <row r="2261">
          <cell r="A2261" t="str">
            <v>TMP583</v>
          </cell>
          <cell r="B2261" t="str">
            <v>KIRAN SONKAMBLE</v>
          </cell>
          <cell r="C2261" t="str">
            <v>19/7/07</v>
          </cell>
          <cell r="F2261">
            <v>8.15</v>
          </cell>
          <cell r="G2261">
            <v>16.45</v>
          </cell>
          <cell r="H2261" t="str">
            <v>TEMP</v>
          </cell>
          <cell r="N2261">
            <v>0</v>
          </cell>
          <cell r="R2261" t="str">
            <v>PRINTING HELPER</v>
          </cell>
          <cell r="S2261">
            <v>39629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30</v>
          </cell>
          <cell r="Y2261">
            <v>0</v>
          </cell>
          <cell r="Z2261">
            <v>0</v>
          </cell>
        </row>
        <row r="2262">
          <cell r="A2262" t="str">
            <v>TMP583</v>
          </cell>
          <cell r="B2262" t="str">
            <v>KIRAN SONKAMBLE</v>
          </cell>
          <cell r="C2262" t="str">
            <v>19/7/07</v>
          </cell>
          <cell r="E2262" t="str">
            <v>TEP</v>
          </cell>
          <cell r="F2262">
            <v>8.15</v>
          </cell>
          <cell r="G2262">
            <v>16.45</v>
          </cell>
          <cell r="H2262" t="str">
            <v>TEMP</v>
          </cell>
          <cell r="N2262">
            <v>0</v>
          </cell>
          <cell r="R2262" t="str">
            <v>PRINTING HELPER</v>
          </cell>
          <cell r="S2262">
            <v>39599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31</v>
          </cell>
          <cell r="Y2262">
            <v>0</v>
          </cell>
          <cell r="Z2262">
            <v>0</v>
          </cell>
        </row>
        <row r="2263">
          <cell r="A2263" t="str">
            <v>TMP584</v>
          </cell>
          <cell r="B2263" t="str">
            <v>ROHAN SALUNKHE</v>
          </cell>
          <cell r="C2263" t="str">
            <v>20/7/07</v>
          </cell>
          <cell r="E2263" t="str">
            <v>TEP</v>
          </cell>
          <cell r="F2263" t="str">
            <v>TIME_IN</v>
          </cell>
          <cell r="G2263">
            <v>16.45</v>
          </cell>
          <cell r="H2263" t="str">
            <v>TEMP</v>
          </cell>
          <cell r="N2263">
            <v>0</v>
          </cell>
          <cell r="R2263" t="str">
            <v>PUNCHING HELPER</v>
          </cell>
          <cell r="S2263">
            <v>39814</v>
          </cell>
          <cell r="T2263">
            <v>23.5</v>
          </cell>
          <cell r="U2263">
            <v>4</v>
          </cell>
          <cell r="V2263">
            <v>0</v>
          </cell>
          <cell r="W2263">
            <v>1</v>
          </cell>
          <cell r="X2263">
            <v>31</v>
          </cell>
          <cell r="Y2263">
            <v>28.5</v>
          </cell>
          <cell r="Z2263">
            <v>0</v>
          </cell>
        </row>
        <row r="2264">
          <cell r="A2264" t="str">
            <v>TMP584</v>
          </cell>
          <cell r="B2264" t="str">
            <v>ROHAN SALUNKHE</v>
          </cell>
          <cell r="C2264" t="str">
            <v>20/7/07</v>
          </cell>
          <cell r="E2264" t="str">
            <v>TEP</v>
          </cell>
          <cell r="F2264">
            <v>8.15</v>
          </cell>
          <cell r="G2264">
            <v>16.45</v>
          </cell>
          <cell r="H2264" t="str">
            <v>TEMP</v>
          </cell>
          <cell r="N2264">
            <v>0</v>
          </cell>
          <cell r="R2264" t="str">
            <v>PUNCHING HELPER</v>
          </cell>
          <cell r="S2264">
            <v>39692</v>
          </cell>
          <cell r="T2264">
            <v>16.5</v>
          </cell>
          <cell r="U2264">
            <v>3</v>
          </cell>
          <cell r="V2264">
            <v>0</v>
          </cell>
          <cell r="W2264">
            <v>1</v>
          </cell>
          <cell r="X2264">
            <v>30</v>
          </cell>
          <cell r="Y2264">
            <v>20.5</v>
          </cell>
          <cell r="Z2264">
            <v>15</v>
          </cell>
        </row>
        <row r="2265">
          <cell r="A2265" t="str">
            <v>TMP584</v>
          </cell>
          <cell r="B2265" t="str">
            <v>ROHAN SALUNKHE</v>
          </cell>
          <cell r="C2265" t="str">
            <v>20/7/07</v>
          </cell>
          <cell r="E2265" t="str">
            <v>TEP</v>
          </cell>
          <cell r="F2265" t="str">
            <v>TIME_IN</v>
          </cell>
          <cell r="G2265">
            <v>16.45</v>
          </cell>
          <cell r="H2265" t="str">
            <v>TEMP</v>
          </cell>
          <cell r="N2265">
            <v>0</v>
          </cell>
          <cell r="R2265" t="str">
            <v>PUNCHING HELPER</v>
          </cell>
          <cell r="S2265">
            <v>39845</v>
          </cell>
          <cell r="T2265">
            <v>22</v>
          </cell>
          <cell r="U2265">
            <v>4</v>
          </cell>
          <cell r="V2265">
            <v>0</v>
          </cell>
          <cell r="W2265">
            <v>0</v>
          </cell>
          <cell r="X2265">
            <v>28</v>
          </cell>
          <cell r="Y2265">
            <v>26</v>
          </cell>
          <cell r="Z2265">
            <v>3</v>
          </cell>
        </row>
        <row r="2266">
          <cell r="A2266" t="str">
            <v>TMP584</v>
          </cell>
          <cell r="B2266" t="str">
            <v>ROHAN SALUNKHE</v>
          </cell>
          <cell r="C2266" t="str">
            <v>20/7/07</v>
          </cell>
          <cell r="E2266" t="str">
            <v>TEP</v>
          </cell>
          <cell r="F2266" t="str">
            <v>TIME_IN</v>
          </cell>
          <cell r="G2266">
            <v>16.45</v>
          </cell>
          <cell r="H2266" t="str">
            <v>TEMP</v>
          </cell>
          <cell r="N2266">
            <v>0</v>
          </cell>
          <cell r="R2266" t="str">
            <v>PUNCHING HELPER</v>
          </cell>
          <cell r="S2266">
            <v>39881</v>
          </cell>
          <cell r="T2266">
            <v>21.5</v>
          </cell>
          <cell r="U2266">
            <v>5</v>
          </cell>
          <cell r="V2266">
            <v>0</v>
          </cell>
          <cell r="W2266">
            <v>2</v>
          </cell>
          <cell r="X2266">
            <v>31</v>
          </cell>
          <cell r="Y2266">
            <v>28.5</v>
          </cell>
          <cell r="Z2266">
            <v>20</v>
          </cell>
        </row>
        <row r="2267">
          <cell r="A2267" t="str">
            <v>TMP584</v>
          </cell>
          <cell r="B2267" t="str">
            <v>ROHAN SALUNKHE</v>
          </cell>
          <cell r="C2267" t="str">
            <v>20/7/07</v>
          </cell>
          <cell r="E2267" t="str">
            <v>TEP</v>
          </cell>
          <cell r="F2267">
            <v>8.15</v>
          </cell>
          <cell r="G2267">
            <v>16.45</v>
          </cell>
          <cell r="H2267" t="str">
            <v>TEMP</v>
          </cell>
          <cell r="N2267">
            <v>0</v>
          </cell>
          <cell r="R2267" t="str">
            <v>PUNCHING HELPER</v>
          </cell>
          <cell r="S2267">
            <v>39722</v>
          </cell>
          <cell r="T2267">
            <v>21.5</v>
          </cell>
          <cell r="U2267">
            <v>4</v>
          </cell>
          <cell r="V2267">
            <v>0</v>
          </cell>
          <cell r="W2267">
            <v>4</v>
          </cell>
          <cell r="X2267">
            <v>31</v>
          </cell>
          <cell r="Y2267">
            <v>29.5</v>
          </cell>
          <cell r="Z2267">
            <v>15.25</v>
          </cell>
        </row>
        <row r="2268">
          <cell r="A2268" t="str">
            <v>TMP584</v>
          </cell>
          <cell r="B2268" t="str">
            <v>ROHAN SALUNKHE</v>
          </cell>
          <cell r="C2268" t="str">
            <v>20/7/07</v>
          </cell>
          <cell r="E2268" t="str">
            <v>TEP</v>
          </cell>
          <cell r="F2268">
            <v>8.15</v>
          </cell>
          <cell r="G2268">
            <v>16.45</v>
          </cell>
          <cell r="H2268" t="str">
            <v>TEMP</v>
          </cell>
          <cell r="N2268">
            <v>0</v>
          </cell>
          <cell r="R2268" t="str">
            <v>PUNCHING HELPER</v>
          </cell>
          <cell r="S2268">
            <v>39660</v>
          </cell>
          <cell r="T2268">
            <v>20.5</v>
          </cell>
          <cell r="U2268">
            <v>4</v>
          </cell>
          <cell r="V2268">
            <v>0</v>
          </cell>
          <cell r="W2268">
            <v>0</v>
          </cell>
          <cell r="X2268">
            <v>31</v>
          </cell>
          <cell r="Y2268">
            <v>24.5</v>
          </cell>
          <cell r="Z2268">
            <v>26.75</v>
          </cell>
        </row>
        <row r="2269">
          <cell r="A2269" t="str">
            <v>TMP584</v>
          </cell>
          <cell r="B2269" t="str">
            <v>ROHAN SALUNKHE</v>
          </cell>
          <cell r="C2269" t="str">
            <v>20/7/07</v>
          </cell>
          <cell r="E2269" t="str">
            <v>TEP</v>
          </cell>
          <cell r="F2269">
            <v>8.15</v>
          </cell>
          <cell r="G2269">
            <v>16.45</v>
          </cell>
          <cell r="H2269" t="str">
            <v>TEMP</v>
          </cell>
          <cell r="N2269">
            <v>0</v>
          </cell>
          <cell r="R2269" t="str">
            <v>PUNCHING HELPER</v>
          </cell>
          <cell r="S2269">
            <v>39539</v>
          </cell>
          <cell r="T2269">
            <v>20.5</v>
          </cell>
          <cell r="U2269">
            <v>4</v>
          </cell>
          <cell r="W2269">
            <v>0</v>
          </cell>
          <cell r="X2269">
            <v>30</v>
          </cell>
          <cell r="Y2269">
            <v>24.5</v>
          </cell>
          <cell r="Z2269">
            <v>8.25</v>
          </cell>
        </row>
        <row r="2270">
          <cell r="A2270" t="str">
            <v>TMP584</v>
          </cell>
          <cell r="B2270" t="str">
            <v>ROHAN SALUNKHE</v>
          </cell>
          <cell r="C2270" t="str">
            <v>20/7/07</v>
          </cell>
          <cell r="E2270" t="str">
            <v>TEP</v>
          </cell>
          <cell r="F2270">
            <v>8.15</v>
          </cell>
          <cell r="G2270">
            <v>16.45</v>
          </cell>
          <cell r="H2270" t="str">
            <v>TEMP</v>
          </cell>
          <cell r="N2270">
            <v>0</v>
          </cell>
          <cell r="R2270" t="str">
            <v>PUNCHING HELPER</v>
          </cell>
          <cell r="S2270">
            <v>39753</v>
          </cell>
          <cell r="T2270">
            <v>24</v>
          </cell>
          <cell r="U2270">
            <v>5</v>
          </cell>
          <cell r="V2270">
            <v>0</v>
          </cell>
          <cell r="W2270">
            <v>0</v>
          </cell>
          <cell r="X2270">
            <v>30</v>
          </cell>
          <cell r="Y2270">
            <v>29</v>
          </cell>
          <cell r="Z2270">
            <v>0</v>
          </cell>
        </row>
        <row r="2271">
          <cell r="A2271" t="str">
            <v>TMP584</v>
          </cell>
          <cell r="B2271" t="str">
            <v>ROHAN SALUNKHE</v>
          </cell>
          <cell r="C2271" t="str">
            <v>20/7/07</v>
          </cell>
          <cell r="E2271" t="str">
            <v>TEP</v>
          </cell>
          <cell r="F2271">
            <v>8.15</v>
          </cell>
          <cell r="G2271">
            <v>16.45</v>
          </cell>
          <cell r="H2271" t="str">
            <v>TEMP</v>
          </cell>
          <cell r="N2271">
            <v>0</v>
          </cell>
          <cell r="R2271" t="str">
            <v>PUNCHING HELPER</v>
          </cell>
          <cell r="S2271">
            <v>39691</v>
          </cell>
          <cell r="T2271">
            <v>22.5</v>
          </cell>
          <cell r="U2271">
            <v>3</v>
          </cell>
          <cell r="V2271">
            <v>0</v>
          </cell>
          <cell r="W2271">
            <v>3</v>
          </cell>
          <cell r="X2271">
            <v>31</v>
          </cell>
          <cell r="Y2271">
            <v>28.5</v>
          </cell>
          <cell r="Z2271">
            <v>36</v>
          </cell>
        </row>
        <row r="2272">
          <cell r="A2272" t="str">
            <v>TMP584</v>
          </cell>
          <cell r="B2272" t="str">
            <v>ROHAN SALUNKHE</v>
          </cell>
          <cell r="C2272" t="str">
            <v>20/7/07</v>
          </cell>
          <cell r="E2272" t="str">
            <v>TEP</v>
          </cell>
          <cell r="F2272">
            <v>8.15</v>
          </cell>
          <cell r="G2272">
            <v>16.45</v>
          </cell>
          <cell r="H2272" t="str">
            <v>TEMP</v>
          </cell>
          <cell r="N2272">
            <v>0</v>
          </cell>
          <cell r="R2272" t="str">
            <v>PUNCHING HELPER</v>
          </cell>
          <cell r="S2272">
            <v>39599</v>
          </cell>
          <cell r="T2272">
            <v>23</v>
          </cell>
          <cell r="U2272">
            <v>4</v>
          </cell>
          <cell r="V2272">
            <v>0</v>
          </cell>
          <cell r="W2272">
            <v>1</v>
          </cell>
          <cell r="X2272">
            <v>31</v>
          </cell>
          <cell r="Y2272">
            <v>28</v>
          </cell>
          <cell r="Z2272">
            <v>8.5</v>
          </cell>
        </row>
        <row r="2273">
          <cell r="A2273" t="str">
            <v>TMP584</v>
          </cell>
          <cell r="B2273" t="str">
            <v>ROHAN SALUNKHE</v>
          </cell>
          <cell r="C2273" t="str">
            <v>20/7/07</v>
          </cell>
          <cell r="E2273" t="str">
            <v>TEP</v>
          </cell>
          <cell r="F2273" t="str">
            <v>TIME_IN</v>
          </cell>
          <cell r="G2273">
            <v>16.45</v>
          </cell>
          <cell r="H2273" t="str">
            <v>TEMP</v>
          </cell>
          <cell r="N2273">
            <v>0</v>
          </cell>
          <cell r="R2273" t="str">
            <v>PUNCHING HELPER</v>
          </cell>
          <cell r="S2273">
            <v>39783</v>
          </cell>
          <cell r="T2273">
            <v>20</v>
          </cell>
          <cell r="U2273">
            <v>3</v>
          </cell>
          <cell r="V2273">
            <v>0</v>
          </cell>
          <cell r="W2273">
            <v>0</v>
          </cell>
          <cell r="X2273">
            <v>31</v>
          </cell>
          <cell r="Y2273">
            <v>23</v>
          </cell>
          <cell r="Z2273">
            <v>2</v>
          </cell>
        </row>
        <row r="2274">
          <cell r="A2274" t="str">
            <v>TMP584</v>
          </cell>
          <cell r="B2274" t="str">
            <v>ROHAN SALUNKHE</v>
          </cell>
          <cell r="C2274" t="str">
            <v>20/7/07</v>
          </cell>
          <cell r="F2274">
            <v>8.15</v>
          </cell>
          <cell r="G2274">
            <v>16.45</v>
          </cell>
          <cell r="H2274" t="str">
            <v>TEMP</v>
          </cell>
          <cell r="N2274">
            <v>0</v>
          </cell>
          <cell r="R2274" t="str">
            <v>PUNCHING HELPER</v>
          </cell>
          <cell r="S2274">
            <v>39629</v>
          </cell>
          <cell r="T2274">
            <v>22.5</v>
          </cell>
          <cell r="U2274">
            <v>5</v>
          </cell>
          <cell r="V2274">
            <v>0</v>
          </cell>
          <cell r="W2274">
            <v>0</v>
          </cell>
          <cell r="X2274">
            <v>30</v>
          </cell>
          <cell r="Y2274">
            <v>27.5</v>
          </cell>
          <cell r="Z2274">
            <v>20.5</v>
          </cell>
        </row>
        <row r="2275">
          <cell r="A2275" t="str">
            <v>TMP585</v>
          </cell>
          <cell r="B2275" t="str">
            <v>MANORANJAN INGLE</v>
          </cell>
          <cell r="C2275" t="str">
            <v>22/07/07</v>
          </cell>
          <cell r="E2275" t="str">
            <v>TEP</v>
          </cell>
          <cell r="F2275" t="str">
            <v>TIME_IN</v>
          </cell>
          <cell r="G2275">
            <v>17.3</v>
          </cell>
          <cell r="H2275" t="str">
            <v>TEMP</v>
          </cell>
          <cell r="N2275">
            <v>0</v>
          </cell>
          <cell r="R2275" t="str">
            <v>MECHANICLE HELPER</v>
          </cell>
          <cell r="S2275">
            <v>39881</v>
          </cell>
          <cell r="T2275">
            <v>23.5</v>
          </cell>
          <cell r="U2275">
            <v>5</v>
          </cell>
          <cell r="V2275">
            <v>0</v>
          </cell>
          <cell r="W2275">
            <v>2</v>
          </cell>
          <cell r="X2275">
            <v>31</v>
          </cell>
          <cell r="Y2275">
            <v>30.5</v>
          </cell>
          <cell r="Z2275">
            <v>17</v>
          </cell>
        </row>
        <row r="2276">
          <cell r="A2276" t="str">
            <v>TMP585</v>
          </cell>
          <cell r="B2276" t="str">
            <v>MANORANJAN INGLE</v>
          </cell>
          <cell r="C2276" t="str">
            <v>22/07/07</v>
          </cell>
          <cell r="E2276" t="str">
            <v>TEP</v>
          </cell>
          <cell r="F2276">
            <v>9</v>
          </cell>
          <cell r="G2276">
            <v>17.3</v>
          </cell>
          <cell r="H2276" t="str">
            <v>TEMP</v>
          </cell>
          <cell r="N2276">
            <v>0</v>
          </cell>
          <cell r="R2276" t="str">
            <v>MECHANICLE HELPER</v>
          </cell>
          <cell r="S2276">
            <v>39753</v>
          </cell>
          <cell r="T2276">
            <v>23</v>
          </cell>
          <cell r="U2276">
            <v>5</v>
          </cell>
          <cell r="V2276">
            <v>0</v>
          </cell>
          <cell r="W2276">
            <v>0</v>
          </cell>
          <cell r="X2276">
            <v>30</v>
          </cell>
          <cell r="Y2276">
            <v>28</v>
          </cell>
          <cell r="Z2276">
            <v>0</v>
          </cell>
        </row>
        <row r="2277">
          <cell r="A2277" t="str">
            <v>TMP585</v>
          </cell>
          <cell r="B2277" t="str">
            <v>MANORANJAN INGLE</v>
          </cell>
          <cell r="C2277" t="str">
            <v>22/07/07</v>
          </cell>
          <cell r="E2277" t="str">
            <v>TEP</v>
          </cell>
          <cell r="F2277" t="str">
            <v>TIME_IN</v>
          </cell>
          <cell r="G2277">
            <v>17.3</v>
          </cell>
          <cell r="H2277" t="str">
            <v>TEMP</v>
          </cell>
          <cell r="N2277">
            <v>0</v>
          </cell>
          <cell r="R2277" t="str">
            <v>MECHANICLE HELPER</v>
          </cell>
          <cell r="S2277">
            <v>39783</v>
          </cell>
          <cell r="T2277">
            <v>27</v>
          </cell>
          <cell r="U2277">
            <v>4</v>
          </cell>
          <cell r="V2277">
            <v>0</v>
          </cell>
          <cell r="W2277">
            <v>0</v>
          </cell>
          <cell r="X2277">
            <v>31</v>
          </cell>
          <cell r="Y2277">
            <v>31</v>
          </cell>
          <cell r="Z2277">
            <v>0</v>
          </cell>
        </row>
        <row r="2278">
          <cell r="A2278" t="str">
            <v>TMP585</v>
          </cell>
          <cell r="B2278" t="str">
            <v>MANORANJAN INGLE</v>
          </cell>
          <cell r="C2278" t="str">
            <v>22/07/07</v>
          </cell>
          <cell r="E2278" t="str">
            <v>TEP</v>
          </cell>
          <cell r="F2278">
            <v>9</v>
          </cell>
          <cell r="G2278">
            <v>17.3</v>
          </cell>
          <cell r="H2278" t="str">
            <v>TEMP</v>
          </cell>
          <cell r="N2278">
            <v>0</v>
          </cell>
          <cell r="R2278" t="str">
            <v>MECHANICLE HELPER</v>
          </cell>
          <cell r="S2278">
            <v>39660</v>
          </cell>
          <cell r="T2278">
            <v>27</v>
          </cell>
          <cell r="U2278">
            <v>4</v>
          </cell>
          <cell r="V2278">
            <v>0</v>
          </cell>
          <cell r="W2278">
            <v>0</v>
          </cell>
          <cell r="X2278">
            <v>31</v>
          </cell>
          <cell r="Y2278">
            <v>31</v>
          </cell>
          <cell r="Z2278">
            <v>33.5</v>
          </cell>
        </row>
        <row r="2279">
          <cell r="A2279" t="str">
            <v>TMP585</v>
          </cell>
          <cell r="B2279" t="str">
            <v>MANORANJAN INGLE</v>
          </cell>
          <cell r="C2279" t="str">
            <v>22/07/07</v>
          </cell>
          <cell r="E2279" t="str">
            <v>TEP</v>
          </cell>
          <cell r="F2279">
            <v>9</v>
          </cell>
          <cell r="G2279">
            <v>17.3</v>
          </cell>
          <cell r="H2279" t="str">
            <v>TEMP</v>
          </cell>
          <cell r="N2279">
            <v>0</v>
          </cell>
          <cell r="R2279" t="str">
            <v>MECHANICLE HELPER</v>
          </cell>
          <cell r="S2279">
            <v>39599</v>
          </cell>
          <cell r="T2279">
            <v>24</v>
          </cell>
          <cell r="U2279">
            <v>4</v>
          </cell>
          <cell r="V2279">
            <v>0</v>
          </cell>
          <cell r="W2279">
            <v>1</v>
          </cell>
          <cell r="X2279">
            <v>31</v>
          </cell>
          <cell r="Y2279">
            <v>29</v>
          </cell>
          <cell r="Z2279">
            <v>39.75</v>
          </cell>
        </row>
        <row r="2280">
          <cell r="A2280" t="str">
            <v>TMP585</v>
          </cell>
          <cell r="B2280" t="str">
            <v>MANORANJAN INGLE</v>
          </cell>
          <cell r="C2280" t="str">
            <v>22/07/07</v>
          </cell>
          <cell r="E2280" t="str">
            <v>TEP</v>
          </cell>
          <cell r="F2280">
            <v>9</v>
          </cell>
          <cell r="G2280">
            <v>17.3</v>
          </cell>
          <cell r="H2280" t="str">
            <v>TEMP</v>
          </cell>
          <cell r="N2280">
            <v>0</v>
          </cell>
          <cell r="R2280" t="str">
            <v>MECHANICLE HELPER</v>
          </cell>
          <cell r="S2280">
            <v>39722</v>
          </cell>
          <cell r="T2280">
            <v>21.5</v>
          </cell>
          <cell r="U2280">
            <v>4</v>
          </cell>
          <cell r="V2280">
            <v>0</v>
          </cell>
          <cell r="W2280">
            <v>4</v>
          </cell>
          <cell r="X2280">
            <v>31</v>
          </cell>
          <cell r="Y2280">
            <v>29.5</v>
          </cell>
          <cell r="Z2280">
            <v>17.5</v>
          </cell>
        </row>
        <row r="2281">
          <cell r="A2281" t="str">
            <v>TMP585</v>
          </cell>
          <cell r="B2281" t="str">
            <v>MANORANJAN INGLE</v>
          </cell>
          <cell r="C2281" t="str">
            <v>22/07/07</v>
          </cell>
          <cell r="E2281" t="str">
            <v>TEP</v>
          </cell>
          <cell r="F2281" t="str">
            <v>TIME_IN</v>
          </cell>
          <cell r="G2281">
            <v>17.3</v>
          </cell>
          <cell r="H2281" t="str">
            <v>TEMP</v>
          </cell>
          <cell r="N2281">
            <v>0</v>
          </cell>
          <cell r="R2281" t="str">
            <v>MECHANICLE HELPER</v>
          </cell>
          <cell r="S2281">
            <v>39814</v>
          </cell>
          <cell r="T2281">
            <v>22</v>
          </cell>
          <cell r="U2281">
            <v>4</v>
          </cell>
          <cell r="V2281">
            <v>0</v>
          </cell>
          <cell r="W2281">
            <v>1</v>
          </cell>
          <cell r="X2281">
            <v>31</v>
          </cell>
          <cell r="Y2281">
            <v>27</v>
          </cell>
          <cell r="Z2281">
            <v>2.25</v>
          </cell>
        </row>
        <row r="2282">
          <cell r="A2282" t="str">
            <v>TMP585</v>
          </cell>
          <cell r="B2282" t="str">
            <v>MANORANJAN INGLE</v>
          </cell>
          <cell r="C2282" t="str">
            <v>22/07/07</v>
          </cell>
          <cell r="E2282" t="str">
            <v>TEP</v>
          </cell>
          <cell r="F2282" t="str">
            <v>TIME_IN</v>
          </cell>
          <cell r="G2282">
            <v>17.3</v>
          </cell>
          <cell r="H2282" t="str">
            <v>TEMP</v>
          </cell>
          <cell r="N2282">
            <v>0</v>
          </cell>
          <cell r="R2282" t="str">
            <v>MECHANICLE HELPER</v>
          </cell>
          <cell r="S2282">
            <v>39845</v>
          </cell>
          <cell r="T2282">
            <v>24</v>
          </cell>
          <cell r="U2282">
            <v>4</v>
          </cell>
          <cell r="V2282">
            <v>0</v>
          </cell>
          <cell r="W2282">
            <v>0</v>
          </cell>
          <cell r="X2282">
            <v>28</v>
          </cell>
          <cell r="Y2282">
            <v>28</v>
          </cell>
          <cell r="Z2282">
            <v>18.5</v>
          </cell>
        </row>
        <row r="2283">
          <cell r="A2283" t="str">
            <v>TMP585</v>
          </cell>
          <cell r="B2283" t="str">
            <v>MANORANJAN INGLE</v>
          </cell>
          <cell r="C2283" t="str">
            <v>22/07/07</v>
          </cell>
          <cell r="E2283" t="str">
            <v>TEP</v>
          </cell>
          <cell r="F2283">
            <v>9</v>
          </cell>
          <cell r="G2283">
            <v>17.3</v>
          </cell>
          <cell r="H2283" t="str">
            <v>TEMP</v>
          </cell>
          <cell r="N2283">
            <v>0</v>
          </cell>
          <cell r="R2283" t="str">
            <v>MECHANICLE HELPER</v>
          </cell>
          <cell r="S2283">
            <v>39691</v>
          </cell>
          <cell r="T2283">
            <v>22</v>
          </cell>
          <cell r="U2283">
            <v>4</v>
          </cell>
          <cell r="V2283">
            <v>0</v>
          </cell>
          <cell r="W2283">
            <v>3</v>
          </cell>
          <cell r="X2283">
            <v>31</v>
          </cell>
          <cell r="Y2283">
            <v>29</v>
          </cell>
          <cell r="Z2283">
            <v>46.5</v>
          </cell>
        </row>
        <row r="2284">
          <cell r="A2284" t="str">
            <v>TMP585</v>
          </cell>
          <cell r="B2284" t="str">
            <v>MANORANJAN INGLE</v>
          </cell>
          <cell r="C2284" t="str">
            <v>22/07/07</v>
          </cell>
          <cell r="F2284">
            <v>9</v>
          </cell>
          <cell r="G2284">
            <v>17.3</v>
          </cell>
          <cell r="H2284" t="str">
            <v>TEMP</v>
          </cell>
          <cell r="N2284">
            <v>0</v>
          </cell>
          <cell r="R2284" t="str">
            <v>MECHANICLE HELPER</v>
          </cell>
          <cell r="S2284">
            <v>39629</v>
          </cell>
          <cell r="T2284">
            <v>24.5</v>
          </cell>
          <cell r="U2284">
            <v>5</v>
          </cell>
          <cell r="V2284">
            <v>0</v>
          </cell>
          <cell r="W2284">
            <v>0</v>
          </cell>
          <cell r="X2284">
            <v>30</v>
          </cell>
          <cell r="Y2284">
            <v>29.5</v>
          </cell>
          <cell r="Z2284">
            <v>45.75</v>
          </cell>
        </row>
        <row r="2285">
          <cell r="A2285" t="str">
            <v>TMP585</v>
          </cell>
          <cell r="B2285" t="str">
            <v>MANORANJAN INGLE</v>
          </cell>
          <cell r="C2285" t="str">
            <v>22/07/07</v>
          </cell>
          <cell r="E2285" t="str">
            <v>TEP</v>
          </cell>
          <cell r="F2285">
            <v>9</v>
          </cell>
          <cell r="G2285">
            <v>17.3</v>
          </cell>
          <cell r="H2285" t="str">
            <v>TEMP</v>
          </cell>
          <cell r="N2285">
            <v>0</v>
          </cell>
          <cell r="R2285" t="str">
            <v>MECHANICLE HELPER</v>
          </cell>
          <cell r="S2285">
            <v>39692</v>
          </cell>
          <cell r="T2285">
            <v>25</v>
          </cell>
          <cell r="U2285">
            <v>4</v>
          </cell>
          <cell r="V2285">
            <v>0</v>
          </cell>
          <cell r="W2285">
            <v>1</v>
          </cell>
          <cell r="X2285">
            <v>30</v>
          </cell>
          <cell r="Y2285">
            <v>30</v>
          </cell>
          <cell r="Z2285">
            <v>70</v>
          </cell>
        </row>
        <row r="2286">
          <cell r="A2286" t="str">
            <v>TMP585</v>
          </cell>
          <cell r="B2286" t="str">
            <v>MANORANJAN INGLE</v>
          </cell>
          <cell r="C2286" t="str">
            <v>22/07/07</v>
          </cell>
          <cell r="E2286" t="str">
            <v>TEP</v>
          </cell>
          <cell r="F2286">
            <v>9</v>
          </cell>
          <cell r="G2286">
            <v>17.3</v>
          </cell>
          <cell r="H2286" t="str">
            <v>TEMP</v>
          </cell>
          <cell r="N2286">
            <v>0</v>
          </cell>
          <cell r="R2286" t="str">
            <v>MECHANICLE HELPER</v>
          </cell>
          <cell r="S2286">
            <v>39539</v>
          </cell>
          <cell r="T2286">
            <v>23</v>
          </cell>
          <cell r="U2286">
            <v>4</v>
          </cell>
          <cell r="W2286">
            <v>0</v>
          </cell>
          <cell r="X2286">
            <v>30</v>
          </cell>
          <cell r="Y2286">
            <v>27</v>
          </cell>
          <cell r="Z2286">
            <v>60.5</v>
          </cell>
        </row>
        <row r="2287">
          <cell r="A2287" t="str">
            <v>TMP586</v>
          </cell>
          <cell r="B2287" t="str">
            <v>MUNNA YADAV</v>
          </cell>
          <cell r="C2287" t="str">
            <v>27/7/07</v>
          </cell>
          <cell r="E2287" t="str">
            <v>TEP</v>
          </cell>
          <cell r="F2287" t="str">
            <v>TIME_IN</v>
          </cell>
          <cell r="G2287">
            <v>21</v>
          </cell>
          <cell r="H2287" t="str">
            <v>TEMP</v>
          </cell>
          <cell r="N2287">
            <v>0</v>
          </cell>
          <cell r="R2287" t="str">
            <v>DRIVER- TEMPO</v>
          </cell>
          <cell r="S2287">
            <v>39845</v>
          </cell>
          <cell r="T2287">
            <v>23</v>
          </cell>
          <cell r="U2287">
            <v>4</v>
          </cell>
          <cell r="V2287">
            <v>0</v>
          </cell>
          <cell r="W2287">
            <v>0</v>
          </cell>
          <cell r="X2287">
            <v>28</v>
          </cell>
          <cell r="Y2287">
            <v>27</v>
          </cell>
          <cell r="Z2287">
            <v>34</v>
          </cell>
        </row>
        <row r="2288">
          <cell r="A2288" t="str">
            <v>TMP586</v>
          </cell>
          <cell r="B2288" t="str">
            <v>MUNNA YADAV</v>
          </cell>
          <cell r="C2288" t="str">
            <v>27/7/07</v>
          </cell>
          <cell r="E2288" t="str">
            <v>TEP</v>
          </cell>
          <cell r="F2288">
            <v>9</v>
          </cell>
          <cell r="G2288">
            <v>21</v>
          </cell>
          <cell r="H2288" t="str">
            <v>TEMP</v>
          </cell>
          <cell r="N2288">
            <v>0</v>
          </cell>
          <cell r="R2288" t="str">
            <v>DRIVER- TEMPO</v>
          </cell>
          <cell r="S2288">
            <v>39539</v>
          </cell>
          <cell r="T2288">
            <v>9</v>
          </cell>
          <cell r="U2288">
            <v>2</v>
          </cell>
          <cell r="W2288">
            <v>0</v>
          </cell>
          <cell r="X2288">
            <v>30</v>
          </cell>
          <cell r="Y2288">
            <v>11</v>
          </cell>
          <cell r="Z2288">
            <v>9</v>
          </cell>
        </row>
        <row r="2289">
          <cell r="A2289" t="str">
            <v>TMP586</v>
          </cell>
          <cell r="B2289" t="str">
            <v>MUNNA YADAV</v>
          </cell>
          <cell r="C2289" t="str">
            <v>27/7/07</v>
          </cell>
          <cell r="E2289" t="str">
            <v>TEP</v>
          </cell>
          <cell r="F2289" t="str">
            <v>TIME_IN</v>
          </cell>
          <cell r="G2289">
            <v>21</v>
          </cell>
          <cell r="H2289" t="str">
            <v>TEMP</v>
          </cell>
          <cell r="N2289">
            <v>0</v>
          </cell>
          <cell r="R2289" t="str">
            <v>DRIVER- TEMPO</v>
          </cell>
          <cell r="S2289">
            <v>39881</v>
          </cell>
          <cell r="T2289">
            <v>23</v>
          </cell>
          <cell r="U2289">
            <v>5</v>
          </cell>
          <cell r="V2289">
            <v>0</v>
          </cell>
          <cell r="W2289">
            <v>2</v>
          </cell>
          <cell r="X2289">
            <v>31</v>
          </cell>
          <cell r="Y2289">
            <v>30</v>
          </cell>
          <cell r="Z2289">
            <v>14</v>
          </cell>
        </row>
        <row r="2290">
          <cell r="A2290" t="str">
            <v>TMP586</v>
          </cell>
          <cell r="B2290" t="str">
            <v>MUNNA YADAV</v>
          </cell>
          <cell r="C2290" t="str">
            <v>27/7/07</v>
          </cell>
          <cell r="E2290" t="str">
            <v>TEP</v>
          </cell>
          <cell r="F2290">
            <v>9</v>
          </cell>
          <cell r="G2290">
            <v>21</v>
          </cell>
          <cell r="H2290" t="str">
            <v>TEMP</v>
          </cell>
          <cell r="N2290">
            <v>0</v>
          </cell>
          <cell r="R2290" t="str">
            <v>DRIVER- TEMPO</v>
          </cell>
          <cell r="S2290">
            <v>39660</v>
          </cell>
          <cell r="T2290">
            <v>27</v>
          </cell>
          <cell r="U2290">
            <v>4</v>
          </cell>
          <cell r="V2290">
            <v>0</v>
          </cell>
          <cell r="W2290">
            <v>0</v>
          </cell>
          <cell r="X2290">
            <v>31</v>
          </cell>
          <cell r="Y2290">
            <v>31</v>
          </cell>
          <cell r="Z2290">
            <v>27</v>
          </cell>
        </row>
        <row r="2291">
          <cell r="A2291" t="str">
            <v>TMP586</v>
          </cell>
          <cell r="B2291" t="str">
            <v>MUNNA YADAV</v>
          </cell>
          <cell r="C2291" t="str">
            <v>27/7/07</v>
          </cell>
          <cell r="E2291" t="str">
            <v>TEP</v>
          </cell>
          <cell r="F2291">
            <v>9</v>
          </cell>
          <cell r="G2291">
            <v>21</v>
          </cell>
          <cell r="H2291" t="str">
            <v>TEMP</v>
          </cell>
          <cell r="N2291">
            <v>0</v>
          </cell>
          <cell r="R2291" t="str">
            <v>DRIVER- TEMPO</v>
          </cell>
          <cell r="S2291">
            <v>39722</v>
          </cell>
          <cell r="T2291">
            <v>23</v>
          </cell>
          <cell r="U2291">
            <v>4</v>
          </cell>
          <cell r="V2291">
            <v>0</v>
          </cell>
          <cell r="W2291">
            <v>4</v>
          </cell>
          <cell r="X2291">
            <v>31</v>
          </cell>
          <cell r="Y2291">
            <v>31</v>
          </cell>
          <cell r="Z2291">
            <v>25</v>
          </cell>
        </row>
        <row r="2292">
          <cell r="A2292" t="str">
            <v>TMP586</v>
          </cell>
          <cell r="B2292" t="str">
            <v>MUNNA YADAV</v>
          </cell>
          <cell r="C2292" t="str">
            <v>27/7/07</v>
          </cell>
          <cell r="F2292">
            <v>9</v>
          </cell>
          <cell r="G2292">
            <v>21</v>
          </cell>
          <cell r="H2292" t="str">
            <v>TEMP</v>
          </cell>
          <cell r="N2292">
            <v>0</v>
          </cell>
          <cell r="R2292" t="str">
            <v>DRIVER- TEMPO</v>
          </cell>
          <cell r="S2292">
            <v>39629</v>
          </cell>
          <cell r="T2292">
            <v>22</v>
          </cell>
          <cell r="U2292">
            <v>5</v>
          </cell>
          <cell r="V2292">
            <v>0</v>
          </cell>
          <cell r="W2292">
            <v>0</v>
          </cell>
          <cell r="X2292">
            <v>30</v>
          </cell>
          <cell r="Y2292">
            <v>27</v>
          </cell>
          <cell r="Z2292">
            <v>10.5</v>
          </cell>
        </row>
        <row r="2293">
          <cell r="A2293" t="str">
            <v>TMP586</v>
          </cell>
          <cell r="B2293" t="str">
            <v>MUNNA YADAV</v>
          </cell>
          <cell r="C2293" t="str">
            <v>27/7/07</v>
          </cell>
          <cell r="E2293" t="str">
            <v>TEP</v>
          </cell>
          <cell r="F2293" t="str">
            <v>TIME_IN</v>
          </cell>
          <cell r="G2293">
            <v>21</v>
          </cell>
          <cell r="H2293" t="str">
            <v>TEMP</v>
          </cell>
          <cell r="N2293">
            <v>0</v>
          </cell>
          <cell r="R2293" t="str">
            <v>DRIVER- TEMPO</v>
          </cell>
          <cell r="S2293">
            <v>39783</v>
          </cell>
          <cell r="T2293">
            <v>23</v>
          </cell>
          <cell r="U2293">
            <v>4</v>
          </cell>
          <cell r="V2293">
            <v>0</v>
          </cell>
          <cell r="W2293">
            <v>0</v>
          </cell>
          <cell r="X2293">
            <v>31</v>
          </cell>
          <cell r="Y2293">
            <v>27</v>
          </cell>
          <cell r="Z2293">
            <v>15.5</v>
          </cell>
        </row>
        <row r="2294">
          <cell r="A2294" t="str">
            <v>TMP586</v>
          </cell>
          <cell r="B2294" t="str">
            <v>MUNNA YADAV</v>
          </cell>
          <cell r="C2294" t="str">
            <v>27/7/07</v>
          </cell>
          <cell r="E2294" t="str">
            <v>TEP</v>
          </cell>
          <cell r="F2294" t="str">
            <v>TIME_IN</v>
          </cell>
          <cell r="G2294">
            <v>21</v>
          </cell>
          <cell r="H2294" t="str">
            <v>TEMP</v>
          </cell>
          <cell r="N2294">
            <v>0</v>
          </cell>
          <cell r="R2294" t="str">
            <v>DRIVER- TEMPO</v>
          </cell>
          <cell r="S2294">
            <v>39814</v>
          </cell>
          <cell r="T2294">
            <v>23</v>
          </cell>
          <cell r="U2294">
            <v>4</v>
          </cell>
          <cell r="V2294">
            <v>0</v>
          </cell>
          <cell r="W2294">
            <v>1</v>
          </cell>
          <cell r="X2294">
            <v>31</v>
          </cell>
          <cell r="Y2294">
            <v>28</v>
          </cell>
          <cell r="Z2294">
            <v>14</v>
          </cell>
        </row>
        <row r="2295">
          <cell r="A2295" t="str">
            <v>TMP586</v>
          </cell>
          <cell r="B2295" t="str">
            <v>MUNNA YADAV</v>
          </cell>
          <cell r="C2295" t="str">
            <v>27/7/07</v>
          </cell>
          <cell r="E2295" t="str">
            <v>TEP</v>
          </cell>
          <cell r="F2295">
            <v>9</v>
          </cell>
          <cell r="G2295">
            <v>21</v>
          </cell>
          <cell r="H2295" t="str">
            <v>TEMP</v>
          </cell>
          <cell r="N2295">
            <v>0</v>
          </cell>
          <cell r="R2295" t="str">
            <v>DRIVER- TEMPO</v>
          </cell>
          <cell r="S2295">
            <v>39692</v>
          </cell>
          <cell r="T2295">
            <v>25</v>
          </cell>
          <cell r="U2295">
            <v>4</v>
          </cell>
          <cell r="V2295">
            <v>0</v>
          </cell>
          <cell r="W2295">
            <v>1</v>
          </cell>
          <cell r="X2295">
            <v>30</v>
          </cell>
          <cell r="Y2295">
            <v>30</v>
          </cell>
          <cell r="Z2295">
            <v>44.5</v>
          </cell>
        </row>
        <row r="2296">
          <cell r="A2296" t="str">
            <v>TMP586</v>
          </cell>
          <cell r="B2296" t="str">
            <v>MUNNA YADAV</v>
          </cell>
          <cell r="C2296" t="str">
            <v>27/7/07</v>
          </cell>
          <cell r="E2296" t="str">
            <v>TEP</v>
          </cell>
          <cell r="F2296">
            <v>9</v>
          </cell>
          <cell r="G2296">
            <v>21</v>
          </cell>
          <cell r="H2296" t="str">
            <v>TEMP</v>
          </cell>
          <cell r="N2296">
            <v>0</v>
          </cell>
          <cell r="R2296" t="str">
            <v>DRIVER- TEMPO</v>
          </cell>
          <cell r="S2296">
            <v>39691</v>
          </cell>
          <cell r="T2296">
            <v>23</v>
          </cell>
          <cell r="U2296">
            <v>4</v>
          </cell>
          <cell r="V2296">
            <v>0</v>
          </cell>
          <cell r="W2296">
            <v>3</v>
          </cell>
          <cell r="X2296">
            <v>31</v>
          </cell>
          <cell r="Y2296">
            <v>30</v>
          </cell>
          <cell r="Z2296">
            <v>41.5</v>
          </cell>
        </row>
        <row r="2297">
          <cell r="A2297" t="str">
            <v>TMP586</v>
          </cell>
          <cell r="B2297" t="str">
            <v>MUNNA YADAV</v>
          </cell>
          <cell r="C2297" t="str">
            <v>27/7/07</v>
          </cell>
          <cell r="E2297" t="str">
            <v>TEP</v>
          </cell>
          <cell r="F2297">
            <v>9</v>
          </cell>
          <cell r="G2297">
            <v>21</v>
          </cell>
          <cell r="H2297" t="str">
            <v>TEMP</v>
          </cell>
          <cell r="N2297">
            <v>0</v>
          </cell>
          <cell r="R2297" t="str">
            <v>DRIVER- TEMPO</v>
          </cell>
          <cell r="S2297">
            <v>39599</v>
          </cell>
          <cell r="T2297">
            <v>13.5</v>
          </cell>
          <cell r="U2297">
            <v>2</v>
          </cell>
          <cell r="V2297">
            <v>0</v>
          </cell>
          <cell r="W2297">
            <v>0</v>
          </cell>
          <cell r="X2297">
            <v>31</v>
          </cell>
          <cell r="Y2297">
            <v>15.5</v>
          </cell>
          <cell r="Z2297">
            <v>30.5</v>
          </cell>
        </row>
        <row r="2298">
          <cell r="A2298" t="str">
            <v>TMP586</v>
          </cell>
          <cell r="B2298" t="str">
            <v>MUNNA YADAV</v>
          </cell>
          <cell r="C2298" t="str">
            <v>27/7/07</v>
          </cell>
          <cell r="E2298" t="str">
            <v>TEP</v>
          </cell>
          <cell r="F2298">
            <v>9</v>
          </cell>
          <cell r="G2298">
            <v>21</v>
          </cell>
          <cell r="H2298" t="str">
            <v>TEMP</v>
          </cell>
          <cell r="N2298">
            <v>0</v>
          </cell>
          <cell r="R2298" t="str">
            <v>DRIVER- TEMPO</v>
          </cell>
          <cell r="S2298">
            <v>39753</v>
          </cell>
          <cell r="T2298">
            <v>7</v>
          </cell>
          <cell r="U2298">
            <v>1</v>
          </cell>
          <cell r="V2298">
            <v>0</v>
          </cell>
          <cell r="W2298">
            <v>0</v>
          </cell>
          <cell r="X2298">
            <v>30</v>
          </cell>
          <cell r="Y2298">
            <v>8</v>
          </cell>
          <cell r="Z2298">
            <v>2</v>
          </cell>
        </row>
        <row r="2299">
          <cell r="A2299" t="str">
            <v>TMP589</v>
          </cell>
          <cell r="B2299" t="str">
            <v>MAYURESH CHOWDHARY</v>
          </cell>
          <cell r="E2299" t="str">
            <v>YES</v>
          </cell>
          <cell r="F2299" t="str">
            <v>TIME_IN</v>
          </cell>
          <cell r="G2299">
            <v>0</v>
          </cell>
          <cell r="H2299" t="str">
            <v>TEMP</v>
          </cell>
          <cell r="N2299">
            <v>0</v>
          </cell>
          <cell r="S2299">
            <v>39783</v>
          </cell>
          <cell r="T2299">
            <v>27</v>
          </cell>
          <cell r="U2299">
            <v>4</v>
          </cell>
          <cell r="V2299">
            <v>0</v>
          </cell>
          <cell r="W2299">
            <v>0</v>
          </cell>
          <cell r="X2299">
            <v>31</v>
          </cell>
          <cell r="Y2299">
            <v>31</v>
          </cell>
          <cell r="Z2299">
            <v>0</v>
          </cell>
        </row>
        <row r="2300">
          <cell r="A2300" t="str">
            <v>TMP589</v>
          </cell>
          <cell r="B2300" t="str">
            <v>MAYURESH CHOWDHARY</v>
          </cell>
          <cell r="E2300" t="str">
            <v>YES</v>
          </cell>
          <cell r="F2300" t="str">
            <v>TIME_IN</v>
          </cell>
          <cell r="G2300">
            <v>0</v>
          </cell>
          <cell r="H2300" t="str">
            <v>TEMP</v>
          </cell>
          <cell r="N2300">
            <v>0</v>
          </cell>
          <cell r="S2300">
            <v>39845</v>
          </cell>
          <cell r="T2300">
            <v>24</v>
          </cell>
          <cell r="U2300">
            <v>4</v>
          </cell>
          <cell r="V2300">
            <v>0</v>
          </cell>
          <cell r="W2300">
            <v>0</v>
          </cell>
          <cell r="X2300">
            <v>28</v>
          </cell>
          <cell r="Y2300">
            <v>28</v>
          </cell>
          <cell r="Z2300">
            <v>0</v>
          </cell>
        </row>
        <row r="2301">
          <cell r="A2301" t="str">
            <v>TMP589</v>
          </cell>
          <cell r="B2301" t="str">
            <v>MAYURESH CHOWDHARY</v>
          </cell>
          <cell r="E2301" t="str">
            <v>YES</v>
          </cell>
          <cell r="F2301">
            <v>0</v>
          </cell>
          <cell r="G2301">
            <v>0</v>
          </cell>
          <cell r="H2301" t="str">
            <v>TEMP</v>
          </cell>
          <cell r="N2301">
            <v>0</v>
          </cell>
          <cell r="S2301">
            <v>39753</v>
          </cell>
          <cell r="T2301">
            <v>22</v>
          </cell>
          <cell r="U2301">
            <v>5</v>
          </cell>
          <cell r="V2301">
            <v>0</v>
          </cell>
          <cell r="W2301">
            <v>0</v>
          </cell>
          <cell r="X2301">
            <v>30</v>
          </cell>
          <cell r="Y2301">
            <v>27</v>
          </cell>
          <cell r="Z2301">
            <v>0</v>
          </cell>
        </row>
        <row r="2302">
          <cell r="A2302" t="str">
            <v>TMP589</v>
          </cell>
          <cell r="B2302" t="str">
            <v>MAYURESH CHOWDHARY</v>
          </cell>
          <cell r="E2302" t="str">
            <v>YES</v>
          </cell>
          <cell r="F2302" t="str">
            <v>TIME_IN</v>
          </cell>
          <cell r="G2302">
            <v>0</v>
          </cell>
          <cell r="H2302" t="str">
            <v>TEMP</v>
          </cell>
          <cell r="N2302">
            <v>0</v>
          </cell>
          <cell r="S2302">
            <v>39814</v>
          </cell>
          <cell r="T2302">
            <v>24</v>
          </cell>
          <cell r="U2302">
            <v>4</v>
          </cell>
          <cell r="V2302">
            <v>0</v>
          </cell>
          <cell r="W2302">
            <v>1</v>
          </cell>
          <cell r="X2302">
            <v>31</v>
          </cell>
          <cell r="Y2302">
            <v>29</v>
          </cell>
          <cell r="Z2302">
            <v>0</v>
          </cell>
        </row>
        <row r="2303">
          <cell r="A2303" t="str">
            <v>TMP589</v>
          </cell>
          <cell r="B2303" t="str">
            <v>MAYURESH CHOWDHARY</v>
          </cell>
          <cell r="F2303">
            <v>0</v>
          </cell>
          <cell r="G2303">
            <v>0</v>
          </cell>
          <cell r="H2303" t="str">
            <v>TEMP</v>
          </cell>
          <cell r="N2303">
            <v>0</v>
          </cell>
          <cell r="S2303">
            <v>39629</v>
          </cell>
          <cell r="T2303">
            <v>25</v>
          </cell>
          <cell r="U2303">
            <v>5</v>
          </cell>
          <cell r="V2303">
            <v>0</v>
          </cell>
          <cell r="W2303">
            <v>0</v>
          </cell>
          <cell r="X2303">
            <v>30</v>
          </cell>
          <cell r="Y2303">
            <v>30</v>
          </cell>
          <cell r="Z2303">
            <v>0</v>
          </cell>
        </row>
        <row r="2304">
          <cell r="A2304" t="str">
            <v>TMP589</v>
          </cell>
          <cell r="B2304" t="str">
            <v>MAYURESH CHOWDHARY</v>
          </cell>
          <cell r="E2304" t="str">
            <v>YES</v>
          </cell>
          <cell r="F2304">
            <v>0</v>
          </cell>
          <cell r="G2304">
            <v>0</v>
          </cell>
          <cell r="H2304" t="str">
            <v>TEMP</v>
          </cell>
          <cell r="N2304">
            <v>0</v>
          </cell>
          <cell r="S2304">
            <v>39660</v>
          </cell>
          <cell r="T2304">
            <v>25</v>
          </cell>
          <cell r="U2304">
            <v>4</v>
          </cell>
          <cell r="V2304">
            <v>0</v>
          </cell>
          <cell r="W2304">
            <v>0</v>
          </cell>
          <cell r="X2304">
            <v>31</v>
          </cell>
          <cell r="Y2304">
            <v>29</v>
          </cell>
          <cell r="Z2304">
            <v>0</v>
          </cell>
        </row>
        <row r="2305">
          <cell r="A2305" t="str">
            <v>TMP589</v>
          </cell>
          <cell r="B2305" t="str">
            <v>MAYURESH CHOWDHARY</v>
          </cell>
          <cell r="E2305" t="str">
            <v>YES</v>
          </cell>
          <cell r="F2305">
            <v>0</v>
          </cell>
          <cell r="G2305">
            <v>0</v>
          </cell>
          <cell r="H2305" t="str">
            <v>TEMP</v>
          </cell>
          <cell r="N2305">
            <v>0</v>
          </cell>
          <cell r="S2305">
            <v>39599</v>
          </cell>
          <cell r="T2305">
            <v>1</v>
          </cell>
          <cell r="U2305">
            <v>1</v>
          </cell>
          <cell r="V2305">
            <v>0</v>
          </cell>
          <cell r="W2305">
            <v>0</v>
          </cell>
          <cell r="X2305">
            <v>31</v>
          </cell>
          <cell r="Y2305">
            <v>2</v>
          </cell>
          <cell r="Z2305">
            <v>0</v>
          </cell>
        </row>
        <row r="2306">
          <cell r="A2306" t="str">
            <v>TMP589</v>
          </cell>
          <cell r="B2306" t="str">
            <v>MAYURESH CHOWDHARY</v>
          </cell>
          <cell r="E2306" t="str">
            <v>YES</v>
          </cell>
          <cell r="F2306">
            <v>0</v>
          </cell>
          <cell r="G2306">
            <v>0</v>
          </cell>
          <cell r="H2306" t="str">
            <v>TEMP</v>
          </cell>
          <cell r="N2306">
            <v>0</v>
          </cell>
          <cell r="S2306">
            <v>39691</v>
          </cell>
          <cell r="T2306">
            <v>24</v>
          </cell>
          <cell r="U2306">
            <v>4</v>
          </cell>
          <cell r="V2306">
            <v>0</v>
          </cell>
          <cell r="W2306">
            <v>3</v>
          </cell>
          <cell r="X2306">
            <v>31</v>
          </cell>
          <cell r="Y2306">
            <v>31</v>
          </cell>
          <cell r="Z2306">
            <v>0</v>
          </cell>
        </row>
        <row r="2307">
          <cell r="A2307" t="str">
            <v>TMP589</v>
          </cell>
          <cell r="B2307" t="str">
            <v>MAYURESH CHOWDHARY</v>
          </cell>
          <cell r="E2307" t="str">
            <v>YES</v>
          </cell>
          <cell r="F2307">
            <v>0</v>
          </cell>
          <cell r="G2307">
            <v>0</v>
          </cell>
          <cell r="H2307" t="str">
            <v>TEMP</v>
          </cell>
          <cell r="N2307">
            <v>0</v>
          </cell>
          <cell r="S2307">
            <v>39722</v>
          </cell>
          <cell r="T2307">
            <v>23</v>
          </cell>
          <cell r="U2307">
            <v>4</v>
          </cell>
          <cell r="V2307">
            <v>0</v>
          </cell>
          <cell r="W2307">
            <v>4</v>
          </cell>
          <cell r="X2307">
            <v>31</v>
          </cell>
          <cell r="Y2307">
            <v>31</v>
          </cell>
          <cell r="Z2307">
            <v>0</v>
          </cell>
        </row>
        <row r="2308">
          <cell r="A2308" t="str">
            <v>TMP589</v>
          </cell>
          <cell r="B2308" t="str">
            <v>MAYURESH CHOWDHARY</v>
          </cell>
          <cell r="E2308" t="str">
            <v>YES</v>
          </cell>
          <cell r="F2308">
            <v>0</v>
          </cell>
          <cell r="G2308">
            <v>0</v>
          </cell>
          <cell r="H2308" t="str">
            <v>TEMP</v>
          </cell>
          <cell r="N2308">
            <v>0</v>
          </cell>
          <cell r="S2308">
            <v>39692</v>
          </cell>
          <cell r="T2308">
            <v>25</v>
          </cell>
          <cell r="U2308">
            <v>4</v>
          </cell>
          <cell r="V2308">
            <v>0</v>
          </cell>
          <cell r="W2308">
            <v>1</v>
          </cell>
          <cell r="X2308">
            <v>30</v>
          </cell>
          <cell r="Y2308">
            <v>30</v>
          </cell>
          <cell r="Z2308">
            <v>24</v>
          </cell>
        </row>
        <row r="2309">
          <cell r="A2309" t="str">
            <v>TMP589</v>
          </cell>
          <cell r="B2309" t="str">
            <v>MAYURESH CHOWDHARY</v>
          </cell>
          <cell r="E2309" t="str">
            <v>YES</v>
          </cell>
          <cell r="F2309" t="str">
            <v>TIME_IN</v>
          </cell>
          <cell r="G2309">
            <v>0</v>
          </cell>
          <cell r="H2309" t="str">
            <v>TEMP</v>
          </cell>
          <cell r="N2309">
            <v>0</v>
          </cell>
          <cell r="S2309">
            <v>39881</v>
          </cell>
          <cell r="T2309">
            <v>22</v>
          </cell>
          <cell r="U2309">
            <v>5</v>
          </cell>
          <cell r="V2309">
            <v>0</v>
          </cell>
          <cell r="W2309">
            <v>2</v>
          </cell>
          <cell r="X2309">
            <v>31</v>
          </cell>
          <cell r="Y2309">
            <v>29</v>
          </cell>
          <cell r="Z2309">
            <v>0</v>
          </cell>
        </row>
        <row r="2310">
          <cell r="A2310" t="str">
            <v>TMP589</v>
          </cell>
          <cell r="B2310" t="str">
            <v>MAYURESH CHOWDHARY</v>
          </cell>
          <cell r="E2310" t="str">
            <v>YES</v>
          </cell>
          <cell r="F2310">
            <v>0</v>
          </cell>
          <cell r="G2310">
            <v>0</v>
          </cell>
          <cell r="H2310" t="str">
            <v>TEMP</v>
          </cell>
          <cell r="N2310">
            <v>0</v>
          </cell>
          <cell r="S2310">
            <v>39539</v>
          </cell>
          <cell r="T2310">
            <v>26</v>
          </cell>
          <cell r="U2310">
            <v>4</v>
          </cell>
          <cell r="W2310">
            <v>0</v>
          </cell>
          <cell r="X2310">
            <v>30</v>
          </cell>
          <cell r="Y2310">
            <v>30</v>
          </cell>
          <cell r="Z2310">
            <v>0</v>
          </cell>
        </row>
        <row r="2311">
          <cell r="A2311" t="str">
            <v>TMP590</v>
          </cell>
          <cell r="B2311" t="str">
            <v>ASHLESHA SINALKAR</v>
          </cell>
          <cell r="C2311" t="str">
            <v>10.1.05</v>
          </cell>
          <cell r="D2311">
            <v>31636</v>
          </cell>
          <cell r="E2311" t="str">
            <v>TEP</v>
          </cell>
          <cell r="F2311">
            <v>9</v>
          </cell>
          <cell r="G2311">
            <v>17.3</v>
          </cell>
          <cell r="H2311" t="str">
            <v>TEMP</v>
          </cell>
          <cell r="I2311" t="str">
            <v>SURESH KENI CHAWL, SHIVAJI NAGAR</v>
          </cell>
          <cell r="J2311" t="str">
            <v>KALWA , THANE 605</v>
          </cell>
          <cell r="N2311">
            <v>0</v>
          </cell>
          <cell r="R2311" t="str">
            <v>ASS-HELPER</v>
          </cell>
          <cell r="S2311">
            <v>39753</v>
          </cell>
          <cell r="T2311">
            <v>25</v>
          </cell>
          <cell r="U2311">
            <v>5</v>
          </cell>
          <cell r="V2311">
            <v>0</v>
          </cell>
          <cell r="W2311">
            <v>0</v>
          </cell>
          <cell r="X2311">
            <v>30</v>
          </cell>
          <cell r="Y2311">
            <v>30</v>
          </cell>
          <cell r="Z2311">
            <v>0</v>
          </cell>
        </row>
        <row r="2312">
          <cell r="A2312" t="str">
            <v>TMP590</v>
          </cell>
          <cell r="B2312" t="str">
            <v>ASHLESHA SINALKAR</v>
          </cell>
          <cell r="C2312" t="str">
            <v>10.1.05</v>
          </cell>
          <cell r="D2312">
            <v>31636</v>
          </cell>
          <cell r="E2312" t="str">
            <v>TEP</v>
          </cell>
          <cell r="F2312">
            <v>9</v>
          </cell>
          <cell r="G2312">
            <v>17.3</v>
          </cell>
          <cell r="H2312" t="str">
            <v>TEMP</v>
          </cell>
          <cell r="I2312" t="str">
            <v>SURESH KENI CHAWL, SHIVAJI NAGAR</v>
          </cell>
          <cell r="J2312" t="str">
            <v>KALWA , THANE 605</v>
          </cell>
          <cell r="N2312">
            <v>0</v>
          </cell>
          <cell r="R2312" t="str">
            <v>ASS-HELPER</v>
          </cell>
          <cell r="S2312">
            <v>39539</v>
          </cell>
          <cell r="T2312">
            <v>23</v>
          </cell>
          <cell r="U2312">
            <v>4</v>
          </cell>
          <cell r="W2312">
            <v>0</v>
          </cell>
          <cell r="X2312">
            <v>30</v>
          </cell>
          <cell r="Y2312">
            <v>27</v>
          </cell>
          <cell r="Z2312">
            <v>0</v>
          </cell>
        </row>
        <row r="2313">
          <cell r="A2313" t="str">
            <v>TMP590</v>
          </cell>
          <cell r="B2313" t="str">
            <v>ASHLESHA SINALKAR</v>
          </cell>
          <cell r="C2313" t="str">
            <v>10.1.05</v>
          </cell>
          <cell r="D2313">
            <v>31636</v>
          </cell>
          <cell r="E2313" t="str">
            <v>TEP</v>
          </cell>
          <cell r="F2313">
            <v>9</v>
          </cell>
          <cell r="G2313">
            <v>17.3</v>
          </cell>
          <cell r="H2313" t="str">
            <v>TEMP</v>
          </cell>
          <cell r="I2313" t="str">
            <v>SURESH KENI CHAWL, SHIVAJI NAGAR</v>
          </cell>
          <cell r="J2313" t="str">
            <v>KALWA , THANE 605</v>
          </cell>
          <cell r="N2313">
            <v>0</v>
          </cell>
          <cell r="R2313" t="str">
            <v>ASS-HELPER</v>
          </cell>
          <cell r="S2313">
            <v>39599</v>
          </cell>
          <cell r="T2313">
            <v>26</v>
          </cell>
          <cell r="U2313">
            <v>4</v>
          </cell>
          <cell r="V2313">
            <v>0</v>
          </cell>
          <cell r="W2313">
            <v>1</v>
          </cell>
          <cell r="X2313">
            <v>31</v>
          </cell>
          <cell r="Y2313">
            <v>31</v>
          </cell>
          <cell r="Z2313">
            <v>22.75</v>
          </cell>
        </row>
        <row r="2314">
          <cell r="A2314" t="str">
            <v>TMP590</v>
          </cell>
          <cell r="B2314" t="str">
            <v>ASHLESHA SINALKAR</v>
          </cell>
          <cell r="C2314" t="str">
            <v>10.1.05</v>
          </cell>
          <cell r="D2314">
            <v>31636</v>
          </cell>
          <cell r="E2314" t="str">
            <v>TEP</v>
          </cell>
          <cell r="F2314">
            <v>9</v>
          </cell>
          <cell r="G2314">
            <v>17.3</v>
          </cell>
          <cell r="H2314" t="str">
            <v>TEMP</v>
          </cell>
          <cell r="I2314" t="str">
            <v>SURESH KENI CHAWL, SHIVAJI NAGAR</v>
          </cell>
          <cell r="J2314" t="str">
            <v>KALWA , THANE 605</v>
          </cell>
          <cell r="N2314">
            <v>0</v>
          </cell>
          <cell r="R2314" t="str">
            <v>ASS-HELPER</v>
          </cell>
          <cell r="S2314">
            <v>39722</v>
          </cell>
          <cell r="T2314">
            <v>22</v>
          </cell>
          <cell r="U2314">
            <v>4</v>
          </cell>
          <cell r="V2314">
            <v>0</v>
          </cell>
          <cell r="W2314">
            <v>4</v>
          </cell>
          <cell r="X2314">
            <v>31</v>
          </cell>
          <cell r="Y2314">
            <v>30</v>
          </cell>
          <cell r="Z2314">
            <v>0</v>
          </cell>
        </row>
        <row r="2315">
          <cell r="A2315" t="str">
            <v>TMP590</v>
          </cell>
          <cell r="B2315" t="str">
            <v>ASHLESHA SINALKAR</v>
          </cell>
          <cell r="C2315" t="str">
            <v>10.1.05</v>
          </cell>
          <cell r="D2315">
            <v>31636</v>
          </cell>
          <cell r="F2315">
            <v>9</v>
          </cell>
          <cell r="G2315">
            <v>17.3</v>
          </cell>
          <cell r="H2315" t="str">
            <v>TEMP</v>
          </cell>
          <cell r="I2315" t="str">
            <v>SURESH KENI CHAWL, SHIVAJI NAGAR</v>
          </cell>
          <cell r="J2315" t="str">
            <v>KALWA , THANE 605</v>
          </cell>
          <cell r="N2315">
            <v>0</v>
          </cell>
          <cell r="R2315" t="str">
            <v>ASS-HELPER</v>
          </cell>
          <cell r="S2315">
            <v>39629</v>
          </cell>
          <cell r="T2315">
            <v>24</v>
          </cell>
          <cell r="U2315">
            <v>5</v>
          </cell>
          <cell r="V2315">
            <v>0</v>
          </cell>
          <cell r="W2315">
            <v>0</v>
          </cell>
          <cell r="X2315">
            <v>30</v>
          </cell>
          <cell r="Y2315">
            <v>29</v>
          </cell>
          <cell r="Z2315">
            <v>9.5</v>
          </cell>
        </row>
        <row r="2316">
          <cell r="A2316" t="str">
            <v>TMP590</v>
          </cell>
          <cell r="B2316" t="str">
            <v>ASHLESHA SINALKAR</v>
          </cell>
          <cell r="C2316" t="str">
            <v>10.1.05</v>
          </cell>
          <cell r="D2316">
            <v>31636</v>
          </cell>
          <cell r="E2316" t="str">
            <v>TEP</v>
          </cell>
          <cell r="F2316" t="str">
            <v>TIME_IN</v>
          </cell>
          <cell r="G2316">
            <v>17.3</v>
          </cell>
          <cell r="H2316" t="str">
            <v>TEMP</v>
          </cell>
          <cell r="I2316" t="str">
            <v>SURESH KENI CHAWL, SHIVAJI NAGAR</v>
          </cell>
          <cell r="J2316" t="str">
            <v>KALWA , THANE 605</v>
          </cell>
          <cell r="N2316">
            <v>0</v>
          </cell>
          <cell r="R2316" t="str">
            <v>ASS-HELPER</v>
          </cell>
          <cell r="S2316">
            <v>39783</v>
          </cell>
          <cell r="T2316">
            <v>24</v>
          </cell>
          <cell r="U2316">
            <v>4</v>
          </cell>
          <cell r="V2316">
            <v>0</v>
          </cell>
          <cell r="W2316">
            <v>0</v>
          </cell>
          <cell r="X2316">
            <v>31</v>
          </cell>
          <cell r="Y2316">
            <v>28</v>
          </cell>
          <cell r="Z2316">
            <v>0</v>
          </cell>
        </row>
        <row r="2317">
          <cell r="A2317" t="str">
            <v>TMP590</v>
          </cell>
          <cell r="B2317" t="str">
            <v>ASHLESHA SINALKAR</v>
          </cell>
          <cell r="C2317" t="str">
            <v>10.1.05</v>
          </cell>
          <cell r="D2317">
            <v>31636</v>
          </cell>
          <cell r="E2317" t="str">
            <v>TEP</v>
          </cell>
          <cell r="F2317" t="str">
            <v>TIME_IN</v>
          </cell>
          <cell r="G2317">
            <v>17.3</v>
          </cell>
          <cell r="H2317" t="str">
            <v>TEMP</v>
          </cell>
          <cell r="I2317" t="str">
            <v>SURESH KENI CHAWL, SHIVAJI NAGAR</v>
          </cell>
          <cell r="J2317" t="str">
            <v>KALWA , THANE 605</v>
          </cell>
          <cell r="N2317">
            <v>0</v>
          </cell>
          <cell r="R2317" t="str">
            <v>ASS-HELPER</v>
          </cell>
          <cell r="S2317">
            <v>39881</v>
          </cell>
          <cell r="T2317">
            <v>23</v>
          </cell>
          <cell r="U2317">
            <v>5</v>
          </cell>
          <cell r="V2317">
            <v>0</v>
          </cell>
          <cell r="W2317">
            <v>2</v>
          </cell>
          <cell r="X2317">
            <v>31</v>
          </cell>
          <cell r="Y2317">
            <v>30</v>
          </cell>
          <cell r="Z2317">
            <v>2.25</v>
          </cell>
        </row>
        <row r="2318">
          <cell r="A2318" t="str">
            <v>TMP590</v>
          </cell>
          <cell r="B2318" t="str">
            <v>ASHLESHA SINALKAR</v>
          </cell>
          <cell r="C2318" t="str">
            <v>10.1.05</v>
          </cell>
          <cell r="D2318">
            <v>31636</v>
          </cell>
          <cell r="E2318" t="str">
            <v>TEP</v>
          </cell>
          <cell r="F2318" t="str">
            <v>TIME_IN</v>
          </cell>
          <cell r="G2318">
            <v>17.3</v>
          </cell>
          <cell r="H2318" t="str">
            <v>TEMP</v>
          </cell>
          <cell r="I2318" t="str">
            <v>SURESH KENI CHAWL, SHIVAJI NAGAR</v>
          </cell>
          <cell r="J2318" t="str">
            <v>KALWA , THANE 605</v>
          </cell>
          <cell r="N2318">
            <v>0</v>
          </cell>
          <cell r="R2318" t="str">
            <v>ASS-HELPER</v>
          </cell>
          <cell r="S2318">
            <v>39845</v>
          </cell>
          <cell r="T2318">
            <v>23</v>
          </cell>
          <cell r="U2318">
            <v>4</v>
          </cell>
          <cell r="V2318">
            <v>0</v>
          </cell>
          <cell r="W2318">
            <v>0</v>
          </cell>
          <cell r="X2318">
            <v>28</v>
          </cell>
          <cell r="Y2318">
            <v>27</v>
          </cell>
          <cell r="Z2318">
            <v>0</v>
          </cell>
        </row>
        <row r="2319">
          <cell r="A2319" t="str">
            <v>TMP590</v>
          </cell>
          <cell r="B2319" t="str">
            <v>ASHLESHA SINALKAR</v>
          </cell>
          <cell r="C2319" t="str">
            <v>10.1.05</v>
          </cell>
          <cell r="D2319">
            <v>31636</v>
          </cell>
          <cell r="E2319" t="str">
            <v>TEP</v>
          </cell>
          <cell r="F2319">
            <v>9</v>
          </cell>
          <cell r="G2319">
            <v>17.3</v>
          </cell>
          <cell r="H2319" t="str">
            <v>TEMP</v>
          </cell>
          <cell r="I2319" t="str">
            <v>SURESH KENI CHAWL, SHIVAJI NAGAR</v>
          </cell>
          <cell r="J2319" t="str">
            <v>KALWA , THANE 605</v>
          </cell>
          <cell r="N2319">
            <v>0</v>
          </cell>
          <cell r="R2319" t="str">
            <v>ASS-HELPER</v>
          </cell>
          <cell r="S2319">
            <v>39691</v>
          </cell>
          <cell r="T2319">
            <v>23</v>
          </cell>
          <cell r="U2319">
            <v>4</v>
          </cell>
          <cell r="V2319">
            <v>0</v>
          </cell>
          <cell r="W2319">
            <v>3</v>
          </cell>
          <cell r="X2319">
            <v>31</v>
          </cell>
          <cell r="Y2319">
            <v>30</v>
          </cell>
          <cell r="Z2319">
            <v>0.75</v>
          </cell>
        </row>
        <row r="2320">
          <cell r="A2320" t="str">
            <v>TMP590</v>
          </cell>
          <cell r="B2320" t="str">
            <v>ASHLESHA SINALKAR</v>
          </cell>
          <cell r="C2320" t="str">
            <v>10.1.05</v>
          </cell>
          <cell r="D2320">
            <v>31636</v>
          </cell>
          <cell r="E2320" t="str">
            <v>TEP</v>
          </cell>
          <cell r="F2320" t="str">
            <v>TIME_IN</v>
          </cell>
          <cell r="G2320">
            <v>17.3</v>
          </cell>
          <cell r="H2320" t="str">
            <v>TEMP</v>
          </cell>
          <cell r="I2320" t="str">
            <v>SURESH KENI CHAWL, SHIVAJI NAGAR</v>
          </cell>
          <cell r="J2320" t="str">
            <v>KALWA , THANE 605</v>
          </cell>
          <cell r="N2320">
            <v>0</v>
          </cell>
          <cell r="R2320" t="str">
            <v>ASS-HELPER</v>
          </cell>
          <cell r="S2320">
            <v>39814</v>
          </cell>
          <cell r="T2320">
            <v>22</v>
          </cell>
          <cell r="U2320">
            <v>4</v>
          </cell>
          <cell r="V2320">
            <v>0</v>
          </cell>
          <cell r="W2320">
            <v>1</v>
          </cell>
          <cell r="X2320">
            <v>31</v>
          </cell>
          <cell r="Y2320">
            <v>27</v>
          </cell>
          <cell r="Z2320">
            <v>0</v>
          </cell>
        </row>
        <row r="2321">
          <cell r="A2321" t="str">
            <v>TMP590</v>
          </cell>
          <cell r="B2321" t="str">
            <v>ASHLESHA SINALKAR</v>
          </cell>
          <cell r="C2321" t="str">
            <v>10.1.05</v>
          </cell>
          <cell r="D2321">
            <v>31636</v>
          </cell>
          <cell r="E2321" t="str">
            <v>TEP</v>
          </cell>
          <cell r="F2321">
            <v>9</v>
          </cell>
          <cell r="G2321">
            <v>17.3</v>
          </cell>
          <cell r="H2321" t="str">
            <v>TEMP</v>
          </cell>
          <cell r="I2321" t="str">
            <v>SURESH KENI CHAWL, SHIVAJI NAGAR</v>
          </cell>
          <cell r="J2321" t="str">
            <v>KALWA , THANE 605</v>
          </cell>
          <cell r="N2321">
            <v>0</v>
          </cell>
          <cell r="R2321" t="str">
            <v>ASS-HELPER</v>
          </cell>
          <cell r="S2321">
            <v>39660</v>
          </cell>
          <cell r="T2321">
            <v>27</v>
          </cell>
          <cell r="U2321">
            <v>4</v>
          </cell>
          <cell r="V2321">
            <v>0</v>
          </cell>
          <cell r="W2321">
            <v>0</v>
          </cell>
          <cell r="X2321">
            <v>31</v>
          </cell>
          <cell r="Y2321">
            <v>31</v>
          </cell>
          <cell r="Z2321">
            <v>20.5</v>
          </cell>
        </row>
        <row r="2322">
          <cell r="A2322" t="str">
            <v>TMP590</v>
          </cell>
          <cell r="B2322" t="str">
            <v>ASHLESHA SINALKAR</v>
          </cell>
          <cell r="C2322" t="str">
            <v>10.1.05</v>
          </cell>
          <cell r="D2322">
            <v>31636</v>
          </cell>
          <cell r="E2322" t="str">
            <v>TEP</v>
          </cell>
          <cell r="F2322">
            <v>9</v>
          </cell>
          <cell r="G2322">
            <v>17.3</v>
          </cell>
          <cell r="H2322" t="str">
            <v>TEMP</v>
          </cell>
          <cell r="I2322" t="str">
            <v>SURESH KENI CHAWL, SHIVAJI NAGAR</v>
          </cell>
          <cell r="J2322" t="str">
            <v>KALWA , THANE 605</v>
          </cell>
          <cell r="N2322">
            <v>0</v>
          </cell>
          <cell r="R2322" t="str">
            <v>ASS-HELPER</v>
          </cell>
          <cell r="S2322">
            <v>39692</v>
          </cell>
          <cell r="T2322">
            <v>19</v>
          </cell>
          <cell r="U2322">
            <v>3</v>
          </cell>
          <cell r="V2322">
            <v>0</v>
          </cell>
          <cell r="W2322">
            <v>0</v>
          </cell>
          <cell r="X2322">
            <v>30</v>
          </cell>
          <cell r="Y2322">
            <v>22</v>
          </cell>
          <cell r="Z2322">
            <v>0</v>
          </cell>
        </row>
        <row r="2323">
          <cell r="A2323" t="str">
            <v>TMP591</v>
          </cell>
          <cell r="B2323" t="str">
            <v>SUGANDHA KERKAR</v>
          </cell>
          <cell r="C2323" t="str">
            <v>1.8.07</v>
          </cell>
          <cell r="E2323" t="str">
            <v>TEP</v>
          </cell>
          <cell r="F2323">
            <v>9</v>
          </cell>
          <cell r="G2323">
            <v>17.3</v>
          </cell>
          <cell r="H2323" t="str">
            <v>TEMP</v>
          </cell>
          <cell r="N2323">
            <v>0</v>
          </cell>
          <cell r="R2323" t="str">
            <v>ASSEMBLY HELPER</v>
          </cell>
          <cell r="S2323">
            <v>39660</v>
          </cell>
          <cell r="T2323">
            <v>27</v>
          </cell>
          <cell r="U2323">
            <v>4</v>
          </cell>
          <cell r="V2323">
            <v>0</v>
          </cell>
          <cell r="W2323">
            <v>0</v>
          </cell>
          <cell r="X2323">
            <v>31</v>
          </cell>
          <cell r="Y2323">
            <v>31</v>
          </cell>
          <cell r="Z2323">
            <v>16</v>
          </cell>
        </row>
        <row r="2324">
          <cell r="A2324" t="str">
            <v>TMP591</v>
          </cell>
          <cell r="B2324" t="str">
            <v>SUGANDHA KERKAR</v>
          </cell>
          <cell r="C2324" t="str">
            <v>1.8.07</v>
          </cell>
          <cell r="E2324" t="str">
            <v>TEP</v>
          </cell>
          <cell r="F2324" t="str">
            <v>TIME_IN</v>
          </cell>
          <cell r="G2324">
            <v>17.3</v>
          </cell>
          <cell r="H2324" t="str">
            <v>TEMP</v>
          </cell>
          <cell r="N2324">
            <v>0</v>
          </cell>
          <cell r="R2324" t="str">
            <v>ASSEMBLY HELPER</v>
          </cell>
          <cell r="S2324">
            <v>39783</v>
          </cell>
          <cell r="T2324">
            <v>27</v>
          </cell>
          <cell r="U2324">
            <v>4</v>
          </cell>
          <cell r="V2324">
            <v>0</v>
          </cell>
          <cell r="W2324">
            <v>0</v>
          </cell>
          <cell r="X2324">
            <v>31</v>
          </cell>
          <cell r="Y2324">
            <v>31</v>
          </cell>
          <cell r="Z2324">
            <v>0</v>
          </cell>
        </row>
        <row r="2325">
          <cell r="A2325" t="str">
            <v>TMP591</v>
          </cell>
          <cell r="B2325" t="str">
            <v>SUGANDHA KERKAR</v>
          </cell>
          <cell r="C2325" t="str">
            <v>1.8.07</v>
          </cell>
          <cell r="E2325" t="str">
            <v>TEP</v>
          </cell>
          <cell r="F2325">
            <v>9</v>
          </cell>
          <cell r="G2325">
            <v>17.3</v>
          </cell>
          <cell r="H2325" t="str">
            <v>TEMP</v>
          </cell>
          <cell r="N2325">
            <v>0</v>
          </cell>
          <cell r="R2325" t="str">
            <v>ASSEMBLY HELPER</v>
          </cell>
          <cell r="S2325">
            <v>39539</v>
          </cell>
          <cell r="T2325">
            <v>26</v>
          </cell>
          <cell r="U2325">
            <v>4</v>
          </cell>
          <cell r="W2325">
            <v>0</v>
          </cell>
          <cell r="X2325">
            <v>30</v>
          </cell>
          <cell r="Y2325">
            <v>30</v>
          </cell>
          <cell r="Z2325">
            <v>0</v>
          </cell>
        </row>
        <row r="2326">
          <cell r="A2326" t="str">
            <v>TMP591</v>
          </cell>
          <cell r="B2326" t="str">
            <v>SUGANDHA KERKAR</v>
          </cell>
          <cell r="C2326" t="str">
            <v>1.8.07</v>
          </cell>
          <cell r="E2326" t="str">
            <v>TEP</v>
          </cell>
          <cell r="F2326">
            <v>9</v>
          </cell>
          <cell r="G2326">
            <v>17.3</v>
          </cell>
          <cell r="H2326" t="str">
            <v>TEMP</v>
          </cell>
          <cell r="N2326">
            <v>0</v>
          </cell>
          <cell r="R2326" t="str">
            <v>ASSEMBLY HELPER</v>
          </cell>
          <cell r="S2326">
            <v>39692</v>
          </cell>
          <cell r="T2326">
            <v>24</v>
          </cell>
          <cell r="U2326">
            <v>4</v>
          </cell>
          <cell r="V2326">
            <v>0</v>
          </cell>
          <cell r="W2326">
            <v>1</v>
          </cell>
          <cell r="X2326">
            <v>30</v>
          </cell>
          <cell r="Y2326">
            <v>29</v>
          </cell>
          <cell r="Z2326">
            <v>5.5</v>
          </cell>
        </row>
        <row r="2327">
          <cell r="A2327" t="str">
            <v>TMP591</v>
          </cell>
          <cell r="B2327" t="str">
            <v>SUGANDHA KERKAR</v>
          </cell>
          <cell r="C2327" t="str">
            <v>1.8.07</v>
          </cell>
          <cell r="F2327">
            <v>9</v>
          </cell>
          <cell r="G2327">
            <v>17.3</v>
          </cell>
          <cell r="H2327" t="str">
            <v>TEMP</v>
          </cell>
          <cell r="N2327">
            <v>0</v>
          </cell>
          <cell r="R2327" t="str">
            <v>ASSEMBLY HELPER</v>
          </cell>
          <cell r="S2327">
            <v>39629</v>
          </cell>
          <cell r="T2327">
            <v>25</v>
          </cell>
          <cell r="U2327">
            <v>5</v>
          </cell>
          <cell r="V2327">
            <v>0</v>
          </cell>
          <cell r="W2327">
            <v>0</v>
          </cell>
          <cell r="X2327">
            <v>30</v>
          </cell>
          <cell r="Y2327">
            <v>30</v>
          </cell>
          <cell r="Z2327">
            <v>8</v>
          </cell>
        </row>
        <row r="2328">
          <cell r="A2328" t="str">
            <v>TMP591</v>
          </cell>
          <cell r="B2328" t="str">
            <v>SUGANDHA KERKAR</v>
          </cell>
          <cell r="C2328" t="str">
            <v>1.8.07</v>
          </cell>
          <cell r="E2328" t="str">
            <v>TEP</v>
          </cell>
          <cell r="F2328">
            <v>9</v>
          </cell>
          <cell r="G2328">
            <v>17.3</v>
          </cell>
          <cell r="H2328" t="str">
            <v>TEMP</v>
          </cell>
          <cell r="N2328">
            <v>0</v>
          </cell>
          <cell r="R2328" t="str">
            <v>ASSEMBLY HELPER</v>
          </cell>
          <cell r="S2328">
            <v>39599</v>
          </cell>
          <cell r="T2328">
            <v>26</v>
          </cell>
          <cell r="U2328">
            <v>4</v>
          </cell>
          <cell r="V2328">
            <v>0</v>
          </cell>
          <cell r="W2328">
            <v>1</v>
          </cell>
          <cell r="X2328">
            <v>31</v>
          </cell>
          <cell r="Y2328">
            <v>31</v>
          </cell>
          <cell r="Z2328">
            <v>0</v>
          </cell>
        </row>
        <row r="2329">
          <cell r="A2329" t="str">
            <v>TMP591</v>
          </cell>
          <cell r="B2329" t="str">
            <v>SUGANDHA KERKAR</v>
          </cell>
          <cell r="C2329" t="str">
            <v>1.8.07</v>
          </cell>
          <cell r="E2329" t="str">
            <v>TEP</v>
          </cell>
          <cell r="F2329">
            <v>9</v>
          </cell>
          <cell r="G2329">
            <v>17.3</v>
          </cell>
          <cell r="H2329" t="str">
            <v>TEMP</v>
          </cell>
          <cell r="N2329">
            <v>0</v>
          </cell>
          <cell r="R2329" t="str">
            <v>ASSEMBLY HELPER</v>
          </cell>
          <cell r="S2329">
            <v>39753</v>
          </cell>
          <cell r="T2329">
            <v>12</v>
          </cell>
          <cell r="U2329">
            <v>3</v>
          </cell>
          <cell r="V2329">
            <v>0</v>
          </cell>
          <cell r="W2329">
            <v>0</v>
          </cell>
          <cell r="X2329">
            <v>30</v>
          </cell>
          <cell r="Y2329">
            <v>15</v>
          </cell>
          <cell r="Z2329">
            <v>0</v>
          </cell>
        </row>
        <row r="2330">
          <cell r="A2330" t="str">
            <v>TMP591</v>
          </cell>
          <cell r="B2330" t="str">
            <v>SUGANDHA KERKAR</v>
          </cell>
          <cell r="C2330" t="str">
            <v>1.8.07</v>
          </cell>
          <cell r="E2330" t="str">
            <v>TEP</v>
          </cell>
          <cell r="F2330">
            <v>9</v>
          </cell>
          <cell r="G2330">
            <v>17.3</v>
          </cell>
          <cell r="H2330" t="str">
            <v>TEMP</v>
          </cell>
          <cell r="N2330">
            <v>0</v>
          </cell>
          <cell r="R2330" t="str">
            <v>ASSEMBLY HELPER</v>
          </cell>
          <cell r="S2330">
            <v>39722</v>
          </cell>
          <cell r="T2330">
            <v>20.5</v>
          </cell>
          <cell r="U2330">
            <v>4</v>
          </cell>
          <cell r="V2330">
            <v>0</v>
          </cell>
          <cell r="W2330">
            <v>4</v>
          </cell>
          <cell r="X2330">
            <v>31</v>
          </cell>
          <cell r="Y2330">
            <v>28.5</v>
          </cell>
          <cell r="Z2330">
            <v>2.5</v>
          </cell>
        </row>
        <row r="2331">
          <cell r="A2331" t="str">
            <v>TMP591</v>
          </cell>
          <cell r="B2331" t="str">
            <v>SUGANDHA KERKAR</v>
          </cell>
          <cell r="C2331" t="str">
            <v>1.8.07</v>
          </cell>
          <cell r="E2331" t="str">
            <v>TEP</v>
          </cell>
          <cell r="F2331">
            <v>9</v>
          </cell>
          <cell r="G2331">
            <v>17.3</v>
          </cell>
          <cell r="H2331" t="str">
            <v>TEMP</v>
          </cell>
          <cell r="N2331">
            <v>0</v>
          </cell>
          <cell r="R2331" t="str">
            <v>ASSEMBLY HELPER</v>
          </cell>
          <cell r="S2331">
            <v>39691</v>
          </cell>
          <cell r="T2331">
            <v>24</v>
          </cell>
          <cell r="U2331">
            <v>4</v>
          </cell>
          <cell r="V2331">
            <v>0</v>
          </cell>
          <cell r="W2331">
            <v>3</v>
          </cell>
          <cell r="X2331">
            <v>31</v>
          </cell>
          <cell r="Y2331">
            <v>31</v>
          </cell>
          <cell r="Z2331">
            <v>11.5</v>
          </cell>
        </row>
        <row r="2332">
          <cell r="A2332" t="str">
            <v>TMP592</v>
          </cell>
          <cell r="B2332" t="str">
            <v>RAJASHREE BANERA</v>
          </cell>
          <cell r="C2332" t="str">
            <v>1.8.07</v>
          </cell>
          <cell r="E2332" t="str">
            <v>TEP</v>
          </cell>
          <cell r="F2332">
            <v>9</v>
          </cell>
          <cell r="G2332">
            <v>17.3</v>
          </cell>
          <cell r="H2332" t="str">
            <v>TEMP</v>
          </cell>
          <cell r="N2332">
            <v>0</v>
          </cell>
          <cell r="R2332" t="str">
            <v>HOUSEKEEPING</v>
          </cell>
          <cell r="S2332">
            <v>39722</v>
          </cell>
          <cell r="T2332">
            <v>21</v>
          </cell>
          <cell r="U2332">
            <v>4</v>
          </cell>
          <cell r="V2332">
            <v>0</v>
          </cell>
          <cell r="W2332">
            <v>4</v>
          </cell>
          <cell r="X2332">
            <v>31</v>
          </cell>
          <cell r="Y2332">
            <v>29</v>
          </cell>
          <cell r="Z2332">
            <v>0</v>
          </cell>
        </row>
        <row r="2333">
          <cell r="A2333" t="str">
            <v>TMP592</v>
          </cell>
          <cell r="B2333" t="str">
            <v>RAJASHREE BANERA</v>
          </cell>
          <cell r="C2333" t="str">
            <v>1.8.07</v>
          </cell>
          <cell r="E2333" t="str">
            <v>TEP</v>
          </cell>
          <cell r="F2333">
            <v>9</v>
          </cell>
          <cell r="G2333">
            <v>17.3</v>
          </cell>
          <cell r="H2333" t="str">
            <v>TEMP</v>
          </cell>
          <cell r="N2333">
            <v>0</v>
          </cell>
          <cell r="R2333" t="str">
            <v>HOUSEKEEPING</v>
          </cell>
          <cell r="S2333">
            <v>39692</v>
          </cell>
          <cell r="T2333">
            <v>21</v>
          </cell>
          <cell r="U2333">
            <v>4</v>
          </cell>
          <cell r="V2333">
            <v>0</v>
          </cell>
          <cell r="W2333">
            <v>1</v>
          </cell>
          <cell r="X2333">
            <v>30</v>
          </cell>
          <cell r="Y2333">
            <v>26</v>
          </cell>
          <cell r="Z2333">
            <v>8</v>
          </cell>
        </row>
        <row r="2334">
          <cell r="A2334" t="str">
            <v>TMP592</v>
          </cell>
          <cell r="B2334" t="str">
            <v>RAJASHREE BANERA</v>
          </cell>
          <cell r="C2334" t="str">
            <v>1.8.07</v>
          </cell>
          <cell r="E2334" t="str">
            <v>TEP</v>
          </cell>
          <cell r="F2334">
            <v>9</v>
          </cell>
          <cell r="G2334">
            <v>17.3</v>
          </cell>
          <cell r="H2334" t="str">
            <v>TEMP</v>
          </cell>
          <cell r="N2334">
            <v>0</v>
          </cell>
          <cell r="R2334" t="str">
            <v>HOUSEKEEPING</v>
          </cell>
          <cell r="S2334">
            <v>39753</v>
          </cell>
          <cell r="T2334">
            <v>23</v>
          </cell>
          <cell r="U2334">
            <v>5</v>
          </cell>
          <cell r="V2334">
            <v>0</v>
          </cell>
          <cell r="W2334">
            <v>0</v>
          </cell>
          <cell r="X2334">
            <v>30</v>
          </cell>
          <cell r="Y2334">
            <v>28</v>
          </cell>
          <cell r="Z2334">
            <v>8.5</v>
          </cell>
        </row>
        <row r="2335">
          <cell r="A2335" t="str">
            <v>TMP592</v>
          </cell>
          <cell r="B2335" t="str">
            <v>RAJASHREE BANERA</v>
          </cell>
          <cell r="C2335" t="str">
            <v>1.8.07</v>
          </cell>
          <cell r="E2335" t="str">
            <v>TEP</v>
          </cell>
          <cell r="F2335" t="str">
            <v>TIME_IN</v>
          </cell>
          <cell r="G2335">
            <v>17.3</v>
          </cell>
          <cell r="H2335" t="str">
            <v>TEMP</v>
          </cell>
          <cell r="N2335">
            <v>0</v>
          </cell>
          <cell r="R2335" t="str">
            <v>HOUSEKEEPING</v>
          </cell>
          <cell r="S2335">
            <v>39814</v>
          </cell>
          <cell r="T2335">
            <v>25</v>
          </cell>
          <cell r="U2335">
            <v>4</v>
          </cell>
          <cell r="V2335">
            <v>0</v>
          </cell>
          <cell r="W2335">
            <v>1</v>
          </cell>
          <cell r="X2335">
            <v>31</v>
          </cell>
          <cell r="Y2335">
            <v>30</v>
          </cell>
          <cell r="Z2335">
            <v>0</v>
          </cell>
        </row>
        <row r="2336">
          <cell r="A2336" t="str">
            <v>TMP592</v>
          </cell>
          <cell r="B2336" t="str">
            <v>RAJASHREE BANERA</v>
          </cell>
          <cell r="C2336" t="str">
            <v>1.8.07</v>
          </cell>
          <cell r="E2336" t="str">
            <v>TEP</v>
          </cell>
          <cell r="F2336">
            <v>9</v>
          </cell>
          <cell r="G2336">
            <v>17.3</v>
          </cell>
          <cell r="H2336" t="str">
            <v>TEMP</v>
          </cell>
          <cell r="N2336">
            <v>0</v>
          </cell>
          <cell r="R2336" t="str">
            <v>HOUSEKEEPING</v>
          </cell>
          <cell r="S2336">
            <v>39660</v>
          </cell>
          <cell r="T2336">
            <v>21.5</v>
          </cell>
          <cell r="U2336">
            <v>3</v>
          </cell>
          <cell r="V2336">
            <v>0</v>
          </cell>
          <cell r="W2336">
            <v>0</v>
          </cell>
          <cell r="X2336">
            <v>31</v>
          </cell>
          <cell r="Y2336">
            <v>24.5</v>
          </cell>
          <cell r="Z2336">
            <v>8</v>
          </cell>
        </row>
        <row r="2337">
          <cell r="A2337" t="str">
            <v>TMP592</v>
          </cell>
          <cell r="B2337" t="str">
            <v>RAJASHREE BANERA</v>
          </cell>
          <cell r="C2337" t="str">
            <v>1.8.07</v>
          </cell>
          <cell r="E2337" t="str">
            <v>TEP</v>
          </cell>
          <cell r="F2337">
            <v>9</v>
          </cell>
          <cell r="G2337">
            <v>17.3</v>
          </cell>
          <cell r="H2337" t="str">
            <v>TEMP</v>
          </cell>
          <cell r="N2337">
            <v>0</v>
          </cell>
          <cell r="R2337" t="str">
            <v>HOUSEKEEPING</v>
          </cell>
          <cell r="S2337">
            <v>39539</v>
          </cell>
          <cell r="T2337">
            <v>21</v>
          </cell>
          <cell r="U2337">
            <v>4</v>
          </cell>
          <cell r="W2337">
            <v>0</v>
          </cell>
          <cell r="X2337">
            <v>30</v>
          </cell>
          <cell r="Y2337">
            <v>25</v>
          </cell>
          <cell r="Z2337">
            <v>8</v>
          </cell>
        </row>
        <row r="2338">
          <cell r="A2338" t="str">
            <v>TMP592</v>
          </cell>
          <cell r="B2338" t="str">
            <v>RAJASHREE BANERA</v>
          </cell>
          <cell r="C2338" t="str">
            <v>1.8.07</v>
          </cell>
          <cell r="E2338" t="str">
            <v>TEP</v>
          </cell>
          <cell r="F2338" t="str">
            <v>TIME_IN</v>
          </cell>
          <cell r="G2338">
            <v>17.3</v>
          </cell>
          <cell r="H2338" t="str">
            <v>TEMP</v>
          </cell>
          <cell r="N2338">
            <v>0</v>
          </cell>
          <cell r="R2338" t="str">
            <v>HOUSEKEEPING</v>
          </cell>
          <cell r="S2338">
            <v>39881</v>
          </cell>
          <cell r="T2338">
            <v>23</v>
          </cell>
          <cell r="U2338">
            <v>5</v>
          </cell>
          <cell r="V2338">
            <v>0</v>
          </cell>
          <cell r="W2338">
            <v>2</v>
          </cell>
          <cell r="X2338">
            <v>31</v>
          </cell>
          <cell r="Y2338">
            <v>30</v>
          </cell>
          <cell r="Z2338">
            <v>0</v>
          </cell>
        </row>
        <row r="2339">
          <cell r="A2339" t="str">
            <v>TMP592</v>
          </cell>
          <cell r="B2339" t="str">
            <v>RAJASHREE BANERA</v>
          </cell>
          <cell r="C2339" t="str">
            <v>1.8.07</v>
          </cell>
          <cell r="E2339" t="str">
            <v>TEP</v>
          </cell>
          <cell r="F2339">
            <v>9</v>
          </cell>
          <cell r="G2339">
            <v>17.3</v>
          </cell>
          <cell r="H2339" t="str">
            <v>TEMP</v>
          </cell>
          <cell r="N2339">
            <v>0</v>
          </cell>
          <cell r="R2339" t="str">
            <v>HOUSEKEEPING</v>
          </cell>
          <cell r="S2339">
            <v>39691</v>
          </cell>
          <cell r="T2339">
            <v>22</v>
          </cell>
          <cell r="U2339">
            <v>4</v>
          </cell>
          <cell r="V2339">
            <v>0</v>
          </cell>
          <cell r="W2339">
            <v>3</v>
          </cell>
          <cell r="X2339">
            <v>31</v>
          </cell>
          <cell r="Y2339">
            <v>29</v>
          </cell>
          <cell r="Z2339">
            <v>8</v>
          </cell>
        </row>
        <row r="2340">
          <cell r="A2340" t="str">
            <v>TMP592</v>
          </cell>
          <cell r="B2340" t="str">
            <v>RAJASHREE BANERA</v>
          </cell>
          <cell r="C2340" t="str">
            <v>1.8.07</v>
          </cell>
          <cell r="E2340" t="str">
            <v>TEP</v>
          </cell>
          <cell r="F2340" t="str">
            <v>TIME_IN</v>
          </cell>
          <cell r="G2340">
            <v>17.3</v>
          </cell>
          <cell r="H2340" t="str">
            <v>TEMP</v>
          </cell>
          <cell r="N2340">
            <v>0</v>
          </cell>
          <cell r="R2340" t="str">
            <v>HOUSEKEEPING</v>
          </cell>
          <cell r="S2340">
            <v>39783</v>
          </cell>
          <cell r="T2340">
            <v>24</v>
          </cell>
          <cell r="U2340">
            <v>4</v>
          </cell>
          <cell r="V2340">
            <v>0</v>
          </cell>
          <cell r="W2340">
            <v>0</v>
          </cell>
          <cell r="X2340">
            <v>31</v>
          </cell>
          <cell r="Y2340">
            <v>28</v>
          </cell>
          <cell r="Z2340">
            <v>0</v>
          </cell>
        </row>
        <row r="2341">
          <cell r="A2341" t="str">
            <v>TMP592</v>
          </cell>
          <cell r="B2341" t="str">
            <v>RAJASHREE BANERA</v>
          </cell>
          <cell r="C2341" t="str">
            <v>1.8.07</v>
          </cell>
          <cell r="F2341">
            <v>9</v>
          </cell>
          <cell r="G2341">
            <v>17.3</v>
          </cell>
          <cell r="H2341" t="str">
            <v>TEMP</v>
          </cell>
          <cell r="N2341">
            <v>0</v>
          </cell>
          <cell r="R2341" t="str">
            <v>HOUSEKEEPING</v>
          </cell>
          <cell r="S2341">
            <v>39629</v>
          </cell>
          <cell r="T2341">
            <v>23</v>
          </cell>
          <cell r="U2341">
            <v>5</v>
          </cell>
          <cell r="V2341">
            <v>0</v>
          </cell>
          <cell r="W2341">
            <v>0</v>
          </cell>
          <cell r="X2341">
            <v>30</v>
          </cell>
          <cell r="Y2341">
            <v>28</v>
          </cell>
          <cell r="Z2341">
            <v>8</v>
          </cell>
        </row>
        <row r="2342">
          <cell r="A2342" t="str">
            <v>TMP592</v>
          </cell>
          <cell r="B2342" t="str">
            <v>RAJASHREE BANERA</v>
          </cell>
          <cell r="C2342" t="str">
            <v>1.8.07</v>
          </cell>
          <cell r="E2342" t="str">
            <v>TEP</v>
          </cell>
          <cell r="F2342" t="str">
            <v>TIME_IN</v>
          </cell>
          <cell r="G2342">
            <v>17.3</v>
          </cell>
          <cell r="H2342" t="str">
            <v>TEMP</v>
          </cell>
          <cell r="N2342">
            <v>0</v>
          </cell>
          <cell r="R2342" t="str">
            <v>HOUSEKEEPING</v>
          </cell>
          <cell r="S2342">
            <v>39845</v>
          </cell>
          <cell r="T2342">
            <v>22</v>
          </cell>
          <cell r="U2342">
            <v>4</v>
          </cell>
          <cell r="V2342">
            <v>0</v>
          </cell>
          <cell r="W2342">
            <v>0</v>
          </cell>
          <cell r="X2342">
            <v>28</v>
          </cell>
          <cell r="Y2342">
            <v>26</v>
          </cell>
          <cell r="Z2342">
            <v>0</v>
          </cell>
        </row>
        <row r="2343">
          <cell r="A2343" t="str">
            <v>TMP592</v>
          </cell>
          <cell r="B2343" t="str">
            <v>RAJASHREE BANERA</v>
          </cell>
          <cell r="C2343" t="str">
            <v>1.8.07</v>
          </cell>
          <cell r="E2343" t="str">
            <v>TEP</v>
          </cell>
          <cell r="F2343">
            <v>9</v>
          </cell>
          <cell r="G2343">
            <v>17.3</v>
          </cell>
          <cell r="H2343" t="str">
            <v>TEMP</v>
          </cell>
          <cell r="N2343">
            <v>0</v>
          </cell>
          <cell r="R2343" t="str">
            <v>HOUSEKEEPING</v>
          </cell>
          <cell r="S2343">
            <v>39599</v>
          </cell>
          <cell r="T2343">
            <v>25</v>
          </cell>
          <cell r="U2343">
            <v>4</v>
          </cell>
          <cell r="V2343">
            <v>0</v>
          </cell>
          <cell r="W2343">
            <v>1</v>
          </cell>
          <cell r="X2343">
            <v>31</v>
          </cell>
          <cell r="Y2343">
            <v>30</v>
          </cell>
          <cell r="Z2343">
            <v>0</v>
          </cell>
        </row>
        <row r="2344">
          <cell r="A2344" t="str">
            <v>TMP593</v>
          </cell>
          <cell r="B2344" t="str">
            <v>JYOTI OJHA</v>
          </cell>
          <cell r="C2344" t="str">
            <v>1.8.07</v>
          </cell>
          <cell r="E2344" t="str">
            <v>TEP</v>
          </cell>
          <cell r="F2344">
            <v>8.15</v>
          </cell>
          <cell r="G2344">
            <v>16.45</v>
          </cell>
          <cell r="H2344" t="str">
            <v>TEMP</v>
          </cell>
          <cell r="N2344">
            <v>0</v>
          </cell>
          <cell r="R2344" t="str">
            <v>PRINTING HELPER</v>
          </cell>
          <cell r="S2344">
            <v>39599</v>
          </cell>
          <cell r="T2344">
            <v>25</v>
          </cell>
          <cell r="U2344">
            <v>4</v>
          </cell>
          <cell r="V2344">
            <v>0</v>
          </cell>
          <cell r="W2344">
            <v>1</v>
          </cell>
          <cell r="X2344">
            <v>31</v>
          </cell>
          <cell r="Y2344">
            <v>30</v>
          </cell>
          <cell r="Z2344">
            <v>0</v>
          </cell>
        </row>
        <row r="2345">
          <cell r="A2345" t="str">
            <v>TMP593</v>
          </cell>
          <cell r="B2345" t="str">
            <v>JYOTI OJHA</v>
          </cell>
          <cell r="C2345" t="str">
            <v>1.8.07</v>
          </cell>
          <cell r="E2345" t="str">
            <v>TEP</v>
          </cell>
          <cell r="F2345">
            <v>8.15</v>
          </cell>
          <cell r="G2345">
            <v>16.45</v>
          </cell>
          <cell r="H2345" t="str">
            <v>TEMP</v>
          </cell>
          <cell r="N2345">
            <v>0</v>
          </cell>
          <cell r="R2345" t="str">
            <v>PRINTING HELPER</v>
          </cell>
          <cell r="S2345">
            <v>39753</v>
          </cell>
          <cell r="T2345">
            <v>22</v>
          </cell>
          <cell r="U2345">
            <v>5</v>
          </cell>
          <cell r="V2345">
            <v>0</v>
          </cell>
          <cell r="W2345">
            <v>0</v>
          </cell>
          <cell r="X2345">
            <v>30</v>
          </cell>
          <cell r="Y2345">
            <v>27</v>
          </cell>
          <cell r="Z2345">
            <v>0</v>
          </cell>
        </row>
        <row r="2346">
          <cell r="A2346" t="str">
            <v>TMP593</v>
          </cell>
          <cell r="B2346" t="str">
            <v>JYOTI OJHA</v>
          </cell>
          <cell r="C2346" t="str">
            <v>1.8.07</v>
          </cell>
          <cell r="E2346" t="str">
            <v>TEP</v>
          </cell>
          <cell r="F2346">
            <v>8.15</v>
          </cell>
          <cell r="G2346">
            <v>16.45</v>
          </cell>
          <cell r="H2346" t="str">
            <v>TEMP</v>
          </cell>
          <cell r="N2346">
            <v>0</v>
          </cell>
          <cell r="R2346" t="str">
            <v>PRINTING HELPER</v>
          </cell>
          <cell r="S2346">
            <v>39691</v>
          </cell>
          <cell r="T2346">
            <v>21</v>
          </cell>
          <cell r="U2346">
            <v>3</v>
          </cell>
          <cell r="V2346">
            <v>0</v>
          </cell>
          <cell r="W2346">
            <v>3</v>
          </cell>
          <cell r="X2346">
            <v>31</v>
          </cell>
          <cell r="Y2346">
            <v>27</v>
          </cell>
          <cell r="Z2346">
            <v>0</v>
          </cell>
        </row>
        <row r="2347">
          <cell r="A2347" t="str">
            <v>TMP593</v>
          </cell>
          <cell r="B2347" t="str">
            <v>JYOTI OJHA</v>
          </cell>
          <cell r="C2347" t="str">
            <v>1.8.07</v>
          </cell>
          <cell r="F2347">
            <v>8.15</v>
          </cell>
          <cell r="G2347">
            <v>16.45</v>
          </cell>
          <cell r="H2347" t="str">
            <v>TEMP</v>
          </cell>
          <cell r="N2347">
            <v>0</v>
          </cell>
          <cell r="R2347" t="str">
            <v>PRINTING HELPER</v>
          </cell>
          <cell r="S2347">
            <v>39629</v>
          </cell>
          <cell r="T2347">
            <v>24</v>
          </cell>
          <cell r="U2347">
            <v>5</v>
          </cell>
          <cell r="V2347">
            <v>0</v>
          </cell>
          <cell r="W2347">
            <v>0</v>
          </cell>
          <cell r="X2347">
            <v>30</v>
          </cell>
          <cell r="Y2347">
            <v>29</v>
          </cell>
          <cell r="Z2347">
            <v>8</v>
          </cell>
        </row>
        <row r="2348">
          <cell r="A2348" t="str">
            <v>TMP593</v>
          </cell>
          <cell r="B2348" t="str">
            <v>JYOTI OJHA</v>
          </cell>
          <cell r="C2348" t="str">
            <v>1.8.07</v>
          </cell>
          <cell r="E2348" t="str">
            <v>TEP</v>
          </cell>
          <cell r="F2348">
            <v>8.15</v>
          </cell>
          <cell r="G2348">
            <v>16.45</v>
          </cell>
          <cell r="H2348" t="str">
            <v>TEMP</v>
          </cell>
          <cell r="N2348">
            <v>0</v>
          </cell>
          <cell r="R2348" t="str">
            <v>PRINTING HELPER</v>
          </cell>
          <cell r="S2348">
            <v>39692</v>
          </cell>
          <cell r="T2348">
            <v>19</v>
          </cell>
          <cell r="U2348">
            <v>3</v>
          </cell>
          <cell r="V2348">
            <v>0</v>
          </cell>
          <cell r="W2348">
            <v>0</v>
          </cell>
          <cell r="X2348">
            <v>30</v>
          </cell>
          <cell r="Y2348">
            <v>22</v>
          </cell>
          <cell r="Z2348">
            <v>0</v>
          </cell>
        </row>
        <row r="2349">
          <cell r="A2349" t="str">
            <v>TMP593</v>
          </cell>
          <cell r="B2349" t="str">
            <v>JYOTI OJHA</v>
          </cell>
          <cell r="C2349" t="str">
            <v>1.8.07</v>
          </cell>
          <cell r="E2349" t="str">
            <v>TEP</v>
          </cell>
          <cell r="F2349" t="str">
            <v>TIME_IN</v>
          </cell>
          <cell r="G2349">
            <v>16.45</v>
          </cell>
          <cell r="H2349" t="str">
            <v>TEMP</v>
          </cell>
          <cell r="N2349">
            <v>0</v>
          </cell>
          <cell r="R2349" t="str">
            <v>PRINTING HELPER</v>
          </cell>
          <cell r="S2349">
            <v>39783</v>
          </cell>
          <cell r="T2349">
            <v>25</v>
          </cell>
          <cell r="U2349">
            <v>4</v>
          </cell>
          <cell r="V2349">
            <v>0</v>
          </cell>
          <cell r="W2349">
            <v>0</v>
          </cell>
          <cell r="X2349">
            <v>31</v>
          </cell>
          <cell r="Y2349">
            <v>29</v>
          </cell>
          <cell r="Z2349">
            <v>0</v>
          </cell>
        </row>
        <row r="2350">
          <cell r="A2350" t="str">
            <v>TMP593</v>
          </cell>
          <cell r="B2350" t="str">
            <v>JYOTI OJHA</v>
          </cell>
          <cell r="C2350" t="str">
            <v>1.8.07</v>
          </cell>
          <cell r="E2350" t="str">
            <v>TEP</v>
          </cell>
          <cell r="F2350">
            <v>8.15</v>
          </cell>
          <cell r="G2350">
            <v>16.45</v>
          </cell>
          <cell r="H2350" t="str">
            <v>TEMP</v>
          </cell>
          <cell r="N2350">
            <v>0</v>
          </cell>
          <cell r="R2350" t="str">
            <v>PRINTING HELPER</v>
          </cell>
          <cell r="S2350">
            <v>39660</v>
          </cell>
          <cell r="T2350">
            <v>27</v>
          </cell>
          <cell r="U2350">
            <v>4</v>
          </cell>
          <cell r="V2350">
            <v>0</v>
          </cell>
          <cell r="W2350">
            <v>0</v>
          </cell>
          <cell r="X2350">
            <v>31</v>
          </cell>
          <cell r="Y2350">
            <v>31</v>
          </cell>
          <cell r="Z2350">
            <v>20.5</v>
          </cell>
        </row>
        <row r="2351">
          <cell r="A2351" t="str">
            <v>TMP593</v>
          </cell>
          <cell r="B2351" t="str">
            <v>JYOTI OJHA</v>
          </cell>
          <cell r="C2351" t="str">
            <v>1.8.07</v>
          </cell>
          <cell r="E2351" t="str">
            <v>TEP</v>
          </cell>
          <cell r="F2351" t="str">
            <v>TIME_IN</v>
          </cell>
          <cell r="G2351">
            <v>16.45</v>
          </cell>
          <cell r="H2351" t="str">
            <v>TEMP</v>
          </cell>
          <cell r="N2351">
            <v>0</v>
          </cell>
          <cell r="R2351" t="str">
            <v>PRINTING HELPER</v>
          </cell>
          <cell r="S2351">
            <v>39881</v>
          </cell>
          <cell r="T2351">
            <v>22</v>
          </cell>
          <cell r="U2351">
            <v>5</v>
          </cell>
          <cell r="V2351">
            <v>0</v>
          </cell>
          <cell r="W2351">
            <v>2</v>
          </cell>
          <cell r="X2351">
            <v>31</v>
          </cell>
          <cell r="Y2351">
            <v>29</v>
          </cell>
          <cell r="Z2351">
            <v>8</v>
          </cell>
        </row>
        <row r="2352">
          <cell r="A2352" t="str">
            <v>TMP593</v>
          </cell>
          <cell r="B2352" t="str">
            <v>JYOTI OJHA</v>
          </cell>
          <cell r="C2352" t="str">
            <v>1.8.07</v>
          </cell>
          <cell r="E2352" t="str">
            <v>TEP</v>
          </cell>
          <cell r="F2352">
            <v>8.15</v>
          </cell>
          <cell r="G2352">
            <v>16.45</v>
          </cell>
          <cell r="H2352" t="str">
            <v>TEMP</v>
          </cell>
          <cell r="N2352">
            <v>0</v>
          </cell>
          <cell r="R2352" t="str">
            <v>PRINTING HELPER</v>
          </cell>
          <cell r="S2352">
            <v>39539</v>
          </cell>
          <cell r="T2352">
            <v>8</v>
          </cell>
          <cell r="U2352">
            <v>1</v>
          </cell>
          <cell r="W2352">
            <v>0</v>
          </cell>
          <cell r="X2352">
            <v>30</v>
          </cell>
          <cell r="Y2352">
            <v>9</v>
          </cell>
          <cell r="Z2352">
            <v>0</v>
          </cell>
        </row>
        <row r="2353">
          <cell r="A2353" t="str">
            <v>TMP593</v>
          </cell>
          <cell r="B2353" t="str">
            <v>JYOTI OJHA</v>
          </cell>
          <cell r="C2353" t="str">
            <v>1.8.07</v>
          </cell>
          <cell r="E2353" t="str">
            <v>TEP</v>
          </cell>
          <cell r="F2353" t="str">
            <v>TIME_IN</v>
          </cell>
          <cell r="G2353">
            <v>16.45</v>
          </cell>
          <cell r="H2353" t="str">
            <v>TEMP</v>
          </cell>
          <cell r="N2353">
            <v>0</v>
          </cell>
          <cell r="R2353" t="str">
            <v>PRINTING HELPER</v>
          </cell>
          <cell r="S2353">
            <v>39814</v>
          </cell>
          <cell r="T2353">
            <v>22</v>
          </cell>
          <cell r="U2353">
            <v>4</v>
          </cell>
          <cell r="V2353">
            <v>0</v>
          </cell>
          <cell r="W2353">
            <v>1</v>
          </cell>
          <cell r="X2353">
            <v>31</v>
          </cell>
          <cell r="Y2353">
            <v>27</v>
          </cell>
          <cell r="Z2353">
            <v>0</v>
          </cell>
        </row>
        <row r="2354">
          <cell r="A2354" t="str">
            <v>TMP593</v>
          </cell>
          <cell r="B2354" t="str">
            <v>JYOTI OJHA</v>
          </cell>
          <cell r="C2354" t="str">
            <v>1.8.07</v>
          </cell>
          <cell r="E2354" t="str">
            <v>TEP</v>
          </cell>
          <cell r="F2354">
            <v>8.15</v>
          </cell>
          <cell r="G2354">
            <v>16.45</v>
          </cell>
          <cell r="H2354" t="str">
            <v>TEMP</v>
          </cell>
          <cell r="N2354">
            <v>0</v>
          </cell>
          <cell r="R2354" t="str">
            <v>PRINTING HELPER</v>
          </cell>
          <cell r="S2354">
            <v>39722</v>
          </cell>
          <cell r="T2354">
            <v>22.5</v>
          </cell>
          <cell r="U2354">
            <v>4</v>
          </cell>
          <cell r="V2354">
            <v>0</v>
          </cell>
          <cell r="W2354">
            <v>4</v>
          </cell>
          <cell r="X2354">
            <v>31</v>
          </cell>
          <cell r="Y2354">
            <v>30.5</v>
          </cell>
          <cell r="Z2354">
            <v>0</v>
          </cell>
        </row>
        <row r="2355">
          <cell r="A2355" t="str">
            <v>TMP593</v>
          </cell>
          <cell r="B2355" t="str">
            <v>JYOTI OJHA</v>
          </cell>
          <cell r="C2355" t="str">
            <v>1.8.07</v>
          </cell>
          <cell r="E2355" t="str">
            <v>TEP</v>
          </cell>
          <cell r="F2355" t="str">
            <v>TIME_IN</v>
          </cell>
          <cell r="G2355">
            <v>16.45</v>
          </cell>
          <cell r="H2355" t="str">
            <v>TEMP</v>
          </cell>
          <cell r="N2355">
            <v>0</v>
          </cell>
          <cell r="R2355" t="str">
            <v>PRINTING HELPER</v>
          </cell>
          <cell r="S2355">
            <v>39845</v>
          </cell>
          <cell r="T2355">
            <v>23.5</v>
          </cell>
          <cell r="U2355">
            <v>4</v>
          </cell>
          <cell r="V2355">
            <v>0</v>
          </cell>
          <cell r="W2355">
            <v>0</v>
          </cell>
          <cell r="X2355">
            <v>28</v>
          </cell>
          <cell r="Y2355">
            <v>27.5</v>
          </cell>
          <cell r="Z2355">
            <v>0</v>
          </cell>
        </row>
        <row r="2356">
          <cell r="A2356" t="str">
            <v>TMP594</v>
          </cell>
          <cell r="B2356" t="str">
            <v>RANDHIR SINGH</v>
          </cell>
          <cell r="C2356" t="str">
            <v>1.8.07</v>
          </cell>
          <cell r="E2356" t="str">
            <v>YES</v>
          </cell>
          <cell r="F2356" t="str">
            <v>TIME_IN</v>
          </cell>
          <cell r="G2356">
            <v>0</v>
          </cell>
          <cell r="H2356" t="str">
            <v>TEMP</v>
          </cell>
          <cell r="N2356">
            <v>0</v>
          </cell>
          <cell r="R2356" t="str">
            <v>SWEEPER</v>
          </cell>
          <cell r="S2356">
            <v>39845</v>
          </cell>
          <cell r="T2356">
            <v>22</v>
          </cell>
          <cell r="U2356">
            <v>4</v>
          </cell>
          <cell r="V2356">
            <v>0</v>
          </cell>
          <cell r="W2356">
            <v>0</v>
          </cell>
          <cell r="X2356">
            <v>28</v>
          </cell>
          <cell r="Y2356">
            <v>26</v>
          </cell>
          <cell r="Z2356">
            <v>0</v>
          </cell>
        </row>
        <row r="2357">
          <cell r="A2357" t="str">
            <v>TMP594</v>
          </cell>
          <cell r="B2357" t="str">
            <v>RANDHIR SINGH</v>
          </cell>
          <cell r="C2357" t="str">
            <v>1.8.07</v>
          </cell>
          <cell r="E2357" t="str">
            <v>YES</v>
          </cell>
          <cell r="F2357">
            <v>0</v>
          </cell>
          <cell r="G2357">
            <v>0</v>
          </cell>
          <cell r="H2357" t="str">
            <v>TEMP</v>
          </cell>
          <cell r="N2357">
            <v>0</v>
          </cell>
          <cell r="R2357" t="str">
            <v>SWEEPER</v>
          </cell>
          <cell r="S2357">
            <v>39722</v>
          </cell>
          <cell r="T2357">
            <v>20</v>
          </cell>
          <cell r="U2357">
            <v>4</v>
          </cell>
          <cell r="V2357">
            <v>0</v>
          </cell>
          <cell r="W2357">
            <v>4</v>
          </cell>
          <cell r="X2357">
            <v>31</v>
          </cell>
          <cell r="Y2357">
            <v>28</v>
          </cell>
          <cell r="Z2357">
            <v>0</v>
          </cell>
        </row>
        <row r="2358">
          <cell r="A2358" t="str">
            <v>TMP594</v>
          </cell>
          <cell r="B2358" t="str">
            <v>RANDHIR SINGH</v>
          </cell>
          <cell r="C2358" t="str">
            <v>1.8.07</v>
          </cell>
          <cell r="F2358">
            <v>0</v>
          </cell>
          <cell r="G2358">
            <v>0</v>
          </cell>
          <cell r="H2358" t="str">
            <v>TEMP</v>
          </cell>
          <cell r="N2358">
            <v>0</v>
          </cell>
          <cell r="R2358" t="str">
            <v>SWEEPER</v>
          </cell>
          <cell r="S2358">
            <v>39629</v>
          </cell>
          <cell r="T2358">
            <v>24</v>
          </cell>
          <cell r="U2358">
            <v>5</v>
          </cell>
          <cell r="V2358">
            <v>0</v>
          </cell>
          <cell r="W2358">
            <v>0</v>
          </cell>
          <cell r="X2358">
            <v>30</v>
          </cell>
          <cell r="Y2358">
            <v>29</v>
          </cell>
          <cell r="Z2358">
            <v>0</v>
          </cell>
        </row>
        <row r="2359">
          <cell r="A2359" t="str">
            <v>TMP594</v>
          </cell>
          <cell r="B2359" t="str">
            <v>RANDHIR SINGH</v>
          </cell>
          <cell r="C2359" t="str">
            <v>1.8.07</v>
          </cell>
          <cell r="E2359" t="str">
            <v>YES</v>
          </cell>
          <cell r="F2359">
            <v>0</v>
          </cell>
          <cell r="G2359">
            <v>0</v>
          </cell>
          <cell r="H2359" t="str">
            <v>TEMP</v>
          </cell>
          <cell r="N2359">
            <v>0</v>
          </cell>
          <cell r="R2359" t="str">
            <v>SWEEPER</v>
          </cell>
          <cell r="S2359">
            <v>39599</v>
          </cell>
          <cell r="T2359">
            <v>25</v>
          </cell>
          <cell r="U2359">
            <v>4</v>
          </cell>
          <cell r="V2359">
            <v>0</v>
          </cell>
          <cell r="W2359">
            <v>1</v>
          </cell>
          <cell r="X2359">
            <v>31</v>
          </cell>
          <cell r="Y2359">
            <v>30</v>
          </cell>
          <cell r="Z2359">
            <v>0</v>
          </cell>
        </row>
        <row r="2360">
          <cell r="A2360" t="str">
            <v>TMP594</v>
          </cell>
          <cell r="B2360" t="str">
            <v>RANDHIR SINGH</v>
          </cell>
          <cell r="C2360" t="str">
            <v>1.8.07</v>
          </cell>
          <cell r="E2360" t="str">
            <v>YES</v>
          </cell>
          <cell r="F2360">
            <v>0</v>
          </cell>
          <cell r="G2360">
            <v>0</v>
          </cell>
          <cell r="H2360" t="str">
            <v>TEMP</v>
          </cell>
          <cell r="N2360">
            <v>0</v>
          </cell>
          <cell r="R2360" t="str">
            <v>SWEEPER</v>
          </cell>
          <cell r="S2360">
            <v>39539</v>
          </cell>
          <cell r="T2360">
            <v>23.5</v>
          </cell>
          <cell r="U2360">
            <v>4</v>
          </cell>
          <cell r="W2360">
            <v>0</v>
          </cell>
          <cell r="X2360">
            <v>30</v>
          </cell>
          <cell r="Y2360">
            <v>27.5</v>
          </cell>
          <cell r="Z2360">
            <v>0</v>
          </cell>
        </row>
        <row r="2361">
          <cell r="A2361" t="str">
            <v>TMP594</v>
          </cell>
          <cell r="B2361" t="str">
            <v>RANDHIR SINGH</v>
          </cell>
          <cell r="C2361" t="str">
            <v>1.8.07</v>
          </cell>
          <cell r="E2361" t="str">
            <v>YES</v>
          </cell>
          <cell r="F2361">
            <v>0</v>
          </cell>
          <cell r="G2361">
            <v>0</v>
          </cell>
          <cell r="H2361" t="str">
            <v>TEMP</v>
          </cell>
          <cell r="N2361">
            <v>0</v>
          </cell>
          <cell r="R2361" t="str">
            <v>SWEEPER</v>
          </cell>
          <cell r="S2361">
            <v>39660</v>
          </cell>
          <cell r="T2361">
            <v>27</v>
          </cell>
          <cell r="U2361">
            <v>4</v>
          </cell>
          <cell r="V2361">
            <v>0</v>
          </cell>
          <cell r="W2361">
            <v>0</v>
          </cell>
          <cell r="X2361">
            <v>31</v>
          </cell>
          <cell r="Y2361">
            <v>31</v>
          </cell>
          <cell r="Z2361">
            <v>0</v>
          </cell>
        </row>
        <row r="2362">
          <cell r="A2362" t="str">
            <v>TMP594</v>
          </cell>
          <cell r="B2362" t="str">
            <v>RANDHIR SINGH</v>
          </cell>
          <cell r="C2362" t="str">
            <v>1.8.07</v>
          </cell>
          <cell r="E2362" t="str">
            <v>YES</v>
          </cell>
          <cell r="F2362">
            <v>0</v>
          </cell>
          <cell r="G2362">
            <v>0</v>
          </cell>
          <cell r="H2362" t="str">
            <v>TEMP</v>
          </cell>
          <cell r="N2362">
            <v>0</v>
          </cell>
          <cell r="R2362" t="str">
            <v>SWEEPER</v>
          </cell>
          <cell r="S2362">
            <v>39692</v>
          </cell>
          <cell r="T2362">
            <v>22</v>
          </cell>
          <cell r="U2362">
            <v>4</v>
          </cell>
          <cell r="V2362">
            <v>0</v>
          </cell>
          <cell r="W2362">
            <v>1</v>
          </cell>
          <cell r="X2362">
            <v>30</v>
          </cell>
          <cell r="Y2362">
            <v>27</v>
          </cell>
          <cell r="Z2362">
            <v>0</v>
          </cell>
        </row>
        <row r="2363">
          <cell r="A2363" t="str">
            <v>TMP594</v>
          </cell>
          <cell r="B2363" t="str">
            <v>RANDHIR SINGH</v>
          </cell>
          <cell r="C2363" t="str">
            <v>1.8.07</v>
          </cell>
          <cell r="E2363" t="str">
            <v>YES</v>
          </cell>
          <cell r="F2363" t="str">
            <v>TIME_IN</v>
          </cell>
          <cell r="G2363">
            <v>0</v>
          </cell>
          <cell r="H2363" t="str">
            <v>TEMP</v>
          </cell>
          <cell r="N2363">
            <v>0</v>
          </cell>
          <cell r="R2363" t="str">
            <v>SWEEPER</v>
          </cell>
          <cell r="S2363">
            <v>39783</v>
          </cell>
          <cell r="T2363">
            <v>25.5</v>
          </cell>
          <cell r="U2363">
            <v>4</v>
          </cell>
          <cell r="V2363">
            <v>0</v>
          </cell>
          <cell r="W2363">
            <v>0</v>
          </cell>
          <cell r="X2363">
            <v>31</v>
          </cell>
          <cell r="Y2363">
            <v>29.5</v>
          </cell>
          <cell r="Z2363">
            <v>0</v>
          </cell>
        </row>
        <row r="2364">
          <cell r="A2364" t="str">
            <v>TMP594</v>
          </cell>
          <cell r="B2364" t="str">
            <v>RANDHIR SINGH</v>
          </cell>
          <cell r="C2364" t="str">
            <v>1.8.07</v>
          </cell>
          <cell r="E2364" t="str">
            <v>YES</v>
          </cell>
          <cell r="F2364">
            <v>0</v>
          </cell>
          <cell r="G2364">
            <v>0</v>
          </cell>
          <cell r="H2364" t="str">
            <v>TEMP</v>
          </cell>
          <cell r="N2364">
            <v>0</v>
          </cell>
          <cell r="R2364" t="str">
            <v>SWEEPER</v>
          </cell>
          <cell r="S2364">
            <v>39691</v>
          </cell>
          <cell r="T2364">
            <v>23.5</v>
          </cell>
          <cell r="U2364">
            <v>4</v>
          </cell>
          <cell r="V2364">
            <v>0</v>
          </cell>
          <cell r="W2364">
            <v>3</v>
          </cell>
          <cell r="X2364">
            <v>31</v>
          </cell>
          <cell r="Y2364">
            <v>30.5</v>
          </cell>
          <cell r="Z2364">
            <v>0</v>
          </cell>
        </row>
        <row r="2365">
          <cell r="A2365" t="str">
            <v>TMP594</v>
          </cell>
          <cell r="B2365" t="str">
            <v>RANDHIR SINGH</v>
          </cell>
          <cell r="C2365" t="str">
            <v>1.8.07</v>
          </cell>
          <cell r="E2365" t="str">
            <v>YES</v>
          </cell>
          <cell r="F2365" t="str">
            <v>TIME_IN</v>
          </cell>
          <cell r="G2365">
            <v>0</v>
          </cell>
          <cell r="H2365" t="str">
            <v>TEMP</v>
          </cell>
          <cell r="N2365">
            <v>0</v>
          </cell>
          <cell r="R2365" t="str">
            <v>SWEEPER</v>
          </cell>
          <cell r="S2365">
            <v>39881</v>
          </cell>
          <cell r="T2365">
            <v>24</v>
          </cell>
          <cell r="U2365">
            <v>5</v>
          </cell>
          <cell r="V2365">
            <v>0</v>
          </cell>
          <cell r="W2365">
            <v>2</v>
          </cell>
          <cell r="X2365">
            <v>31</v>
          </cell>
          <cell r="Y2365">
            <v>31</v>
          </cell>
          <cell r="Z2365">
            <v>0</v>
          </cell>
        </row>
        <row r="2366">
          <cell r="A2366" t="str">
            <v>TMP594</v>
          </cell>
          <cell r="B2366" t="str">
            <v>RANDHIR SINGH</v>
          </cell>
          <cell r="C2366" t="str">
            <v>1.8.07</v>
          </cell>
          <cell r="E2366" t="str">
            <v>YES</v>
          </cell>
          <cell r="F2366" t="str">
            <v>TIME_IN</v>
          </cell>
          <cell r="G2366">
            <v>0</v>
          </cell>
          <cell r="H2366" t="str">
            <v>TEMP</v>
          </cell>
          <cell r="N2366">
            <v>0</v>
          </cell>
          <cell r="R2366" t="str">
            <v>SWEEPER</v>
          </cell>
          <cell r="S2366">
            <v>39814</v>
          </cell>
          <cell r="T2366">
            <v>25</v>
          </cell>
          <cell r="U2366">
            <v>4</v>
          </cell>
          <cell r="V2366">
            <v>0</v>
          </cell>
          <cell r="W2366">
            <v>1</v>
          </cell>
          <cell r="X2366">
            <v>31</v>
          </cell>
          <cell r="Y2366">
            <v>30</v>
          </cell>
          <cell r="Z2366">
            <v>0</v>
          </cell>
        </row>
        <row r="2367">
          <cell r="A2367" t="str">
            <v>TMP594</v>
          </cell>
          <cell r="B2367" t="str">
            <v>RANDHIR SINGH</v>
          </cell>
          <cell r="C2367" t="str">
            <v>1.8.07</v>
          </cell>
          <cell r="E2367" t="str">
            <v>YES</v>
          </cell>
          <cell r="F2367">
            <v>0</v>
          </cell>
          <cell r="G2367">
            <v>0</v>
          </cell>
          <cell r="H2367" t="str">
            <v>TEMP</v>
          </cell>
          <cell r="N2367">
            <v>0</v>
          </cell>
          <cell r="R2367" t="str">
            <v>SWEEPER</v>
          </cell>
          <cell r="S2367">
            <v>39753</v>
          </cell>
          <cell r="T2367">
            <v>22.5</v>
          </cell>
          <cell r="U2367">
            <v>5</v>
          </cell>
          <cell r="V2367">
            <v>0</v>
          </cell>
          <cell r="W2367">
            <v>0</v>
          </cell>
          <cell r="X2367">
            <v>30</v>
          </cell>
          <cell r="Y2367">
            <v>27.5</v>
          </cell>
          <cell r="Z2367">
            <v>0</v>
          </cell>
        </row>
        <row r="2368">
          <cell r="A2368" t="str">
            <v>TMP595</v>
          </cell>
          <cell r="B2368" t="str">
            <v>SUNITA SHINDE</v>
          </cell>
          <cell r="C2368" t="str">
            <v>16.8.07</v>
          </cell>
          <cell r="F2368">
            <v>9</v>
          </cell>
          <cell r="G2368">
            <v>17.3</v>
          </cell>
          <cell r="H2368" t="str">
            <v>TEMP</v>
          </cell>
          <cell r="N2368">
            <v>0</v>
          </cell>
          <cell r="R2368" t="str">
            <v>GRAPHIC DESIGNER</v>
          </cell>
          <cell r="S2368">
            <v>39629</v>
          </cell>
          <cell r="T2368">
            <v>24</v>
          </cell>
          <cell r="U2368">
            <v>5</v>
          </cell>
          <cell r="V2368">
            <v>0</v>
          </cell>
          <cell r="W2368">
            <v>0</v>
          </cell>
          <cell r="X2368">
            <v>30</v>
          </cell>
          <cell r="Y2368">
            <v>29</v>
          </cell>
          <cell r="Z2368">
            <v>8.25</v>
          </cell>
        </row>
        <row r="2369">
          <cell r="A2369" t="str">
            <v>TMP595</v>
          </cell>
          <cell r="B2369" t="str">
            <v>SUNITA SHINDE</v>
          </cell>
          <cell r="C2369" t="str">
            <v>16.8.07</v>
          </cell>
          <cell r="E2369" t="str">
            <v>TEP</v>
          </cell>
          <cell r="F2369" t="str">
            <v>TIME_IN</v>
          </cell>
          <cell r="G2369">
            <v>17.3</v>
          </cell>
          <cell r="H2369" t="str">
            <v>TEMP</v>
          </cell>
          <cell r="N2369">
            <v>0</v>
          </cell>
          <cell r="R2369" t="str">
            <v>GRAPHIC DESIGNER</v>
          </cell>
          <cell r="S2369">
            <v>39814</v>
          </cell>
          <cell r="T2369">
            <v>6</v>
          </cell>
          <cell r="U2369">
            <v>1</v>
          </cell>
          <cell r="V2369">
            <v>0</v>
          </cell>
          <cell r="W2369">
            <v>1</v>
          </cell>
          <cell r="X2369">
            <v>31</v>
          </cell>
          <cell r="Y2369">
            <v>8</v>
          </cell>
          <cell r="Z2369">
            <v>0</v>
          </cell>
        </row>
        <row r="2370">
          <cell r="A2370" t="str">
            <v>TMP595</v>
          </cell>
          <cell r="B2370" t="str">
            <v>SUNITA SHINDE</v>
          </cell>
          <cell r="C2370" t="str">
            <v>16.8.07</v>
          </cell>
          <cell r="E2370" t="str">
            <v>TEP</v>
          </cell>
          <cell r="F2370" t="str">
            <v>TIME_IN</v>
          </cell>
          <cell r="G2370">
            <v>17.3</v>
          </cell>
          <cell r="H2370" t="str">
            <v>TEMP</v>
          </cell>
          <cell r="N2370">
            <v>0</v>
          </cell>
          <cell r="R2370" t="str">
            <v>GRAPHIC DESIGNER</v>
          </cell>
          <cell r="S2370">
            <v>39881</v>
          </cell>
          <cell r="T2370">
            <v>23.5</v>
          </cell>
          <cell r="U2370">
            <v>5</v>
          </cell>
          <cell r="V2370">
            <v>0</v>
          </cell>
          <cell r="W2370">
            <v>2</v>
          </cell>
          <cell r="X2370">
            <v>31</v>
          </cell>
          <cell r="Y2370">
            <v>30.5</v>
          </cell>
          <cell r="Z2370">
            <v>33</v>
          </cell>
        </row>
        <row r="2371">
          <cell r="A2371" t="str">
            <v>TMP595</v>
          </cell>
          <cell r="B2371" t="str">
            <v>SUNITA SHINDE</v>
          </cell>
          <cell r="C2371" t="str">
            <v>16.8.07</v>
          </cell>
          <cell r="E2371" t="str">
            <v>TEP</v>
          </cell>
          <cell r="F2371">
            <v>9</v>
          </cell>
          <cell r="G2371">
            <v>17.3</v>
          </cell>
          <cell r="H2371" t="str">
            <v>TEMP</v>
          </cell>
          <cell r="N2371">
            <v>0</v>
          </cell>
          <cell r="R2371" t="str">
            <v>GRAPHIC DESIGNER</v>
          </cell>
          <cell r="S2371">
            <v>39753</v>
          </cell>
          <cell r="T2371">
            <v>22</v>
          </cell>
          <cell r="U2371">
            <v>5</v>
          </cell>
          <cell r="V2371">
            <v>0</v>
          </cell>
          <cell r="W2371">
            <v>0</v>
          </cell>
          <cell r="X2371">
            <v>30</v>
          </cell>
          <cell r="Y2371">
            <v>27</v>
          </cell>
          <cell r="Z2371">
            <v>5</v>
          </cell>
        </row>
        <row r="2372">
          <cell r="A2372" t="str">
            <v>TMP595</v>
          </cell>
          <cell r="B2372" t="str">
            <v>SUNITA SHINDE</v>
          </cell>
          <cell r="C2372" t="str">
            <v>16.8.07</v>
          </cell>
          <cell r="E2372" t="str">
            <v>TEP</v>
          </cell>
          <cell r="F2372" t="str">
            <v>TIME_IN</v>
          </cell>
          <cell r="G2372">
            <v>17.3</v>
          </cell>
          <cell r="H2372" t="str">
            <v>TEMP</v>
          </cell>
          <cell r="N2372">
            <v>0</v>
          </cell>
          <cell r="R2372" t="str">
            <v>GRAPHIC DESIGNER</v>
          </cell>
          <cell r="S2372">
            <v>39845</v>
          </cell>
          <cell r="T2372">
            <v>24</v>
          </cell>
          <cell r="U2372">
            <v>4</v>
          </cell>
          <cell r="V2372">
            <v>0</v>
          </cell>
          <cell r="W2372">
            <v>0</v>
          </cell>
          <cell r="X2372">
            <v>28</v>
          </cell>
          <cell r="Y2372">
            <v>28</v>
          </cell>
          <cell r="Z2372">
            <v>0</v>
          </cell>
        </row>
        <row r="2373">
          <cell r="A2373" t="str">
            <v>TMP595</v>
          </cell>
          <cell r="B2373" t="str">
            <v>SUNITA SHINDE</v>
          </cell>
          <cell r="C2373" t="str">
            <v>16.8.07</v>
          </cell>
          <cell r="E2373" t="str">
            <v>TEP</v>
          </cell>
          <cell r="F2373" t="str">
            <v>TIME_IN</v>
          </cell>
          <cell r="G2373">
            <v>17.3</v>
          </cell>
          <cell r="H2373" t="str">
            <v>TEMP</v>
          </cell>
          <cell r="N2373">
            <v>0</v>
          </cell>
          <cell r="R2373" t="str">
            <v>GRAPHIC DESIGNER</v>
          </cell>
          <cell r="S2373">
            <v>39783</v>
          </cell>
          <cell r="T2373">
            <v>11</v>
          </cell>
          <cell r="U2373">
            <v>2</v>
          </cell>
          <cell r="V2373">
            <v>0</v>
          </cell>
          <cell r="W2373">
            <v>0</v>
          </cell>
          <cell r="X2373">
            <v>31</v>
          </cell>
          <cell r="Y2373">
            <v>13</v>
          </cell>
          <cell r="Z2373">
            <v>0</v>
          </cell>
        </row>
        <row r="2374">
          <cell r="A2374" t="str">
            <v>TMP595</v>
          </cell>
          <cell r="B2374" t="str">
            <v>SUNITA SHINDE</v>
          </cell>
          <cell r="C2374" t="str">
            <v>16.8.07</v>
          </cell>
          <cell r="E2374" t="str">
            <v>TEP</v>
          </cell>
          <cell r="F2374">
            <v>9</v>
          </cell>
          <cell r="G2374">
            <v>17.3</v>
          </cell>
          <cell r="H2374" t="str">
            <v>TEMP</v>
          </cell>
          <cell r="N2374">
            <v>0</v>
          </cell>
          <cell r="R2374" t="str">
            <v>GRAPHIC DESIGNER</v>
          </cell>
          <cell r="S2374">
            <v>39599</v>
          </cell>
          <cell r="T2374">
            <v>23</v>
          </cell>
          <cell r="U2374">
            <v>3</v>
          </cell>
          <cell r="V2374">
            <v>0</v>
          </cell>
          <cell r="W2374">
            <v>0</v>
          </cell>
          <cell r="X2374">
            <v>31</v>
          </cell>
          <cell r="Y2374">
            <v>26</v>
          </cell>
          <cell r="Z2374">
            <v>7.25</v>
          </cell>
        </row>
        <row r="2375">
          <cell r="A2375" t="str">
            <v>TMP595</v>
          </cell>
          <cell r="B2375" t="str">
            <v>SUNITA SHINDE</v>
          </cell>
          <cell r="C2375" t="str">
            <v>16.8.07</v>
          </cell>
          <cell r="E2375" t="str">
            <v>TEP</v>
          </cell>
          <cell r="F2375">
            <v>9</v>
          </cell>
          <cell r="G2375">
            <v>17.3</v>
          </cell>
          <cell r="H2375" t="str">
            <v>TEMP</v>
          </cell>
          <cell r="N2375">
            <v>0</v>
          </cell>
          <cell r="R2375" t="str">
            <v>GRAPHIC DESIGNER</v>
          </cell>
          <cell r="S2375">
            <v>39539</v>
          </cell>
          <cell r="T2375">
            <v>0</v>
          </cell>
          <cell r="U2375">
            <v>0</v>
          </cell>
          <cell r="W2375">
            <v>0</v>
          </cell>
          <cell r="X2375">
            <v>30</v>
          </cell>
          <cell r="Y2375">
            <v>0</v>
          </cell>
          <cell r="Z2375">
            <v>0</v>
          </cell>
        </row>
        <row r="2376">
          <cell r="A2376" t="str">
            <v>TMP595</v>
          </cell>
          <cell r="B2376" t="str">
            <v>SUNITA SHINDE</v>
          </cell>
          <cell r="C2376" t="str">
            <v>16.8.07</v>
          </cell>
          <cell r="E2376" t="str">
            <v>TEP</v>
          </cell>
          <cell r="F2376">
            <v>9</v>
          </cell>
          <cell r="G2376">
            <v>17.3</v>
          </cell>
          <cell r="H2376" t="str">
            <v>TEMP</v>
          </cell>
          <cell r="N2376">
            <v>0</v>
          </cell>
          <cell r="R2376" t="str">
            <v>GRAPHIC DESIGNER</v>
          </cell>
          <cell r="S2376">
            <v>39691</v>
          </cell>
          <cell r="T2376">
            <v>24</v>
          </cell>
          <cell r="U2376">
            <v>4</v>
          </cell>
          <cell r="V2376">
            <v>0</v>
          </cell>
          <cell r="W2376">
            <v>3</v>
          </cell>
          <cell r="X2376">
            <v>31</v>
          </cell>
          <cell r="Y2376">
            <v>31</v>
          </cell>
          <cell r="Z2376">
            <v>14</v>
          </cell>
        </row>
        <row r="2377">
          <cell r="A2377" t="str">
            <v>TMP595</v>
          </cell>
          <cell r="B2377" t="str">
            <v>SUNITA SHINDE</v>
          </cell>
          <cell r="C2377" t="str">
            <v>16.8.07</v>
          </cell>
          <cell r="E2377" t="str">
            <v>TEP</v>
          </cell>
          <cell r="F2377">
            <v>9</v>
          </cell>
          <cell r="G2377">
            <v>17.3</v>
          </cell>
          <cell r="H2377" t="str">
            <v>TEMP</v>
          </cell>
          <cell r="N2377">
            <v>0</v>
          </cell>
          <cell r="R2377" t="str">
            <v>GRAPHIC DESIGNER</v>
          </cell>
          <cell r="S2377">
            <v>39722</v>
          </cell>
          <cell r="T2377">
            <v>20</v>
          </cell>
          <cell r="U2377">
            <v>4</v>
          </cell>
          <cell r="V2377">
            <v>0</v>
          </cell>
          <cell r="W2377">
            <v>4</v>
          </cell>
          <cell r="X2377">
            <v>31</v>
          </cell>
          <cell r="Y2377">
            <v>28</v>
          </cell>
          <cell r="Z2377">
            <v>7.5</v>
          </cell>
        </row>
        <row r="2378">
          <cell r="A2378" t="str">
            <v>TMP595</v>
          </cell>
          <cell r="B2378" t="str">
            <v>SUNITA SHINDE</v>
          </cell>
          <cell r="C2378" t="str">
            <v>16.8.07</v>
          </cell>
          <cell r="E2378" t="str">
            <v>TEP</v>
          </cell>
          <cell r="F2378">
            <v>9</v>
          </cell>
          <cell r="G2378">
            <v>17.3</v>
          </cell>
          <cell r="H2378" t="str">
            <v>TEMP</v>
          </cell>
          <cell r="N2378">
            <v>0</v>
          </cell>
          <cell r="R2378" t="str">
            <v>GRAPHIC DESIGNER</v>
          </cell>
          <cell r="S2378">
            <v>39692</v>
          </cell>
          <cell r="T2378">
            <v>24</v>
          </cell>
          <cell r="U2378">
            <v>4</v>
          </cell>
          <cell r="V2378">
            <v>0</v>
          </cell>
          <cell r="W2378">
            <v>1</v>
          </cell>
          <cell r="X2378">
            <v>30</v>
          </cell>
          <cell r="Y2378">
            <v>29</v>
          </cell>
          <cell r="Z2378">
            <v>18.25</v>
          </cell>
        </row>
        <row r="2379">
          <cell r="A2379" t="str">
            <v>TMP595</v>
          </cell>
          <cell r="B2379" t="str">
            <v>SUNITA SHINDE</v>
          </cell>
          <cell r="C2379" t="str">
            <v>16.8.07</v>
          </cell>
          <cell r="E2379" t="str">
            <v>TEP</v>
          </cell>
          <cell r="F2379">
            <v>9</v>
          </cell>
          <cell r="G2379">
            <v>17.3</v>
          </cell>
          <cell r="H2379" t="str">
            <v>TEMP</v>
          </cell>
          <cell r="N2379">
            <v>0</v>
          </cell>
          <cell r="R2379" t="str">
            <v>GRAPHIC DESIGNER</v>
          </cell>
          <cell r="S2379">
            <v>39660</v>
          </cell>
          <cell r="T2379">
            <v>23</v>
          </cell>
          <cell r="U2379">
            <v>4</v>
          </cell>
          <cell r="V2379">
            <v>0</v>
          </cell>
          <cell r="W2379">
            <v>0</v>
          </cell>
          <cell r="X2379">
            <v>31</v>
          </cell>
          <cell r="Y2379">
            <v>27</v>
          </cell>
          <cell r="Z2379">
            <v>6.75</v>
          </cell>
        </row>
        <row r="2380">
          <cell r="A2380" t="str">
            <v>TMP597</v>
          </cell>
          <cell r="B2380" t="str">
            <v>RESHMA SHINDE</v>
          </cell>
          <cell r="C2380" t="str">
            <v>20.8.07</v>
          </cell>
          <cell r="E2380" t="str">
            <v>TEP</v>
          </cell>
          <cell r="F2380">
            <v>9</v>
          </cell>
          <cell r="G2380">
            <v>17.3</v>
          </cell>
          <cell r="H2380" t="str">
            <v>TEMP</v>
          </cell>
          <cell r="N2380">
            <v>0</v>
          </cell>
          <cell r="R2380" t="str">
            <v>ASSEMBLY SUPERVISOR</v>
          </cell>
          <cell r="S2380">
            <v>39539</v>
          </cell>
          <cell r="T2380">
            <v>0</v>
          </cell>
          <cell r="U2380">
            <v>0</v>
          </cell>
          <cell r="W2380">
            <v>0</v>
          </cell>
          <cell r="X2380">
            <v>30</v>
          </cell>
          <cell r="Y2380">
            <v>0</v>
          </cell>
          <cell r="Z2380">
            <v>0</v>
          </cell>
        </row>
        <row r="2381">
          <cell r="A2381" t="str">
            <v>TMP597</v>
          </cell>
          <cell r="B2381" t="str">
            <v>RESHMA SHINDE</v>
          </cell>
          <cell r="C2381" t="str">
            <v>20.8.07</v>
          </cell>
          <cell r="E2381" t="str">
            <v>TEP</v>
          </cell>
          <cell r="F2381">
            <v>9</v>
          </cell>
          <cell r="G2381">
            <v>17.3</v>
          </cell>
          <cell r="H2381" t="str">
            <v>TEMP</v>
          </cell>
          <cell r="N2381">
            <v>0</v>
          </cell>
          <cell r="R2381" t="str">
            <v>ASSEMBLY SUPERVISOR</v>
          </cell>
          <cell r="S2381">
            <v>39599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  <cell r="X2381">
            <v>31</v>
          </cell>
          <cell r="Y2381">
            <v>0</v>
          </cell>
          <cell r="Z2381">
            <v>0</v>
          </cell>
        </row>
        <row r="2382">
          <cell r="A2382" t="str">
            <v>TMP598</v>
          </cell>
          <cell r="B2382" t="str">
            <v>SACHIN DAREKAR</v>
          </cell>
          <cell r="C2382" t="str">
            <v>21.8.07</v>
          </cell>
          <cell r="E2382" t="str">
            <v>YES</v>
          </cell>
          <cell r="F2382">
            <v>8.15</v>
          </cell>
          <cell r="G2382">
            <v>16.45</v>
          </cell>
          <cell r="H2382" t="str">
            <v>TEMP</v>
          </cell>
          <cell r="N2382">
            <v>0</v>
          </cell>
          <cell r="R2382" t="str">
            <v>PRINTING HELPER</v>
          </cell>
          <cell r="S2382">
            <v>39599</v>
          </cell>
          <cell r="T2382">
            <v>21</v>
          </cell>
          <cell r="U2382">
            <v>4</v>
          </cell>
          <cell r="V2382">
            <v>0</v>
          </cell>
          <cell r="W2382">
            <v>1</v>
          </cell>
          <cell r="X2382">
            <v>31</v>
          </cell>
          <cell r="Y2382">
            <v>26</v>
          </cell>
          <cell r="Z2382">
            <v>78.25</v>
          </cell>
        </row>
        <row r="2383">
          <cell r="A2383" t="str">
            <v>TMP598</v>
          </cell>
          <cell r="B2383" t="str">
            <v>SACHIN DAREKAR</v>
          </cell>
          <cell r="C2383" t="str">
            <v>21.8.07</v>
          </cell>
          <cell r="E2383" t="str">
            <v>YES</v>
          </cell>
          <cell r="F2383" t="str">
            <v>TIME_IN</v>
          </cell>
          <cell r="G2383">
            <v>16.45</v>
          </cell>
          <cell r="H2383" t="str">
            <v>TEMP</v>
          </cell>
          <cell r="N2383">
            <v>0</v>
          </cell>
          <cell r="R2383" t="str">
            <v>PRINTING HELPER</v>
          </cell>
          <cell r="S2383">
            <v>39845</v>
          </cell>
          <cell r="T2383">
            <v>20</v>
          </cell>
          <cell r="U2383">
            <v>8</v>
          </cell>
          <cell r="V2383">
            <v>0</v>
          </cell>
          <cell r="W2383">
            <v>0</v>
          </cell>
          <cell r="X2383">
            <v>28</v>
          </cell>
          <cell r="Y2383">
            <v>28</v>
          </cell>
          <cell r="Z2383">
            <v>0</v>
          </cell>
        </row>
        <row r="2384">
          <cell r="A2384" t="str">
            <v>TMP598</v>
          </cell>
          <cell r="B2384" t="str">
            <v>SACHIN DAREKAR</v>
          </cell>
          <cell r="C2384" t="str">
            <v>21.8.07</v>
          </cell>
          <cell r="F2384">
            <v>8.15</v>
          </cell>
          <cell r="G2384">
            <v>16.45</v>
          </cell>
          <cell r="H2384" t="str">
            <v>TEMP</v>
          </cell>
          <cell r="N2384">
            <v>0</v>
          </cell>
          <cell r="R2384" t="str">
            <v>PRINTING HELPER</v>
          </cell>
          <cell r="S2384">
            <v>39629</v>
          </cell>
          <cell r="T2384">
            <v>24.5</v>
          </cell>
          <cell r="U2384">
            <v>5</v>
          </cell>
          <cell r="V2384">
            <v>0</v>
          </cell>
          <cell r="W2384">
            <v>0</v>
          </cell>
          <cell r="X2384">
            <v>30</v>
          </cell>
          <cell r="Y2384">
            <v>29.5</v>
          </cell>
          <cell r="Z2384">
            <v>75</v>
          </cell>
        </row>
        <row r="2385">
          <cell r="A2385" t="str">
            <v>TMP598</v>
          </cell>
          <cell r="B2385" t="str">
            <v>SACHIN DAREKAR</v>
          </cell>
          <cell r="C2385" t="str">
            <v>21.8.07</v>
          </cell>
          <cell r="E2385" t="str">
            <v>YES</v>
          </cell>
          <cell r="F2385">
            <v>8.15</v>
          </cell>
          <cell r="G2385">
            <v>16.45</v>
          </cell>
          <cell r="H2385" t="str">
            <v>TEMP</v>
          </cell>
          <cell r="N2385">
            <v>0</v>
          </cell>
          <cell r="R2385" t="str">
            <v>PRINTING HELPER</v>
          </cell>
          <cell r="S2385">
            <v>39539</v>
          </cell>
          <cell r="T2385">
            <v>22</v>
          </cell>
          <cell r="U2385">
            <v>4</v>
          </cell>
          <cell r="W2385">
            <v>0</v>
          </cell>
          <cell r="X2385">
            <v>30</v>
          </cell>
          <cell r="Y2385">
            <v>26</v>
          </cell>
          <cell r="Z2385">
            <v>17.5</v>
          </cell>
        </row>
        <row r="2386">
          <cell r="A2386" t="str">
            <v>TMP598</v>
          </cell>
          <cell r="B2386" t="str">
            <v>SACHIN DAREKAR</v>
          </cell>
          <cell r="C2386" t="str">
            <v>21.8.07</v>
          </cell>
          <cell r="E2386" t="str">
            <v>YES</v>
          </cell>
          <cell r="F2386">
            <v>8.15</v>
          </cell>
          <cell r="G2386">
            <v>16.45</v>
          </cell>
          <cell r="H2386" t="str">
            <v>TEMP</v>
          </cell>
          <cell r="N2386">
            <v>0</v>
          </cell>
          <cell r="R2386" t="str">
            <v>PRINTING HELPER</v>
          </cell>
          <cell r="S2386">
            <v>39692</v>
          </cell>
          <cell r="T2386">
            <v>22</v>
          </cell>
          <cell r="U2386">
            <v>4</v>
          </cell>
          <cell r="V2386">
            <v>0</v>
          </cell>
          <cell r="W2386">
            <v>1</v>
          </cell>
          <cell r="X2386">
            <v>30</v>
          </cell>
          <cell r="Y2386">
            <v>27</v>
          </cell>
          <cell r="Z2386">
            <v>15</v>
          </cell>
        </row>
        <row r="2387">
          <cell r="A2387" t="str">
            <v>TMP598</v>
          </cell>
          <cell r="B2387" t="str">
            <v>SACHIN DAREKAR</v>
          </cell>
          <cell r="C2387" t="str">
            <v>21.8.07</v>
          </cell>
          <cell r="E2387" t="str">
            <v>YES</v>
          </cell>
          <cell r="F2387" t="str">
            <v>TIME_IN</v>
          </cell>
          <cell r="G2387">
            <v>16.45</v>
          </cell>
          <cell r="H2387" t="str">
            <v>TEMP</v>
          </cell>
          <cell r="N2387">
            <v>0</v>
          </cell>
          <cell r="R2387" t="str">
            <v>PRINTING HELPER</v>
          </cell>
          <cell r="S2387">
            <v>39881</v>
          </cell>
          <cell r="T2387">
            <v>21</v>
          </cell>
          <cell r="U2387">
            <v>8</v>
          </cell>
          <cell r="V2387">
            <v>0</v>
          </cell>
          <cell r="W2387">
            <v>2</v>
          </cell>
          <cell r="X2387">
            <v>31</v>
          </cell>
          <cell r="Y2387">
            <v>31</v>
          </cell>
          <cell r="Z2387">
            <v>10.5</v>
          </cell>
        </row>
        <row r="2388">
          <cell r="A2388" t="str">
            <v>TMP598</v>
          </cell>
          <cell r="B2388" t="str">
            <v>SACHIN DAREKAR</v>
          </cell>
          <cell r="C2388" t="str">
            <v>21.8.07</v>
          </cell>
          <cell r="E2388" t="str">
            <v>YES</v>
          </cell>
          <cell r="F2388" t="str">
            <v>TIME_IN</v>
          </cell>
          <cell r="G2388">
            <v>16.45</v>
          </cell>
          <cell r="H2388" t="str">
            <v>TEMP</v>
          </cell>
          <cell r="N2388">
            <v>0</v>
          </cell>
          <cell r="R2388" t="str">
            <v>PRINTING HELPER</v>
          </cell>
          <cell r="S2388">
            <v>39814</v>
          </cell>
          <cell r="T2388">
            <v>24</v>
          </cell>
          <cell r="U2388">
            <v>5</v>
          </cell>
          <cell r="V2388">
            <v>0</v>
          </cell>
          <cell r="W2388">
            <v>1</v>
          </cell>
          <cell r="X2388">
            <v>31</v>
          </cell>
          <cell r="Y2388">
            <v>30</v>
          </cell>
          <cell r="Z2388">
            <v>0</v>
          </cell>
        </row>
        <row r="2389">
          <cell r="A2389" t="str">
            <v>TMP598</v>
          </cell>
          <cell r="B2389" t="str">
            <v>SACHIN DAREKAR</v>
          </cell>
          <cell r="C2389" t="str">
            <v>21.8.07</v>
          </cell>
          <cell r="E2389" t="str">
            <v>YES</v>
          </cell>
          <cell r="F2389" t="str">
            <v>TIME_IN</v>
          </cell>
          <cell r="G2389">
            <v>16.45</v>
          </cell>
          <cell r="H2389" t="str">
            <v>TEMP</v>
          </cell>
          <cell r="N2389">
            <v>0</v>
          </cell>
          <cell r="R2389" t="str">
            <v>PRINTING HELPER</v>
          </cell>
          <cell r="S2389">
            <v>39783</v>
          </cell>
          <cell r="T2389">
            <v>23</v>
          </cell>
          <cell r="U2389">
            <v>3</v>
          </cell>
          <cell r="V2389">
            <v>0</v>
          </cell>
          <cell r="W2389">
            <v>0</v>
          </cell>
          <cell r="X2389">
            <v>31</v>
          </cell>
          <cell r="Y2389">
            <v>26</v>
          </cell>
          <cell r="Z2389">
            <v>0</v>
          </cell>
        </row>
        <row r="2390">
          <cell r="A2390" t="str">
            <v>TMP598</v>
          </cell>
          <cell r="B2390" t="str">
            <v>SACHIN DAREKAR</v>
          </cell>
          <cell r="C2390" t="str">
            <v>21.8.07</v>
          </cell>
          <cell r="E2390" t="str">
            <v>YES</v>
          </cell>
          <cell r="F2390">
            <v>8.15</v>
          </cell>
          <cell r="G2390">
            <v>16.45</v>
          </cell>
          <cell r="H2390" t="str">
            <v>TEMP</v>
          </cell>
          <cell r="N2390">
            <v>0</v>
          </cell>
          <cell r="R2390" t="str">
            <v>PRINTING HELPER</v>
          </cell>
          <cell r="S2390">
            <v>39660</v>
          </cell>
          <cell r="T2390">
            <v>26.5</v>
          </cell>
          <cell r="U2390">
            <v>4</v>
          </cell>
          <cell r="V2390">
            <v>0</v>
          </cell>
          <cell r="W2390">
            <v>0</v>
          </cell>
          <cell r="X2390">
            <v>31</v>
          </cell>
          <cell r="Y2390">
            <v>30.5</v>
          </cell>
          <cell r="Z2390">
            <v>42.5</v>
          </cell>
        </row>
        <row r="2391">
          <cell r="A2391" t="str">
            <v>TMP598</v>
          </cell>
          <cell r="B2391" t="str">
            <v>SACHIN DAREKAR</v>
          </cell>
          <cell r="C2391" t="str">
            <v>21.8.07</v>
          </cell>
          <cell r="E2391" t="str">
            <v>YES</v>
          </cell>
          <cell r="F2391">
            <v>8.15</v>
          </cell>
          <cell r="G2391">
            <v>16.45</v>
          </cell>
          <cell r="H2391" t="str">
            <v>TEMP</v>
          </cell>
          <cell r="N2391">
            <v>0</v>
          </cell>
          <cell r="R2391" t="str">
            <v>PRINTING HELPER</v>
          </cell>
          <cell r="S2391">
            <v>39722</v>
          </cell>
          <cell r="T2391">
            <v>21.5</v>
          </cell>
          <cell r="U2391">
            <v>5</v>
          </cell>
          <cell r="V2391">
            <v>0</v>
          </cell>
          <cell r="W2391">
            <v>4</v>
          </cell>
          <cell r="X2391">
            <v>31</v>
          </cell>
          <cell r="Y2391">
            <v>30.5</v>
          </cell>
          <cell r="Z2391">
            <v>20</v>
          </cell>
        </row>
        <row r="2392">
          <cell r="A2392" t="str">
            <v>TMP598</v>
          </cell>
          <cell r="B2392" t="str">
            <v>SACHIN DAREKAR</v>
          </cell>
          <cell r="C2392" t="str">
            <v>21.8.07</v>
          </cell>
          <cell r="E2392" t="str">
            <v>YES</v>
          </cell>
          <cell r="F2392">
            <v>8.15</v>
          </cell>
          <cell r="G2392">
            <v>16.45</v>
          </cell>
          <cell r="H2392" t="str">
            <v>TEMP</v>
          </cell>
          <cell r="N2392">
            <v>0</v>
          </cell>
          <cell r="R2392" t="str">
            <v>PRINTING HELPER</v>
          </cell>
          <cell r="S2392">
            <v>39753</v>
          </cell>
          <cell r="T2392">
            <v>25</v>
          </cell>
          <cell r="U2392">
            <v>5</v>
          </cell>
          <cell r="V2392">
            <v>0</v>
          </cell>
          <cell r="W2392">
            <v>0</v>
          </cell>
          <cell r="X2392">
            <v>30</v>
          </cell>
          <cell r="Y2392">
            <v>30</v>
          </cell>
          <cell r="Z2392">
            <v>0</v>
          </cell>
        </row>
        <row r="2393">
          <cell r="A2393" t="str">
            <v>TMP598</v>
          </cell>
          <cell r="B2393" t="str">
            <v>SACHIN DAREKAR</v>
          </cell>
          <cell r="C2393" t="str">
            <v>21.8.07</v>
          </cell>
          <cell r="E2393" t="str">
            <v>YES</v>
          </cell>
          <cell r="F2393">
            <v>8.15</v>
          </cell>
          <cell r="G2393">
            <v>16.45</v>
          </cell>
          <cell r="H2393" t="str">
            <v>TEMP</v>
          </cell>
          <cell r="N2393">
            <v>0</v>
          </cell>
          <cell r="R2393" t="str">
            <v>PRINTING HELPER</v>
          </cell>
          <cell r="S2393">
            <v>39691</v>
          </cell>
          <cell r="T2393">
            <v>22.5</v>
          </cell>
          <cell r="U2393">
            <v>5</v>
          </cell>
          <cell r="V2393">
            <v>0</v>
          </cell>
          <cell r="W2393">
            <v>2</v>
          </cell>
          <cell r="X2393">
            <v>31</v>
          </cell>
          <cell r="Y2393">
            <v>29.5</v>
          </cell>
          <cell r="Z2393">
            <v>39.25</v>
          </cell>
        </row>
        <row r="2394">
          <cell r="A2394" t="str">
            <v>TMP600</v>
          </cell>
          <cell r="B2394" t="str">
            <v>MADHURI GUNJAL</v>
          </cell>
          <cell r="C2394" t="str">
            <v>1.9.07</v>
          </cell>
          <cell r="E2394" t="str">
            <v>YES</v>
          </cell>
          <cell r="F2394">
            <v>9</v>
          </cell>
          <cell r="G2394">
            <v>17.3</v>
          </cell>
          <cell r="H2394" t="str">
            <v>TEMP</v>
          </cell>
          <cell r="N2394">
            <v>0</v>
          </cell>
          <cell r="R2394" t="str">
            <v>ASSEMBLY -SUPERVISOR</v>
          </cell>
          <cell r="S2394">
            <v>39539</v>
          </cell>
          <cell r="T2394">
            <v>22.5</v>
          </cell>
          <cell r="U2394">
            <v>4</v>
          </cell>
          <cell r="W2394">
            <v>0</v>
          </cell>
          <cell r="X2394">
            <v>30</v>
          </cell>
          <cell r="Y2394">
            <v>26.5</v>
          </cell>
          <cell r="Z2394">
            <v>3.5</v>
          </cell>
        </row>
        <row r="2395">
          <cell r="A2395" t="str">
            <v>TMP600</v>
          </cell>
          <cell r="B2395" t="str">
            <v>MADHURI GUNJAL</v>
          </cell>
          <cell r="C2395" t="str">
            <v>1.9.07</v>
          </cell>
          <cell r="F2395">
            <v>9</v>
          </cell>
          <cell r="G2395">
            <v>17.3</v>
          </cell>
          <cell r="H2395" t="str">
            <v>TEMP</v>
          </cell>
          <cell r="N2395">
            <v>0</v>
          </cell>
          <cell r="R2395" t="str">
            <v>ASSEMBLY -SUPERVISOR</v>
          </cell>
          <cell r="S2395">
            <v>39629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30</v>
          </cell>
          <cell r="Y2395">
            <v>0</v>
          </cell>
          <cell r="Z2395">
            <v>0</v>
          </cell>
        </row>
        <row r="2396">
          <cell r="A2396" t="str">
            <v>TMP600</v>
          </cell>
          <cell r="B2396" t="str">
            <v>MADHURI GUNJAL</v>
          </cell>
          <cell r="C2396" t="str">
            <v>1.9.07</v>
          </cell>
          <cell r="E2396" t="str">
            <v>YES</v>
          </cell>
          <cell r="F2396">
            <v>9</v>
          </cell>
          <cell r="G2396">
            <v>17.3</v>
          </cell>
          <cell r="H2396" t="str">
            <v>TEMP</v>
          </cell>
          <cell r="N2396">
            <v>0</v>
          </cell>
          <cell r="R2396" t="str">
            <v>ASSEMBLY -SUPERVISOR</v>
          </cell>
          <cell r="S2396">
            <v>39599</v>
          </cell>
          <cell r="T2396">
            <v>22.5</v>
          </cell>
          <cell r="U2396">
            <v>4</v>
          </cell>
          <cell r="V2396">
            <v>0</v>
          </cell>
          <cell r="W2396">
            <v>1</v>
          </cell>
          <cell r="X2396">
            <v>31</v>
          </cell>
          <cell r="Y2396">
            <v>27.5</v>
          </cell>
          <cell r="Z2396">
            <v>0</v>
          </cell>
        </row>
        <row r="2397">
          <cell r="A2397" t="str">
            <v>TMP601</v>
          </cell>
          <cell r="B2397" t="str">
            <v>OMKAR AGINE</v>
          </cell>
          <cell r="C2397" t="str">
            <v>1.9.07</v>
          </cell>
          <cell r="E2397" t="str">
            <v>YES</v>
          </cell>
          <cell r="F2397">
            <v>9</v>
          </cell>
          <cell r="G2397">
            <v>17.3</v>
          </cell>
          <cell r="H2397" t="str">
            <v>TEMP</v>
          </cell>
          <cell r="N2397">
            <v>0</v>
          </cell>
          <cell r="R2397" t="str">
            <v>OFFICE BOYS</v>
          </cell>
          <cell r="S2397">
            <v>39539</v>
          </cell>
          <cell r="T2397">
            <v>17</v>
          </cell>
          <cell r="U2397">
            <v>3</v>
          </cell>
          <cell r="W2397">
            <v>0</v>
          </cell>
          <cell r="X2397">
            <v>30</v>
          </cell>
          <cell r="Y2397">
            <v>20</v>
          </cell>
          <cell r="Z2397">
            <v>45</v>
          </cell>
        </row>
        <row r="2398">
          <cell r="A2398" t="str">
            <v>TMP601</v>
          </cell>
          <cell r="B2398" t="str">
            <v>OMKAR AGINE</v>
          </cell>
          <cell r="C2398" t="str">
            <v>1.9.07</v>
          </cell>
          <cell r="E2398" t="str">
            <v>YES</v>
          </cell>
          <cell r="F2398">
            <v>9</v>
          </cell>
          <cell r="G2398">
            <v>17.3</v>
          </cell>
          <cell r="H2398" t="str">
            <v>TEMP</v>
          </cell>
          <cell r="N2398">
            <v>0</v>
          </cell>
          <cell r="R2398" t="str">
            <v>OFFICE BOYS</v>
          </cell>
          <cell r="S2398">
            <v>39722</v>
          </cell>
          <cell r="T2398">
            <v>20</v>
          </cell>
          <cell r="U2398">
            <v>4</v>
          </cell>
          <cell r="V2398">
            <v>0</v>
          </cell>
          <cell r="W2398">
            <v>4</v>
          </cell>
          <cell r="X2398">
            <v>31</v>
          </cell>
          <cell r="Y2398">
            <v>28</v>
          </cell>
          <cell r="Z2398">
            <v>23</v>
          </cell>
        </row>
        <row r="2399">
          <cell r="A2399" t="str">
            <v>TMP601</v>
          </cell>
          <cell r="B2399" t="str">
            <v>OMKAR AGINE</v>
          </cell>
          <cell r="C2399" t="str">
            <v>1.9.07</v>
          </cell>
          <cell r="F2399">
            <v>9</v>
          </cell>
          <cell r="G2399">
            <v>17.3</v>
          </cell>
          <cell r="H2399" t="str">
            <v>TEMP</v>
          </cell>
          <cell r="N2399">
            <v>0</v>
          </cell>
          <cell r="R2399" t="str">
            <v>OFFICE BOYS</v>
          </cell>
          <cell r="S2399">
            <v>39629</v>
          </cell>
          <cell r="T2399">
            <v>25</v>
          </cell>
          <cell r="U2399">
            <v>5</v>
          </cell>
          <cell r="V2399">
            <v>0</v>
          </cell>
          <cell r="W2399">
            <v>0</v>
          </cell>
          <cell r="X2399">
            <v>30</v>
          </cell>
          <cell r="Y2399">
            <v>30</v>
          </cell>
          <cell r="Z2399">
            <v>30</v>
          </cell>
        </row>
        <row r="2400">
          <cell r="A2400" t="str">
            <v>TMP601</v>
          </cell>
          <cell r="B2400" t="str">
            <v>OMKAR AGINE</v>
          </cell>
          <cell r="C2400" t="str">
            <v>1.9.07</v>
          </cell>
          <cell r="E2400" t="str">
            <v>YES</v>
          </cell>
          <cell r="F2400">
            <v>9</v>
          </cell>
          <cell r="G2400">
            <v>17.3</v>
          </cell>
          <cell r="H2400" t="str">
            <v>TEMP</v>
          </cell>
          <cell r="N2400">
            <v>0</v>
          </cell>
          <cell r="R2400" t="str">
            <v>OFFICE BOYS</v>
          </cell>
          <cell r="S2400">
            <v>39599</v>
          </cell>
          <cell r="T2400">
            <v>25</v>
          </cell>
          <cell r="U2400">
            <v>4</v>
          </cell>
          <cell r="V2400">
            <v>0</v>
          </cell>
          <cell r="W2400">
            <v>1</v>
          </cell>
          <cell r="X2400">
            <v>31</v>
          </cell>
          <cell r="Y2400">
            <v>30</v>
          </cell>
          <cell r="Z2400">
            <v>49.25</v>
          </cell>
        </row>
        <row r="2401">
          <cell r="A2401" t="str">
            <v>TMP601</v>
          </cell>
          <cell r="B2401" t="str">
            <v>OMKAR AGINE</v>
          </cell>
          <cell r="C2401" t="str">
            <v>1.9.07</v>
          </cell>
          <cell r="E2401" t="str">
            <v>YES</v>
          </cell>
          <cell r="F2401">
            <v>9</v>
          </cell>
          <cell r="G2401">
            <v>17.3</v>
          </cell>
          <cell r="H2401" t="str">
            <v>TEMP</v>
          </cell>
          <cell r="N2401">
            <v>0</v>
          </cell>
          <cell r="R2401" t="str">
            <v>OFFICE BOYS</v>
          </cell>
          <cell r="S2401">
            <v>39753</v>
          </cell>
          <cell r="T2401">
            <v>23</v>
          </cell>
          <cell r="U2401">
            <v>5</v>
          </cell>
          <cell r="V2401">
            <v>0</v>
          </cell>
          <cell r="W2401">
            <v>0</v>
          </cell>
          <cell r="X2401">
            <v>30</v>
          </cell>
          <cell r="Y2401">
            <v>28</v>
          </cell>
          <cell r="Z2401">
            <v>32.5</v>
          </cell>
        </row>
        <row r="2402">
          <cell r="A2402" t="str">
            <v>TMP601</v>
          </cell>
          <cell r="B2402" t="str">
            <v>OMKAR AGINE</v>
          </cell>
          <cell r="C2402" t="str">
            <v>1.9.07</v>
          </cell>
          <cell r="E2402" t="str">
            <v>YES</v>
          </cell>
          <cell r="F2402">
            <v>9</v>
          </cell>
          <cell r="G2402">
            <v>17.3</v>
          </cell>
          <cell r="H2402" t="str">
            <v>TEMP</v>
          </cell>
          <cell r="N2402">
            <v>0</v>
          </cell>
          <cell r="R2402" t="str">
            <v>OFFICE BOYS</v>
          </cell>
          <cell r="S2402">
            <v>39660</v>
          </cell>
          <cell r="T2402">
            <v>25</v>
          </cell>
          <cell r="U2402">
            <v>4</v>
          </cell>
          <cell r="V2402">
            <v>0</v>
          </cell>
          <cell r="W2402">
            <v>0</v>
          </cell>
          <cell r="X2402">
            <v>31</v>
          </cell>
          <cell r="Y2402">
            <v>29</v>
          </cell>
          <cell r="Z2402">
            <v>40.5</v>
          </cell>
        </row>
        <row r="2403">
          <cell r="A2403" t="str">
            <v>TMP601</v>
          </cell>
          <cell r="B2403" t="str">
            <v>OMKAR AGINE</v>
          </cell>
          <cell r="C2403" t="str">
            <v>1.9.07</v>
          </cell>
          <cell r="E2403" t="str">
            <v>YES</v>
          </cell>
          <cell r="F2403">
            <v>9</v>
          </cell>
          <cell r="G2403">
            <v>17.3</v>
          </cell>
          <cell r="H2403" t="str">
            <v>TEMP</v>
          </cell>
          <cell r="N2403">
            <v>0</v>
          </cell>
          <cell r="R2403" t="str">
            <v>OFFICE BOYS</v>
          </cell>
          <cell r="S2403">
            <v>39692</v>
          </cell>
          <cell r="T2403">
            <v>20.5</v>
          </cell>
          <cell r="U2403">
            <v>3</v>
          </cell>
          <cell r="V2403">
            <v>0</v>
          </cell>
          <cell r="W2403">
            <v>1</v>
          </cell>
          <cell r="X2403">
            <v>30</v>
          </cell>
          <cell r="Y2403">
            <v>24.5</v>
          </cell>
          <cell r="Z2403">
            <v>55.5</v>
          </cell>
        </row>
        <row r="2404">
          <cell r="A2404" t="str">
            <v>TMP601</v>
          </cell>
          <cell r="B2404" t="str">
            <v>OMKAR AGINE</v>
          </cell>
          <cell r="C2404" t="str">
            <v>1.9.07</v>
          </cell>
          <cell r="E2404" t="str">
            <v>YES</v>
          </cell>
          <cell r="F2404">
            <v>9</v>
          </cell>
          <cell r="G2404">
            <v>17.3</v>
          </cell>
          <cell r="H2404" t="str">
            <v>TEMP</v>
          </cell>
          <cell r="N2404">
            <v>0</v>
          </cell>
          <cell r="R2404" t="str">
            <v>OFFICE BOYS</v>
          </cell>
          <cell r="S2404">
            <v>39691</v>
          </cell>
          <cell r="T2404">
            <v>23</v>
          </cell>
          <cell r="U2404">
            <v>4</v>
          </cell>
          <cell r="V2404">
            <v>0</v>
          </cell>
          <cell r="W2404">
            <v>3</v>
          </cell>
          <cell r="X2404">
            <v>31</v>
          </cell>
          <cell r="Y2404">
            <v>30</v>
          </cell>
          <cell r="Z2404">
            <v>52</v>
          </cell>
        </row>
        <row r="2405">
          <cell r="A2405" t="str">
            <v>TMP602</v>
          </cell>
          <cell r="B2405" t="str">
            <v>TEJASWINI KARATE</v>
          </cell>
          <cell r="C2405" t="str">
            <v>1.9.07</v>
          </cell>
          <cell r="F2405">
            <v>9</v>
          </cell>
          <cell r="G2405">
            <v>17.3</v>
          </cell>
          <cell r="H2405" t="str">
            <v>TEMP</v>
          </cell>
          <cell r="N2405">
            <v>0</v>
          </cell>
          <cell r="R2405" t="str">
            <v>ASSEMBLY = HELPER</v>
          </cell>
          <cell r="S2405">
            <v>39629</v>
          </cell>
          <cell r="T2405">
            <v>24</v>
          </cell>
          <cell r="U2405">
            <v>5</v>
          </cell>
          <cell r="V2405">
            <v>0</v>
          </cell>
          <cell r="W2405">
            <v>0</v>
          </cell>
          <cell r="X2405">
            <v>30</v>
          </cell>
          <cell r="Y2405">
            <v>29</v>
          </cell>
          <cell r="Z2405">
            <v>0</v>
          </cell>
        </row>
        <row r="2406">
          <cell r="A2406" t="str">
            <v>TMP602</v>
          </cell>
          <cell r="B2406" t="str">
            <v>TEJASWINI KARATE</v>
          </cell>
          <cell r="C2406" t="str">
            <v>1.9.07</v>
          </cell>
          <cell r="E2406" t="str">
            <v>YES</v>
          </cell>
          <cell r="F2406">
            <v>9</v>
          </cell>
          <cell r="G2406">
            <v>17.3</v>
          </cell>
          <cell r="H2406" t="str">
            <v>TEMP</v>
          </cell>
          <cell r="N2406">
            <v>0</v>
          </cell>
          <cell r="R2406" t="str">
            <v>ASSEMBLY = HELPER</v>
          </cell>
          <cell r="S2406">
            <v>39539</v>
          </cell>
          <cell r="T2406">
            <v>23.5</v>
          </cell>
          <cell r="U2406">
            <v>4</v>
          </cell>
          <cell r="W2406">
            <v>0</v>
          </cell>
          <cell r="X2406">
            <v>30</v>
          </cell>
          <cell r="Y2406">
            <v>27.5</v>
          </cell>
          <cell r="Z2406">
            <v>3.5</v>
          </cell>
        </row>
        <row r="2407">
          <cell r="A2407" t="str">
            <v>TMP602</v>
          </cell>
          <cell r="B2407" t="str">
            <v>TEJASWINI KARATE</v>
          </cell>
          <cell r="C2407" t="str">
            <v>1.9.07</v>
          </cell>
          <cell r="E2407" t="str">
            <v>YES</v>
          </cell>
          <cell r="F2407">
            <v>9</v>
          </cell>
          <cell r="G2407">
            <v>17.3</v>
          </cell>
          <cell r="H2407" t="str">
            <v>TEMP</v>
          </cell>
          <cell r="N2407">
            <v>0</v>
          </cell>
          <cell r="R2407" t="str">
            <v>ASSEMBLY = HELPER</v>
          </cell>
          <cell r="S2407">
            <v>39692</v>
          </cell>
          <cell r="T2407">
            <v>22</v>
          </cell>
          <cell r="U2407">
            <v>4</v>
          </cell>
          <cell r="V2407">
            <v>0</v>
          </cell>
          <cell r="W2407">
            <v>1</v>
          </cell>
          <cell r="X2407">
            <v>30</v>
          </cell>
          <cell r="Y2407">
            <v>27</v>
          </cell>
          <cell r="Z2407">
            <v>8</v>
          </cell>
        </row>
        <row r="2408">
          <cell r="A2408" t="str">
            <v>TMP602</v>
          </cell>
          <cell r="B2408" t="str">
            <v>TEJASWINI KARATE</v>
          </cell>
          <cell r="C2408" t="str">
            <v>1.9.07</v>
          </cell>
          <cell r="E2408" t="str">
            <v>YES</v>
          </cell>
          <cell r="F2408">
            <v>9</v>
          </cell>
          <cell r="G2408">
            <v>17.3</v>
          </cell>
          <cell r="H2408" t="str">
            <v>TEMP</v>
          </cell>
          <cell r="N2408">
            <v>0</v>
          </cell>
          <cell r="R2408" t="str">
            <v>ASSEMBLY = HELPER</v>
          </cell>
          <cell r="S2408">
            <v>39753</v>
          </cell>
          <cell r="T2408">
            <v>22.5</v>
          </cell>
          <cell r="U2408">
            <v>5</v>
          </cell>
          <cell r="V2408">
            <v>0</v>
          </cell>
          <cell r="W2408">
            <v>0</v>
          </cell>
          <cell r="X2408">
            <v>30</v>
          </cell>
          <cell r="Y2408">
            <v>27.5</v>
          </cell>
          <cell r="Z2408">
            <v>1.5</v>
          </cell>
        </row>
        <row r="2409">
          <cell r="A2409" t="str">
            <v>TMP602</v>
          </cell>
          <cell r="B2409" t="str">
            <v>TEJASWINI KARATE</v>
          </cell>
          <cell r="C2409" t="str">
            <v>1.9.07</v>
          </cell>
          <cell r="E2409" t="str">
            <v>YES</v>
          </cell>
          <cell r="F2409">
            <v>9</v>
          </cell>
          <cell r="G2409">
            <v>17.3</v>
          </cell>
          <cell r="H2409" t="str">
            <v>TEMP</v>
          </cell>
          <cell r="N2409">
            <v>0</v>
          </cell>
          <cell r="R2409" t="str">
            <v>ASSEMBLY = HELPER</v>
          </cell>
          <cell r="S2409">
            <v>39691</v>
          </cell>
          <cell r="T2409">
            <v>24</v>
          </cell>
          <cell r="U2409">
            <v>4</v>
          </cell>
          <cell r="V2409">
            <v>0</v>
          </cell>
          <cell r="W2409">
            <v>3</v>
          </cell>
          <cell r="X2409">
            <v>31</v>
          </cell>
          <cell r="Y2409">
            <v>31</v>
          </cell>
          <cell r="Z2409">
            <v>8</v>
          </cell>
        </row>
        <row r="2410">
          <cell r="A2410" t="str">
            <v>TMP602</v>
          </cell>
          <cell r="B2410" t="str">
            <v>TEJASWINI KARATE</v>
          </cell>
          <cell r="C2410" t="str">
            <v>1.9.07</v>
          </cell>
          <cell r="E2410" t="str">
            <v>YES</v>
          </cell>
          <cell r="F2410">
            <v>9</v>
          </cell>
          <cell r="G2410">
            <v>17.3</v>
          </cell>
          <cell r="H2410" t="str">
            <v>TEMP</v>
          </cell>
          <cell r="N2410">
            <v>0</v>
          </cell>
          <cell r="R2410" t="str">
            <v>ASSEMBLY = HELPER</v>
          </cell>
          <cell r="S2410">
            <v>39599</v>
          </cell>
          <cell r="T2410">
            <v>23.5</v>
          </cell>
          <cell r="U2410">
            <v>4</v>
          </cell>
          <cell r="V2410">
            <v>0</v>
          </cell>
          <cell r="W2410">
            <v>1</v>
          </cell>
          <cell r="X2410">
            <v>31</v>
          </cell>
          <cell r="Y2410">
            <v>28.5</v>
          </cell>
          <cell r="Z2410">
            <v>2.5</v>
          </cell>
        </row>
        <row r="2411">
          <cell r="A2411" t="str">
            <v>TMP602</v>
          </cell>
          <cell r="B2411" t="str">
            <v>TEJASWINI KARATE</v>
          </cell>
          <cell r="C2411" t="str">
            <v>1.9.07</v>
          </cell>
          <cell r="E2411" t="str">
            <v>YES</v>
          </cell>
          <cell r="F2411">
            <v>9</v>
          </cell>
          <cell r="G2411">
            <v>17.3</v>
          </cell>
          <cell r="H2411" t="str">
            <v>TEMP</v>
          </cell>
          <cell r="N2411">
            <v>0</v>
          </cell>
          <cell r="R2411" t="str">
            <v>ASSEMBLY = HELPER</v>
          </cell>
          <cell r="S2411">
            <v>39722</v>
          </cell>
          <cell r="T2411">
            <v>20</v>
          </cell>
          <cell r="U2411">
            <v>4</v>
          </cell>
          <cell r="V2411">
            <v>0</v>
          </cell>
          <cell r="W2411">
            <v>4</v>
          </cell>
          <cell r="X2411">
            <v>31</v>
          </cell>
          <cell r="Y2411">
            <v>28</v>
          </cell>
          <cell r="Z2411">
            <v>2.5</v>
          </cell>
        </row>
        <row r="2412">
          <cell r="A2412" t="str">
            <v>TMP602</v>
          </cell>
          <cell r="B2412" t="str">
            <v>TEJASWINI KARATE</v>
          </cell>
          <cell r="C2412" t="str">
            <v>1.9.07</v>
          </cell>
          <cell r="E2412" t="str">
            <v>YES</v>
          </cell>
          <cell r="F2412">
            <v>9</v>
          </cell>
          <cell r="G2412">
            <v>17.3</v>
          </cell>
          <cell r="H2412" t="str">
            <v>TEMP</v>
          </cell>
          <cell r="N2412">
            <v>0</v>
          </cell>
          <cell r="R2412" t="str">
            <v>ASSEMBLY = HELPER</v>
          </cell>
          <cell r="S2412">
            <v>39660</v>
          </cell>
          <cell r="T2412">
            <v>24.5</v>
          </cell>
          <cell r="U2412">
            <v>4</v>
          </cell>
          <cell r="V2412">
            <v>0</v>
          </cell>
          <cell r="W2412">
            <v>0</v>
          </cell>
          <cell r="X2412">
            <v>31</v>
          </cell>
          <cell r="Y2412">
            <v>28.5</v>
          </cell>
          <cell r="Z2412">
            <v>17.5</v>
          </cell>
        </row>
        <row r="2413">
          <cell r="A2413" t="str">
            <v>TMP602</v>
          </cell>
          <cell r="B2413" t="str">
            <v>TEJASWINI KARATE</v>
          </cell>
          <cell r="C2413" t="str">
            <v>1.9.07</v>
          </cell>
          <cell r="E2413" t="str">
            <v>YES</v>
          </cell>
          <cell r="F2413" t="str">
            <v>TIME_IN</v>
          </cell>
          <cell r="G2413">
            <v>17.3</v>
          </cell>
          <cell r="H2413" t="str">
            <v>TEMP</v>
          </cell>
          <cell r="N2413">
            <v>0</v>
          </cell>
          <cell r="R2413" t="str">
            <v>ASSEMBLY = HELPER</v>
          </cell>
          <cell r="S2413">
            <v>39783</v>
          </cell>
          <cell r="T2413">
            <v>27</v>
          </cell>
          <cell r="U2413">
            <v>4</v>
          </cell>
          <cell r="V2413">
            <v>0</v>
          </cell>
          <cell r="W2413">
            <v>0</v>
          </cell>
          <cell r="X2413">
            <v>31</v>
          </cell>
          <cell r="Y2413">
            <v>31</v>
          </cell>
          <cell r="Z2413">
            <v>1.5</v>
          </cell>
        </row>
        <row r="2414">
          <cell r="A2414" t="str">
            <v>TMP605</v>
          </cell>
          <cell r="B2414" t="str">
            <v>ANITA SARKAR</v>
          </cell>
          <cell r="C2414" t="str">
            <v>3.9.07</v>
          </cell>
          <cell r="F2414">
            <v>9</v>
          </cell>
          <cell r="G2414">
            <v>17.3</v>
          </cell>
          <cell r="H2414" t="str">
            <v>TEMP</v>
          </cell>
          <cell r="N2414">
            <v>0</v>
          </cell>
          <cell r="R2414" t="str">
            <v>OFFICE B O E</v>
          </cell>
          <cell r="S2414">
            <v>39629</v>
          </cell>
          <cell r="T2414">
            <v>14.5</v>
          </cell>
          <cell r="U2414">
            <v>3</v>
          </cell>
          <cell r="V2414">
            <v>0</v>
          </cell>
          <cell r="W2414">
            <v>0</v>
          </cell>
          <cell r="X2414">
            <v>30</v>
          </cell>
          <cell r="Y2414">
            <v>17.5</v>
          </cell>
          <cell r="Z2414">
            <v>1</v>
          </cell>
        </row>
        <row r="2415">
          <cell r="A2415" t="str">
            <v>TMP605</v>
          </cell>
          <cell r="B2415" t="str">
            <v>ANITA SARKAR</v>
          </cell>
          <cell r="C2415" t="str">
            <v>3.9.07</v>
          </cell>
          <cell r="E2415" t="str">
            <v>YES</v>
          </cell>
          <cell r="F2415">
            <v>9</v>
          </cell>
          <cell r="G2415">
            <v>17.3</v>
          </cell>
          <cell r="H2415" t="str">
            <v>TEMP</v>
          </cell>
          <cell r="N2415">
            <v>0</v>
          </cell>
          <cell r="R2415" t="str">
            <v>OFFICE B O E</v>
          </cell>
          <cell r="S2415">
            <v>39599</v>
          </cell>
          <cell r="T2415">
            <v>22</v>
          </cell>
          <cell r="U2415">
            <v>3</v>
          </cell>
          <cell r="V2415">
            <v>0</v>
          </cell>
          <cell r="W2415">
            <v>1</v>
          </cell>
          <cell r="X2415">
            <v>31</v>
          </cell>
          <cell r="Y2415">
            <v>26</v>
          </cell>
          <cell r="Z2415">
            <v>1.25</v>
          </cell>
        </row>
        <row r="2416">
          <cell r="A2416" t="str">
            <v>TMP605</v>
          </cell>
          <cell r="B2416" t="str">
            <v>ANITA SARKAR</v>
          </cell>
          <cell r="C2416" t="str">
            <v>3.9.07</v>
          </cell>
          <cell r="E2416" t="str">
            <v>YES</v>
          </cell>
          <cell r="F2416">
            <v>9</v>
          </cell>
          <cell r="G2416">
            <v>17.3</v>
          </cell>
          <cell r="H2416" t="str">
            <v>TEMP</v>
          </cell>
          <cell r="N2416">
            <v>0</v>
          </cell>
          <cell r="R2416" t="str">
            <v>OFFICE B O E</v>
          </cell>
          <cell r="S2416">
            <v>39539</v>
          </cell>
          <cell r="T2416">
            <v>23</v>
          </cell>
          <cell r="U2416">
            <v>4</v>
          </cell>
          <cell r="W2416">
            <v>0</v>
          </cell>
          <cell r="X2416">
            <v>30</v>
          </cell>
          <cell r="Y2416">
            <v>27</v>
          </cell>
          <cell r="Z2416">
            <v>2.75</v>
          </cell>
        </row>
        <row r="2417">
          <cell r="A2417" t="str">
            <v>TMP606</v>
          </cell>
          <cell r="B2417" t="str">
            <v>SANGEETA SHETE</v>
          </cell>
          <cell r="C2417" t="str">
            <v>5.9.07</v>
          </cell>
          <cell r="E2417" t="str">
            <v>YES</v>
          </cell>
          <cell r="F2417">
            <v>9</v>
          </cell>
          <cell r="G2417">
            <v>17.3</v>
          </cell>
          <cell r="H2417" t="str">
            <v>TEMP</v>
          </cell>
          <cell r="N2417">
            <v>0</v>
          </cell>
          <cell r="R2417" t="str">
            <v>ASSEMBLY HELPER</v>
          </cell>
          <cell r="S2417">
            <v>39539</v>
          </cell>
          <cell r="T2417">
            <v>26</v>
          </cell>
          <cell r="U2417">
            <v>4</v>
          </cell>
          <cell r="W2417">
            <v>0</v>
          </cell>
          <cell r="X2417">
            <v>30</v>
          </cell>
          <cell r="Y2417">
            <v>30</v>
          </cell>
          <cell r="Z2417">
            <v>3.5</v>
          </cell>
        </row>
        <row r="2418">
          <cell r="A2418" t="str">
            <v>TMP606</v>
          </cell>
          <cell r="B2418" t="str">
            <v>SANGEETA SHETE</v>
          </cell>
          <cell r="C2418" t="str">
            <v>5.9.07</v>
          </cell>
          <cell r="E2418" t="str">
            <v>YES</v>
          </cell>
          <cell r="F2418">
            <v>9</v>
          </cell>
          <cell r="G2418">
            <v>17.3</v>
          </cell>
          <cell r="H2418" t="str">
            <v>TEMP</v>
          </cell>
          <cell r="N2418">
            <v>0</v>
          </cell>
          <cell r="R2418" t="str">
            <v>ASSEMBLY HELPER</v>
          </cell>
          <cell r="S2418">
            <v>39722</v>
          </cell>
          <cell r="T2418">
            <v>22</v>
          </cell>
          <cell r="U2418">
            <v>4</v>
          </cell>
          <cell r="V2418">
            <v>0</v>
          </cell>
          <cell r="W2418">
            <v>4</v>
          </cell>
          <cell r="X2418">
            <v>31</v>
          </cell>
          <cell r="Y2418">
            <v>30</v>
          </cell>
          <cell r="Z2418">
            <v>0</v>
          </cell>
        </row>
        <row r="2419">
          <cell r="A2419" t="str">
            <v>TMP606</v>
          </cell>
          <cell r="B2419" t="str">
            <v>SANGEETA SHETE</v>
          </cell>
          <cell r="C2419" t="str">
            <v>5.9.07</v>
          </cell>
          <cell r="F2419">
            <v>9</v>
          </cell>
          <cell r="G2419">
            <v>17.3</v>
          </cell>
          <cell r="H2419" t="str">
            <v>TEMP</v>
          </cell>
          <cell r="N2419">
            <v>0</v>
          </cell>
          <cell r="R2419" t="str">
            <v>ASSEMBLY HELPER</v>
          </cell>
          <cell r="S2419">
            <v>39629</v>
          </cell>
          <cell r="T2419">
            <v>24</v>
          </cell>
          <cell r="U2419">
            <v>5</v>
          </cell>
          <cell r="V2419">
            <v>0</v>
          </cell>
          <cell r="W2419">
            <v>0</v>
          </cell>
          <cell r="X2419">
            <v>30</v>
          </cell>
          <cell r="Y2419">
            <v>29</v>
          </cell>
          <cell r="Z2419">
            <v>0</v>
          </cell>
        </row>
        <row r="2420">
          <cell r="A2420" t="str">
            <v>TMP606</v>
          </cell>
          <cell r="B2420" t="str">
            <v>SANGEETA SHETE</v>
          </cell>
          <cell r="C2420" t="str">
            <v>5.9.07</v>
          </cell>
          <cell r="E2420" t="str">
            <v>YES</v>
          </cell>
          <cell r="F2420">
            <v>9</v>
          </cell>
          <cell r="G2420">
            <v>17.3</v>
          </cell>
          <cell r="H2420" t="str">
            <v>TEMP</v>
          </cell>
          <cell r="N2420">
            <v>0</v>
          </cell>
          <cell r="R2420" t="str">
            <v>ASSEMBLY HELPER</v>
          </cell>
          <cell r="S2420">
            <v>39599</v>
          </cell>
          <cell r="T2420">
            <v>19</v>
          </cell>
          <cell r="U2420">
            <v>3</v>
          </cell>
          <cell r="V2420">
            <v>0</v>
          </cell>
          <cell r="W2420">
            <v>1</v>
          </cell>
          <cell r="X2420">
            <v>31</v>
          </cell>
          <cell r="Y2420">
            <v>23</v>
          </cell>
          <cell r="Z2420">
            <v>1.5</v>
          </cell>
        </row>
        <row r="2421">
          <cell r="A2421" t="str">
            <v>TMP606</v>
          </cell>
          <cell r="B2421" t="str">
            <v>SANGEETA SHETE</v>
          </cell>
          <cell r="C2421" t="str">
            <v>5.9.07</v>
          </cell>
          <cell r="E2421" t="str">
            <v>YES</v>
          </cell>
          <cell r="F2421">
            <v>9</v>
          </cell>
          <cell r="G2421">
            <v>17.3</v>
          </cell>
          <cell r="H2421" t="str">
            <v>TEMP</v>
          </cell>
          <cell r="N2421">
            <v>0</v>
          </cell>
          <cell r="R2421" t="str">
            <v>ASSEMBLY HELPER</v>
          </cell>
          <cell r="S2421">
            <v>39753</v>
          </cell>
          <cell r="T2421">
            <v>24</v>
          </cell>
          <cell r="U2421">
            <v>5</v>
          </cell>
          <cell r="V2421">
            <v>0</v>
          </cell>
          <cell r="W2421">
            <v>0</v>
          </cell>
          <cell r="X2421">
            <v>30</v>
          </cell>
          <cell r="Y2421">
            <v>29</v>
          </cell>
          <cell r="Z2421">
            <v>0</v>
          </cell>
        </row>
        <row r="2422">
          <cell r="A2422" t="str">
            <v>TMP606</v>
          </cell>
          <cell r="B2422" t="str">
            <v>SANGEETA SHETE</v>
          </cell>
          <cell r="C2422" t="str">
            <v>5.9.07</v>
          </cell>
          <cell r="E2422" t="str">
            <v>YES</v>
          </cell>
          <cell r="F2422">
            <v>9</v>
          </cell>
          <cell r="G2422">
            <v>17.3</v>
          </cell>
          <cell r="H2422" t="str">
            <v>TEMP</v>
          </cell>
          <cell r="N2422">
            <v>0</v>
          </cell>
          <cell r="R2422" t="str">
            <v>ASSEMBLY HELPER</v>
          </cell>
          <cell r="S2422">
            <v>39691</v>
          </cell>
          <cell r="T2422">
            <v>24</v>
          </cell>
          <cell r="U2422">
            <v>4</v>
          </cell>
          <cell r="V2422">
            <v>0</v>
          </cell>
          <cell r="W2422">
            <v>3</v>
          </cell>
          <cell r="X2422">
            <v>31</v>
          </cell>
          <cell r="Y2422">
            <v>31</v>
          </cell>
          <cell r="Z2422">
            <v>0</v>
          </cell>
        </row>
        <row r="2423">
          <cell r="A2423" t="str">
            <v>TMP606</v>
          </cell>
          <cell r="B2423" t="str">
            <v>SANGEETA SHETE</v>
          </cell>
          <cell r="C2423" t="str">
            <v>5.9.07</v>
          </cell>
          <cell r="E2423" t="str">
            <v>YES</v>
          </cell>
          <cell r="F2423">
            <v>9</v>
          </cell>
          <cell r="G2423">
            <v>17.3</v>
          </cell>
          <cell r="H2423" t="str">
            <v>TEMP</v>
          </cell>
          <cell r="N2423">
            <v>0</v>
          </cell>
          <cell r="R2423" t="str">
            <v>ASSEMBLY HELPER</v>
          </cell>
          <cell r="S2423">
            <v>39660</v>
          </cell>
          <cell r="T2423">
            <v>25</v>
          </cell>
          <cell r="U2423">
            <v>4</v>
          </cell>
          <cell r="V2423">
            <v>0</v>
          </cell>
          <cell r="W2423">
            <v>0</v>
          </cell>
          <cell r="X2423">
            <v>31</v>
          </cell>
          <cell r="Y2423">
            <v>29</v>
          </cell>
          <cell r="Z2423">
            <v>11</v>
          </cell>
        </row>
        <row r="2424">
          <cell r="A2424" t="str">
            <v>TMP606</v>
          </cell>
          <cell r="B2424" t="str">
            <v>SANGEETA SHETE</v>
          </cell>
          <cell r="C2424" t="str">
            <v>5.9.07</v>
          </cell>
          <cell r="E2424" t="str">
            <v>YES</v>
          </cell>
          <cell r="F2424">
            <v>9</v>
          </cell>
          <cell r="G2424">
            <v>17.3</v>
          </cell>
          <cell r="H2424" t="str">
            <v>TEMP</v>
          </cell>
          <cell r="N2424">
            <v>0</v>
          </cell>
          <cell r="R2424" t="str">
            <v>ASSEMBLY HELPER</v>
          </cell>
          <cell r="S2424">
            <v>39692</v>
          </cell>
          <cell r="T2424">
            <v>19</v>
          </cell>
          <cell r="U2424">
            <v>4</v>
          </cell>
          <cell r="V2424">
            <v>0</v>
          </cell>
          <cell r="W2424">
            <v>1</v>
          </cell>
          <cell r="X2424">
            <v>30</v>
          </cell>
          <cell r="Y2424">
            <v>24</v>
          </cell>
          <cell r="Z2424">
            <v>8</v>
          </cell>
        </row>
        <row r="2425">
          <cell r="A2425" t="str">
            <v>TMP606</v>
          </cell>
          <cell r="B2425" t="str">
            <v>SANGEETA SHETE</v>
          </cell>
          <cell r="C2425" t="str">
            <v>5.9.07</v>
          </cell>
          <cell r="E2425" t="str">
            <v>YES</v>
          </cell>
          <cell r="F2425" t="str">
            <v>TIME_IN</v>
          </cell>
          <cell r="G2425">
            <v>17.3</v>
          </cell>
          <cell r="H2425" t="str">
            <v>TEMP</v>
          </cell>
          <cell r="N2425">
            <v>0</v>
          </cell>
          <cell r="R2425" t="str">
            <v>ASSEMBLY HELPER</v>
          </cell>
          <cell r="S2425">
            <v>39783</v>
          </cell>
          <cell r="T2425">
            <v>23.5</v>
          </cell>
          <cell r="U2425">
            <v>4</v>
          </cell>
          <cell r="V2425">
            <v>0</v>
          </cell>
          <cell r="W2425">
            <v>0</v>
          </cell>
          <cell r="X2425">
            <v>31</v>
          </cell>
          <cell r="Y2425">
            <v>27.5</v>
          </cell>
          <cell r="Z2425">
            <v>0</v>
          </cell>
        </row>
        <row r="2426">
          <cell r="A2426" t="str">
            <v>TMP607</v>
          </cell>
          <cell r="B2426" t="str">
            <v>YOGESH INGLE</v>
          </cell>
          <cell r="C2426" t="str">
            <v>5.9.07</v>
          </cell>
          <cell r="E2426" t="str">
            <v>YES</v>
          </cell>
          <cell r="F2426">
            <v>8.15</v>
          </cell>
          <cell r="G2426">
            <v>16.45</v>
          </cell>
          <cell r="H2426" t="str">
            <v>TEMP</v>
          </cell>
          <cell r="N2426">
            <v>0</v>
          </cell>
          <cell r="R2426" t="str">
            <v>PRINTING HELPER</v>
          </cell>
          <cell r="S2426">
            <v>39691</v>
          </cell>
          <cell r="T2426">
            <v>24</v>
          </cell>
          <cell r="U2426">
            <v>4</v>
          </cell>
          <cell r="V2426">
            <v>0</v>
          </cell>
          <cell r="W2426">
            <v>3</v>
          </cell>
          <cell r="X2426">
            <v>31</v>
          </cell>
          <cell r="Y2426">
            <v>31</v>
          </cell>
          <cell r="Z2426">
            <v>20.5</v>
          </cell>
        </row>
        <row r="2427">
          <cell r="A2427" t="str">
            <v>TMP607</v>
          </cell>
          <cell r="B2427" t="str">
            <v>YOGESH INGLE</v>
          </cell>
          <cell r="C2427" t="str">
            <v>5.9.07</v>
          </cell>
          <cell r="E2427" t="str">
            <v>YES</v>
          </cell>
          <cell r="F2427">
            <v>8.15</v>
          </cell>
          <cell r="G2427">
            <v>16.45</v>
          </cell>
          <cell r="H2427" t="str">
            <v>TEMP</v>
          </cell>
          <cell r="N2427">
            <v>0</v>
          </cell>
          <cell r="R2427" t="str">
            <v>PRINTING HELPER</v>
          </cell>
          <cell r="S2427">
            <v>39599</v>
          </cell>
          <cell r="T2427">
            <v>23</v>
          </cell>
          <cell r="U2427">
            <v>3</v>
          </cell>
          <cell r="V2427">
            <v>0</v>
          </cell>
          <cell r="W2427">
            <v>0</v>
          </cell>
          <cell r="X2427">
            <v>31</v>
          </cell>
          <cell r="Y2427">
            <v>26</v>
          </cell>
          <cell r="Z2427">
            <v>20.75</v>
          </cell>
        </row>
        <row r="2428">
          <cell r="A2428" t="str">
            <v>TMP607</v>
          </cell>
          <cell r="B2428" t="str">
            <v>YOGESH INGLE</v>
          </cell>
          <cell r="C2428" t="str">
            <v>5.9.07</v>
          </cell>
          <cell r="E2428" t="str">
            <v>YES</v>
          </cell>
          <cell r="F2428">
            <v>8.15</v>
          </cell>
          <cell r="G2428">
            <v>16.45</v>
          </cell>
          <cell r="H2428" t="str">
            <v>TEMP</v>
          </cell>
          <cell r="N2428">
            <v>0</v>
          </cell>
          <cell r="R2428" t="str">
            <v>PRINTING HELPER</v>
          </cell>
          <cell r="S2428">
            <v>39539</v>
          </cell>
          <cell r="T2428">
            <v>16</v>
          </cell>
          <cell r="U2428">
            <v>3</v>
          </cell>
          <cell r="W2428">
            <v>0</v>
          </cell>
          <cell r="X2428">
            <v>30</v>
          </cell>
          <cell r="Y2428">
            <v>19</v>
          </cell>
          <cell r="Z2428">
            <v>0</v>
          </cell>
        </row>
        <row r="2429">
          <cell r="A2429" t="str">
            <v>TMP607</v>
          </cell>
          <cell r="B2429" t="str">
            <v>YOGESH INGLE</v>
          </cell>
          <cell r="C2429" t="str">
            <v>5.9.07</v>
          </cell>
          <cell r="F2429">
            <v>8.15</v>
          </cell>
          <cell r="G2429">
            <v>16.45</v>
          </cell>
          <cell r="H2429" t="str">
            <v>TEMP</v>
          </cell>
          <cell r="N2429">
            <v>0</v>
          </cell>
          <cell r="R2429" t="str">
            <v>PRINTING HELPER</v>
          </cell>
          <cell r="S2429">
            <v>39629</v>
          </cell>
          <cell r="T2429">
            <v>25</v>
          </cell>
          <cell r="U2429">
            <v>5</v>
          </cell>
          <cell r="V2429">
            <v>0</v>
          </cell>
          <cell r="W2429">
            <v>0</v>
          </cell>
          <cell r="X2429">
            <v>30</v>
          </cell>
          <cell r="Y2429">
            <v>30</v>
          </cell>
          <cell r="Z2429">
            <v>28</v>
          </cell>
        </row>
        <row r="2430">
          <cell r="A2430" t="str">
            <v>TMP607</v>
          </cell>
          <cell r="B2430" t="str">
            <v>YOGESH INGLE</v>
          </cell>
          <cell r="C2430" t="str">
            <v>5.9.07</v>
          </cell>
          <cell r="E2430" t="str">
            <v>YES</v>
          </cell>
          <cell r="F2430">
            <v>8.15</v>
          </cell>
          <cell r="G2430">
            <v>16.45</v>
          </cell>
          <cell r="H2430" t="str">
            <v>TEMP</v>
          </cell>
          <cell r="N2430">
            <v>0</v>
          </cell>
          <cell r="R2430" t="str">
            <v>PRINTING HELPER</v>
          </cell>
          <cell r="S2430">
            <v>39660</v>
          </cell>
          <cell r="T2430">
            <v>25</v>
          </cell>
          <cell r="U2430">
            <v>4</v>
          </cell>
          <cell r="V2430">
            <v>0</v>
          </cell>
          <cell r="W2430">
            <v>0</v>
          </cell>
          <cell r="X2430">
            <v>31</v>
          </cell>
          <cell r="Y2430">
            <v>29</v>
          </cell>
          <cell r="Z2430">
            <v>48</v>
          </cell>
        </row>
        <row r="2431">
          <cell r="A2431" t="str">
            <v>TMP607</v>
          </cell>
          <cell r="B2431" t="str">
            <v>YOGESH INGLE</v>
          </cell>
          <cell r="C2431" t="str">
            <v>5.9.07</v>
          </cell>
          <cell r="E2431" t="str">
            <v>YES</v>
          </cell>
          <cell r="F2431">
            <v>8.15</v>
          </cell>
          <cell r="G2431">
            <v>16.45</v>
          </cell>
          <cell r="H2431" t="str">
            <v>TEMP</v>
          </cell>
          <cell r="N2431">
            <v>0</v>
          </cell>
          <cell r="R2431" t="str">
            <v>PRINTING HELPER</v>
          </cell>
          <cell r="S2431">
            <v>39692</v>
          </cell>
          <cell r="T2431">
            <v>12</v>
          </cell>
          <cell r="U2431">
            <v>2</v>
          </cell>
          <cell r="V2431">
            <v>0</v>
          </cell>
          <cell r="W2431">
            <v>1</v>
          </cell>
          <cell r="X2431">
            <v>30</v>
          </cell>
          <cell r="Y2431">
            <v>15</v>
          </cell>
          <cell r="Z2431">
            <v>3.25</v>
          </cell>
        </row>
        <row r="2432">
          <cell r="A2432" t="str">
            <v>TMP608</v>
          </cell>
          <cell r="B2432" t="str">
            <v>BHARTI PARULEKAR</v>
          </cell>
          <cell r="C2432" t="str">
            <v>6.9.07</v>
          </cell>
          <cell r="E2432" t="str">
            <v>YES</v>
          </cell>
          <cell r="F2432">
            <v>9</v>
          </cell>
          <cell r="G2432">
            <v>17.3</v>
          </cell>
          <cell r="H2432" t="str">
            <v>TEMP</v>
          </cell>
          <cell r="N2432">
            <v>0</v>
          </cell>
          <cell r="R2432" t="str">
            <v>ASSEMBLY HELPER</v>
          </cell>
          <cell r="S2432">
            <v>39753</v>
          </cell>
          <cell r="T2432">
            <v>23.5</v>
          </cell>
          <cell r="U2432">
            <v>5</v>
          </cell>
          <cell r="V2432">
            <v>0</v>
          </cell>
          <cell r="W2432">
            <v>0</v>
          </cell>
          <cell r="X2432">
            <v>30</v>
          </cell>
          <cell r="Y2432">
            <v>28.5</v>
          </cell>
          <cell r="Z2432">
            <v>0</v>
          </cell>
        </row>
        <row r="2433">
          <cell r="A2433" t="str">
            <v>TMP608</v>
          </cell>
          <cell r="B2433" t="str">
            <v>BHARTI PARULEKAR</v>
          </cell>
          <cell r="C2433" t="str">
            <v>6.9.07</v>
          </cell>
          <cell r="E2433" t="str">
            <v>YES</v>
          </cell>
          <cell r="F2433">
            <v>9</v>
          </cell>
          <cell r="G2433">
            <v>17.3</v>
          </cell>
          <cell r="H2433" t="str">
            <v>TEMP</v>
          </cell>
          <cell r="N2433">
            <v>0</v>
          </cell>
          <cell r="R2433" t="str">
            <v>ASSEMBLY HELPER</v>
          </cell>
          <cell r="S2433">
            <v>39692</v>
          </cell>
          <cell r="T2433">
            <v>22</v>
          </cell>
          <cell r="U2433">
            <v>4</v>
          </cell>
          <cell r="V2433">
            <v>0</v>
          </cell>
          <cell r="W2433">
            <v>1</v>
          </cell>
          <cell r="X2433">
            <v>30</v>
          </cell>
          <cell r="Y2433">
            <v>27</v>
          </cell>
          <cell r="Z2433">
            <v>8</v>
          </cell>
        </row>
        <row r="2434">
          <cell r="A2434" t="str">
            <v>TMP608</v>
          </cell>
          <cell r="B2434" t="str">
            <v>BHARTI PARULEKAR</v>
          </cell>
          <cell r="C2434" t="str">
            <v>6.9.07</v>
          </cell>
          <cell r="E2434" t="str">
            <v>YES</v>
          </cell>
          <cell r="F2434">
            <v>9</v>
          </cell>
          <cell r="G2434">
            <v>17.3</v>
          </cell>
          <cell r="H2434" t="str">
            <v>TEMP</v>
          </cell>
          <cell r="N2434">
            <v>0</v>
          </cell>
          <cell r="R2434" t="str">
            <v>ASSEMBLY HELPER</v>
          </cell>
          <cell r="S2434">
            <v>39691</v>
          </cell>
          <cell r="T2434">
            <v>24</v>
          </cell>
          <cell r="U2434">
            <v>4</v>
          </cell>
          <cell r="V2434">
            <v>0</v>
          </cell>
          <cell r="W2434">
            <v>3</v>
          </cell>
          <cell r="X2434">
            <v>31</v>
          </cell>
          <cell r="Y2434">
            <v>31</v>
          </cell>
          <cell r="Z2434">
            <v>0</v>
          </cell>
        </row>
        <row r="2435">
          <cell r="A2435" t="str">
            <v>TMP608</v>
          </cell>
          <cell r="B2435" t="str">
            <v>BHARTI PARULEKAR</v>
          </cell>
          <cell r="C2435" t="str">
            <v>6.9.07</v>
          </cell>
          <cell r="E2435" t="str">
            <v>YES</v>
          </cell>
          <cell r="F2435">
            <v>9</v>
          </cell>
          <cell r="G2435">
            <v>17.3</v>
          </cell>
          <cell r="H2435" t="str">
            <v>TEMP</v>
          </cell>
          <cell r="N2435">
            <v>0</v>
          </cell>
          <cell r="R2435" t="str">
            <v>ASSEMBLY HELPER</v>
          </cell>
          <cell r="S2435">
            <v>39722</v>
          </cell>
          <cell r="T2435">
            <v>21.5</v>
          </cell>
          <cell r="U2435">
            <v>4</v>
          </cell>
          <cell r="V2435">
            <v>0</v>
          </cell>
          <cell r="W2435">
            <v>4</v>
          </cell>
          <cell r="X2435">
            <v>31</v>
          </cell>
          <cell r="Y2435">
            <v>29.5</v>
          </cell>
          <cell r="Z2435">
            <v>0</v>
          </cell>
        </row>
        <row r="2436">
          <cell r="A2436" t="str">
            <v>TMP608</v>
          </cell>
          <cell r="B2436" t="str">
            <v>BHARTI PARULEKAR</v>
          </cell>
          <cell r="C2436" t="str">
            <v>6.9.07</v>
          </cell>
          <cell r="E2436" t="str">
            <v>YES</v>
          </cell>
          <cell r="F2436">
            <v>9</v>
          </cell>
          <cell r="G2436">
            <v>17.3</v>
          </cell>
          <cell r="H2436" t="str">
            <v>TEMP</v>
          </cell>
          <cell r="N2436">
            <v>0</v>
          </cell>
          <cell r="R2436" t="str">
            <v>ASSEMBLY HELPER</v>
          </cell>
          <cell r="S2436">
            <v>39599</v>
          </cell>
          <cell r="T2436">
            <v>23</v>
          </cell>
          <cell r="U2436">
            <v>4</v>
          </cell>
          <cell r="V2436">
            <v>0</v>
          </cell>
          <cell r="W2436">
            <v>1</v>
          </cell>
          <cell r="X2436">
            <v>31</v>
          </cell>
          <cell r="Y2436">
            <v>28</v>
          </cell>
          <cell r="Z2436">
            <v>0</v>
          </cell>
        </row>
        <row r="2437">
          <cell r="A2437" t="str">
            <v>TMP608</v>
          </cell>
          <cell r="B2437" t="str">
            <v>BHARTI PARULEKAR</v>
          </cell>
          <cell r="C2437" t="str">
            <v>6.9.07</v>
          </cell>
          <cell r="F2437">
            <v>9</v>
          </cell>
          <cell r="G2437">
            <v>17.3</v>
          </cell>
          <cell r="H2437" t="str">
            <v>TEMP</v>
          </cell>
          <cell r="N2437">
            <v>0</v>
          </cell>
          <cell r="R2437" t="str">
            <v>ASSEMBLY HELPER</v>
          </cell>
          <cell r="S2437">
            <v>39629</v>
          </cell>
          <cell r="T2437">
            <v>24</v>
          </cell>
          <cell r="U2437">
            <v>5</v>
          </cell>
          <cell r="V2437">
            <v>0</v>
          </cell>
          <cell r="W2437">
            <v>0</v>
          </cell>
          <cell r="X2437">
            <v>30</v>
          </cell>
          <cell r="Y2437">
            <v>29</v>
          </cell>
          <cell r="Z2437">
            <v>0</v>
          </cell>
        </row>
        <row r="2438">
          <cell r="A2438" t="str">
            <v>TMP608</v>
          </cell>
          <cell r="B2438" t="str">
            <v>BHARTI PARULEKAR</v>
          </cell>
          <cell r="C2438" t="str">
            <v>6.9.07</v>
          </cell>
          <cell r="E2438" t="str">
            <v>YES</v>
          </cell>
          <cell r="F2438">
            <v>9</v>
          </cell>
          <cell r="G2438">
            <v>17.3</v>
          </cell>
          <cell r="H2438" t="str">
            <v>TEMP</v>
          </cell>
          <cell r="N2438">
            <v>0</v>
          </cell>
          <cell r="R2438" t="str">
            <v>ASSEMBLY HELPER</v>
          </cell>
          <cell r="S2438">
            <v>39660</v>
          </cell>
          <cell r="T2438">
            <v>18.5</v>
          </cell>
          <cell r="U2438">
            <v>3</v>
          </cell>
          <cell r="V2438">
            <v>0</v>
          </cell>
          <cell r="W2438">
            <v>0</v>
          </cell>
          <cell r="X2438">
            <v>31</v>
          </cell>
          <cell r="Y2438">
            <v>21.5</v>
          </cell>
          <cell r="Z2438">
            <v>0</v>
          </cell>
        </row>
        <row r="2439">
          <cell r="A2439" t="str">
            <v>TMP608</v>
          </cell>
          <cell r="B2439" t="str">
            <v>BHARTI PARULEKAR</v>
          </cell>
          <cell r="C2439" t="str">
            <v>6.9.07</v>
          </cell>
          <cell r="E2439" t="str">
            <v>YES</v>
          </cell>
          <cell r="F2439" t="str">
            <v>TIME_IN</v>
          </cell>
          <cell r="G2439">
            <v>17.3</v>
          </cell>
          <cell r="H2439" t="str">
            <v>TEMP</v>
          </cell>
          <cell r="N2439">
            <v>0</v>
          </cell>
          <cell r="R2439" t="str">
            <v>ASSEMBLY HELPER</v>
          </cell>
          <cell r="S2439">
            <v>39845</v>
          </cell>
          <cell r="T2439">
            <v>11</v>
          </cell>
          <cell r="U2439">
            <v>4</v>
          </cell>
          <cell r="V2439">
            <v>0</v>
          </cell>
          <cell r="W2439">
            <v>0</v>
          </cell>
          <cell r="X2439">
            <v>28</v>
          </cell>
          <cell r="Y2439">
            <v>15</v>
          </cell>
          <cell r="Z2439">
            <v>0</v>
          </cell>
        </row>
        <row r="2440">
          <cell r="A2440" t="str">
            <v>TMP608</v>
          </cell>
          <cell r="B2440" t="str">
            <v>BHARTI PARULEKAR</v>
          </cell>
          <cell r="C2440" t="str">
            <v>6.9.07</v>
          </cell>
          <cell r="E2440" t="str">
            <v>YES</v>
          </cell>
          <cell r="F2440">
            <v>9</v>
          </cell>
          <cell r="G2440">
            <v>17.3</v>
          </cell>
          <cell r="H2440" t="str">
            <v>TEMP</v>
          </cell>
          <cell r="N2440">
            <v>0</v>
          </cell>
          <cell r="R2440" t="str">
            <v>ASSEMBLY HELPER</v>
          </cell>
          <cell r="S2440">
            <v>39539</v>
          </cell>
          <cell r="T2440">
            <v>25</v>
          </cell>
          <cell r="U2440">
            <v>4</v>
          </cell>
          <cell r="W2440">
            <v>0</v>
          </cell>
          <cell r="X2440">
            <v>30</v>
          </cell>
          <cell r="Y2440">
            <v>29</v>
          </cell>
          <cell r="Z2440">
            <v>0</v>
          </cell>
        </row>
        <row r="2441">
          <cell r="A2441" t="str">
            <v>TMP608</v>
          </cell>
          <cell r="B2441" t="str">
            <v>BHARTI PARULEKAR</v>
          </cell>
          <cell r="C2441" t="str">
            <v>6.9.07</v>
          </cell>
          <cell r="E2441" t="str">
            <v>YES</v>
          </cell>
          <cell r="F2441" t="str">
            <v>TIME_IN</v>
          </cell>
          <cell r="G2441">
            <v>17.3</v>
          </cell>
          <cell r="H2441" t="str">
            <v>TEMP</v>
          </cell>
          <cell r="N2441">
            <v>0</v>
          </cell>
          <cell r="R2441" t="str">
            <v>ASSEMBLY HELPER</v>
          </cell>
          <cell r="S2441">
            <v>39783</v>
          </cell>
          <cell r="T2441">
            <v>21</v>
          </cell>
          <cell r="U2441">
            <v>4</v>
          </cell>
          <cell r="V2441">
            <v>0</v>
          </cell>
          <cell r="W2441">
            <v>0</v>
          </cell>
          <cell r="X2441">
            <v>31</v>
          </cell>
          <cell r="Y2441">
            <v>25</v>
          </cell>
          <cell r="Z2441">
            <v>0</v>
          </cell>
        </row>
        <row r="2442">
          <cell r="A2442" t="str">
            <v>TMP608</v>
          </cell>
          <cell r="B2442" t="str">
            <v>BHARTI PARULEKAR</v>
          </cell>
          <cell r="C2442" t="str">
            <v>6.9.07</v>
          </cell>
          <cell r="E2442" t="str">
            <v>YES</v>
          </cell>
          <cell r="F2442" t="str">
            <v>TIME_IN</v>
          </cell>
          <cell r="G2442">
            <v>17.3</v>
          </cell>
          <cell r="H2442" t="str">
            <v>TEMP</v>
          </cell>
          <cell r="N2442">
            <v>0</v>
          </cell>
          <cell r="R2442" t="str">
            <v>ASSEMBLY HELPER</v>
          </cell>
          <cell r="S2442">
            <v>39814</v>
          </cell>
          <cell r="T2442">
            <v>25</v>
          </cell>
          <cell r="U2442">
            <v>4</v>
          </cell>
          <cell r="V2442">
            <v>0</v>
          </cell>
          <cell r="W2442">
            <v>1</v>
          </cell>
          <cell r="X2442">
            <v>31</v>
          </cell>
          <cell r="Y2442">
            <v>30</v>
          </cell>
          <cell r="Z2442">
            <v>0</v>
          </cell>
        </row>
        <row r="2443">
          <cell r="A2443" t="str">
            <v>TMP610</v>
          </cell>
          <cell r="B2443" t="str">
            <v>HARSHALA LINGAYAT</v>
          </cell>
          <cell r="C2443" t="str">
            <v>10.9.07</v>
          </cell>
          <cell r="E2443" t="str">
            <v>YES</v>
          </cell>
          <cell r="F2443" t="str">
            <v>TIME_IN</v>
          </cell>
          <cell r="G2443">
            <v>17.3</v>
          </cell>
          <cell r="H2443" t="str">
            <v>TEMP</v>
          </cell>
          <cell r="N2443">
            <v>0</v>
          </cell>
          <cell r="R2443" t="str">
            <v>ASSEMBLY SUPERVISOR</v>
          </cell>
          <cell r="S2443">
            <v>39814</v>
          </cell>
          <cell r="T2443">
            <v>26</v>
          </cell>
          <cell r="U2443">
            <v>4</v>
          </cell>
          <cell r="V2443">
            <v>0</v>
          </cell>
          <cell r="W2443">
            <v>1</v>
          </cell>
          <cell r="X2443">
            <v>31</v>
          </cell>
          <cell r="Y2443">
            <v>31</v>
          </cell>
          <cell r="Z2443">
            <v>2.75</v>
          </cell>
        </row>
        <row r="2444">
          <cell r="A2444" t="str">
            <v>TMP610</v>
          </cell>
          <cell r="B2444" t="str">
            <v>HARSHALA LINGAYAT</v>
          </cell>
          <cell r="C2444" t="str">
            <v>10.9.07</v>
          </cell>
          <cell r="E2444" t="str">
            <v>YES</v>
          </cell>
          <cell r="F2444">
            <v>9</v>
          </cell>
          <cell r="G2444">
            <v>17.3</v>
          </cell>
          <cell r="H2444" t="str">
            <v>TEMP</v>
          </cell>
          <cell r="N2444">
            <v>0</v>
          </cell>
          <cell r="R2444" t="str">
            <v>ASSEMBLY SUPERVISOR</v>
          </cell>
          <cell r="S2444">
            <v>39753</v>
          </cell>
          <cell r="T2444">
            <v>17.5</v>
          </cell>
          <cell r="U2444">
            <v>4</v>
          </cell>
          <cell r="V2444">
            <v>0</v>
          </cell>
          <cell r="W2444">
            <v>0</v>
          </cell>
          <cell r="X2444">
            <v>30</v>
          </cell>
          <cell r="Y2444">
            <v>21.5</v>
          </cell>
          <cell r="Z2444">
            <v>0</v>
          </cell>
        </row>
        <row r="2445">
          <cell r="A2445" t="str">
            <v>TMP610</v>
          </cell>
          <cell r="B2445" t="str">
            <v>HARSHALA LINGAYAT</v>
          </cell>
          <cell r="C2445" t="str">
            <v>10.9.07</v>
          </cell>
          <cell r="E2445" t="str">
            <v>YES</v>
          </cell>
          <cell r="F2445">
            <v>9</v>
          </cell>
          <cell r="G2445">
            <v>17.3</v>
          </cell>
          <cell r="H2445" t="str">
            <v>TEMP</v>
          </cell>
          <cell r="N2445">
            <v>0</v>
          </cell>
          <cell r="R2445" t="str">
            <v>ASSEMBLY SUPERVISOR</v>
          </cell>
          <cell r="S2445">
            <v>39599</v>
          </cell>
          <cell r="T2445">
            <v>24</v>
          </cell>
          <cell r="U2445">
            <v>4</v>
          </cell>
          <cell r="V2445">
            <v>0</v>
          </cell>
          <cell r="W2445">
            <v>1</v>
          </cell>
          <cell r="X2445">
            <v>31</v>
          </cell>
          <cell r="Y2445">
            <v>29</v>
          </cell>
          <cell r="Z2445">
            <v>4.75</v>
          </cell>
        </row>
        <row r="2446">
          <cell r="A2446" t="str">
            <v>TMP610</v>
          </cell>
          <cell r="B2446" t="str">
            <v>HARSHALA LINGAYAT</v>
          </cell>
          <cell r="C2446" t="str">
            <v>10.9.07</v>
          </cell>
          <cell r="E2446" t="str">
            <v>YES</v>
          </cell>
          <cell r="F2446">
            <v>9</v>
          </cell>
          <cell r="G2446">
            <v>17.3</v>
          </cell>
          <cell r="H2446" t="str">
            <v>TEMP</v>
          </cell>
          <cell r="N2446">
            <v>0</v>
          </cell>
          <cell r="R2446" t="str">
            <v>ASSEMBLY SUPERVISOR</v>
          </cell>
          <cell r="S2446">
            <v>39691</v>
          </cell>
          <cell r="T2446">
            <v>24</v>
          </cell>
          <cell r="U2446">
            <v>4</v>
          </cell>
          <cell r="V2446">
            <v>0</v>
          </cell>
          <cell r="W2446">
            <v>3</v>
          </cell>
          <cell r="X2446">
            <v>31</v>
          </cell>
          <cell r="Y2446">
            <v>31</v>
          </cell>
          <cell r="Z2446">
            <v>6.25</v>
          </cell>
        </row>
        <row r="2447">
          <cell r="A2447" t="str">
            <v>TMP610</v>
          </cell>
          <cell r="B2447" t="str">
            <v>HARSHALA LINGAYAT</v>
          </cell>
          <cell r="C2447" t="str">
            <v>10.9.07</v>
          </cell>
          <cell r="E2447" t="str">
            <v>YES</v>
          </cell>
          <cell r="F2447">
            <v>9</v>
          </cell>
          <cell r="G2447">
            <v>17.3</v>
          </cell>
          <cell r="H2447" t="str">
            <v>TEMP</v>
          </cell>
          <cell r="N2447">
            <v>0</v>
          </cell>
          <cell r="R2447" t="str">
            <v>ASSEMBLY SUPERVISOR</v>
          </cell>
          <cell r="S2447">
            <v>39692</v>
          </cell>
          <cell r="T2447">
            <v>22.5</v>
          </cell>
          <cell r="U2447">
            <v>4</v>
          </cell>
          <cell r="V2447">
            <v>0</v>
          </cell>
          <cell r="W2447">
            <v>1</v>
          </cell>
          <cell r="X2447">
            <v>30</v>
          </cell>
          <cell r="Y2447">
            <v>27.5</v>
          </cell>
          <cell r="Z2447">
            <v>11.25</v>
          </cell>
        </row>
        <row r="2448">
          <cell r="A2448" t="str">
            <v>TMP610</v>
          </cell>
          <cell r="B2448" t="str">
            <v>HARSHALA LINGAYAT</v>
          </cell>
          <cell r="C2448" t="str">
            <v>10.9.07</v>
          </cell>
          <cell r="E2448" t="str">
            <v>YES</v>
          </cell>
          <cell r="F2448">
            <v>9</v>
          </cell>
          <cell r="G2448">
            <v>17.3</v>
          </cell>
          <cell r="H2448" t="str">
            <v>TEMP</v>
          </cell>
          <cell r="N2448">
            <v>0</v>
          </cell>
          <cell r="R2448" t="str">
            <v>ASSEMBLY SUPERVISOR</v>
          </cell>
          <cell r="S2448">
            <v>39722</v>
          </cell>
          <cell r="T2448">
            <v>19.5</v>
          </cell>
          <cell r="U2448">
            <v>4</v>
          </cell>
          <cell r="V2448">
            <v>0</v>
          </cell>
          <cell r="W2448">
            <v>4</v>
          </cell>
          <cell r="X2448">
            <v>31</v>
          </cell>
          <cell r="Y2448">
            <v>27.5</v>
          </cell>
          <cell r="Z2448">
            <v>26.5</v>
          </cell>
        </row>
        <row r="2449">
          <cell r="A2449" t="str">
            <v>TMP610</v>
          </cell>
          <cell r="B2449" t="str">
            <v>HARSHALA LINGAYAT</v>
          </cell>
          <cell r="C2449" t="str">
            <v>10.9.07</v>
          </cell>
          <cell r="E2449" t="str">
            <v>YES</v>
          </cell>
          <cell r="F2449">
            <v>9</v>
          </cell>
          <cell r="G2449">
            <v>17.3</v>
          </cell>
          <cell r="H2449" t="str">
            <v>TEMP</v>
          </cell>
          <cell r="N2449">
            <v>0</v>
          </cell>
          <cell r="R2449" t="str">
            <v>ASSEMBLY SUPERVISOR</v>
          </cell>
          <cell r="S2449">
            <v>39660</v>
          </cell>
          <cell r="T2449">
            <v>24</v>
          </cell>
          <cell r="U2449">
            <v>4</v>
          </cell>
          <cell r="V2449">
            <v>0</v>
          </cell>
          <cell r="W2449">
            <v>0</v>
          </cell>
          <cell r="X2449">
            <v>31</v>
          </cell>
          <cell r="Y2449">
            <v>28</v>
          </cell>
          <cell r="Z2449">
            <v>20</v>
          </cell>
        </row>
        <row r="2450">
          <cell r="A2450" t="str">
            <v>TMP610</v>
          </cell>
          <cell r="B2450" t="str">
            <v>HARSHALA LINGAYAT</v>
          </cell>
          <cell r="C2450" t="str">
            <v>10.9.07</v>
          </cell>
          <cell r="E2450" t="str">
            <v>YES</v>
          </cell>
          <cell r="F2450" t="str">
            <v>TIME_IN</v>
          </cell>
          <cell r="G2450">
            <v>17.3</v>
          </cell>
          <cell r="H2450" t="str">
            <v>TEMP</v>
          </cell>
          <cell r="N2450">
            <v>0</v>
          </cell>
          <cell r="R2450" t="str">
            <v>ASSEMBLY SUPERVISOR</v>
          </cell>
          <cell r="S2450">
            <v>39881</v>
          </cell>
          <cell r="T2450">
            <v>22.5</v>
          </cell>
          <cell r="U2450">
            <v>5</v>
          </cell>
          <cell r="V2450">
            <v>0</v>
          </cell>
          <cell r="W2450">
            <v>2</v>
          </cell>
          <cell r="X2450">
            <v>31</v>
          </cell>
          <cell r="Y2450">
            <v>29.5</v>
          </cell>
          <cell r="Z2450">
            <v>26.75</v>
          </cell>
        </row>
        <row r="2451">
          <cell r="A2451" t="str">
            <v>TMP610</v>
          </cell>
          <cell r="B2451" t="str">
            <v>HARSHALA LINGAYAT</v>
          </cell>
          <cell r="C2451" t="str">
            <v>10.9.07</v>
          </cell>
          <cell r="E2451" t="str">
            <v>YES</v>
          </cell>
          <cell r="F2451" t="str">
            <v>TIME_IN</v>
          </cell>
          <cell r="G2451">
            <v>17.3</v>
          </cell>
          <cell r="H2451" t="str">
            <v>TEMP</v>
          </cell>
          <cell r="N2451">
            <v>0</v>
          </cell>
          <cell r="R2451" t="str">
            <v>ASSEMBLY SUPERVISOR</v>
          </cell>
          <cell r="S2451">
            <v>39845</v>
          </cell>
          <cell r="T2451">
            <v>24</v>
          </cell>
          <cell r="U2451">
            <v>4</v>
          </cell>
          <cell r="V2451">
            <v>0</v>
          </cell>
          <cell r="W2451">
            <v>0</v>
          </cell>
          <cell r="X2451">
            <v>28</v>
          </cell>
          <cell r="Y2451">
            <v>28</v>
          </cell>
          <cell r="Z2451">
            <v>7.5</v>
          </cell>
        </row>
        <row r="2452">
          <cell r="A2452" t="str">
            <v>TMP610</v>
          </cell>
          <cell r="B2452" t="str">
            <v>HARSHALA LINGAYAT</v>
          </cell>
          <cell r="C2452" t="str">
            <v>10.9.07</v>
          </cell>
          <cell r="E2452" t="str">
            <v>YES</v>
          </cell>
          <cell r="F2452" t="str">
            <v>TIME_IN</v>
          </cell>
          <cell r="G2452">
            <v>17.3</v>
          </cell>
          <cell r="H2452" t="str">
            <v>TEMP</v>
          </cell>
          <cell r="N2452">
            <v>0</v>
          </cell>
          <cell r="R2452" t="str">
            <v>ASSEMBLY SUPERVISOR</v>
          </cell>
          <cell r="S2452">
            <v>39783</v>
          </cell>
          <cell r="T2452">
            <v>24.5</v>
          </cell>
          <cell r="U2452">
            <v>4</v>
          </cell>
          <cell r="V2452">
            <v>0</v>
          </cell>
          <cell r="W2452">
            <v>0</v>
          </cell>
          <cell r="X2452">
            <v>31</v>
          </cell>
          <cell r="Y2452">
            <v>28.5</v>
          </cell>
          <cell r="Z2452">
            <v>2</v>
          </cell>
        </row>
        <row r="2453">
          <cell r="A2453" t="str">
            <v>TMP610</v>
          </cell>
          <cell r="B2453" t="str">
            <v>HARSHALA LINGAYAT</v>
          </cell>
          <cell r="C2453" t="str">
            <v>10.9.07</v>
          </cell>
          <cell r="E2453" t="str">
            <v>YES</v>
          </cell>
          <cell r="F2453">
            <v>9</v>
          </cell>
          <cell r="G2453">
            <v>17.3</v>
          </cell>
          <cell r="H2453" t="str">
            <v>TEMP</v>
          </cell>
          <cell r="N2453">
            <v>0</v>
          </cell>
          <cell r="R2453" t="str">
            <v>ASSEMBLY SUPERVISOR</v>
          </cell>
          <cell r="S2453">
            <v>39539</v>
          </cell>
          <cell r="T2453">
            <v>23</v>
          </cell>
          <cell r="U2453">
            <v>4</v>
          </cell>
          <cell r="W2453">
            <v>0</v>
          </cell>
          <cell r="X2453">
            <v>30</v>
          </cell>
          <cell r="Y2453">
            <v>27</v>
          </cell>
          <cell r="Z2453">
            <v>1.25</v>
          </cell>
        </row>
        <row r="2454">
          <cell r="A2454" t="str">
            <v>TMP610</v>
          </cell>
          <cell r="B2454" t="str">
            <v>HARSHALA LINGAYAT</v>
          </cell>
          <cell r="C2454" t="str">
            <v>10.9.07</v>
          </cell>
          <cell r="F2454">
            <v>9</v>
          </cell>
          <cell r="G2454">
            <v>17.3</v>
          </cell>
          <cell r="H2454" t="str">
            <v>TEMP</v>
          </cell>
          <cell r="N2454">
            <v>0</v>
          </cell>
          <cell r="R2454" t="str">
            <v>ASSEMBLY SUPERVISOR</v>
          </cell>
          <cell r="S2454">
            <v>39629</v>
          </cell>
          <cell r="T2454">
            <v>24</v>
          </cell>
          <cell r="U2454">
            <v>5</v>
          </cell>
          <cell r="V2454">
            <v>0</v>
          </cell>
          <cell r="W2454">
            <v>0</v>
          </cell>
          <cell r="X2454">
            <v>30</v>
          </cell>
          <cell r="Y2454">
            <v>29</v>
          </cell>
          <cell r="Z2454">
            <v>2.5</v>
          </cell>
        </row>
        <row r="2455">
          <cell r="A2455" t="str">
            <v>TMP611</v>
          </cell>
          <cell r="B2455" t="str">
            <v>SAPNA BHALERAO</v>
          </cell>
          <cell r="C2455" t="str">
            <v>10.9.07</v>
          </cell>
          <cell r="E2455" t="str">
            <v>YES</v>
          </cell>
          <cell r="F2455">
            <v>9</v>
          </cell>
          <cell r="G2455">
            <v>17.3</v>
          </cell>
          <cell r="H2455" t="str">
            <v>TEMP</v>
          </cell>
          <cell r="N2455">
            <v>0</v>
          </cell>
          <cell r="R2455" t="str">
            <v>ASSEMBLY SUPERVISOR</v>
          </cell>
          <cell r="S2455">
            <v>39539</v>
          </cell>
          <cell r="T2455">
            <v>15.5</v>
          </cell>
          <cell r="U2455">
            <v>3</v>
          </cell>
          <cell r="W2455">
            <v>0</v>
          </cell>
          <cell r="X2455">
            <v>30</v>
          </cell>
          <cell r="Y2455">
            <v>18.5</v>
          </cell>
          <cell r="Z2455">
            <v>2.25</v>
          </cell>
        </row>
        <row r="2456">
          <cell r="A2456" t="str">
            <v>TMP611</v>
          </cell>
          <cell r="B2456" t="str">
            <v>SAPNA BHALERAO</v>
          </cell>
          <cell r="C2456" t="str">
            <v>10.9.07</v>
          </cell>
          <cell r="E2456" t="str">
            <v>YES</v>
          </cell>
          <cell r="F2456">
            <v>9</v>
          </cell>
          <cell r="G2456">
            <v>17.3</v>
          </cell>
          <cell r="H2456" t="str">
            <v>TEMP</v>
          </cell>
          <cell r="N2456">
            <v>0</v>
          </cell>
          <cell r="R2456" t="str">
            <v>ASSEMBLY SUPERVISOR</v>
          </cell>
          <cell r="S2456">
            <v>39660</v>
          </cell>
          <cell r="T2456">
            <v>15</v>
          </cell>
          <cell r="U2456">
            <v>3</v>
          </cell>
          <cell r="V2456">
            <v>0</v>
          </cell>
          <cell r="W2456">
            <v>0</v>
          </cell>
          <cell r="X2456">
            <v>31</v>
          </cell>
          <cell r="Y2456">
            <v>18</v>
          </cell>
          <cell r="Z2456">
            <v>0</v>
          </cell>
        </row>
        <row r="2457">
          <cell r="A2457" t="str">
            <v>TMP611</v>
          </cell>
          <cell r="B2457" t="str">
            <v>SAPNA BHALERAO</v>
          </cell>
          <cell r="C2457" t="str">
            <v>10.9.07</v>
          </cell>
          <cell r="F2457">
            <v>9</v>
          </cell>
          <cell r="G2457">
            <v>17.3</v>
          </cell>
          <cell r="H2457" t="str">
            <v>TEMP</v>
          </cell>
          <cell r="N2457">
            <v>0</v>
          </cell>
          <cell r="R2457" t="str">
            <v>ASSEMBLY SUPERVISOR</v>
          </cell>
          <cell r="S2457">
            <v>39629</v>
          </cell>
          <cell r="T2457">
            <v>17.5</v>
          </cell>
          <cell r="U2457">
            <v>5</v>
          </cell>
          <cell r="V2457">
            <v>0</v>
          </cell>
          <cell r="W2457">
            <v>0</v>
          </cell>
          <cell r="X2457">
            <v>30</v>
          </cell>
          <cell r="Y2457">
            <v>22.5</v>
          </cell>
          <cell r="Z2457">
            <v>0</v>
          </cell>
        </row>
        <row r="2458">
          <cell r="A2458" t="str">
            <v>TMP611</v>
          </cell>
          <cell r="B2458" t="str">
            <v>SAPNA BHALERAO</v>
          </cell>
          <cell r="C2458" t="str">
            <v>10.9.07</v>
          </cell>
          <cell r="E2458" t="str">
            <v>YES</v>
          </cell>
          <cell r="F2458">
            <v>9</v>
          </cell>
          <cell r="G2458">
            <v>17.3</v>
          </cell>
          <cell r="H2458" t="str">
            <v>TEMP</v>
          </cell>
          <cell r="N2458">
            <v>0</v>
          </cell>
          <cell r="R2458" t="str">
            <v>ASSEMBLY SUPERVISOR</v>
          </cell>
          <cell r="S2458">
            <v>39599</v>
          </cell>
          <cell r="T2458">
            <v>17</v>
          </cell>
          <cell r="U2458">
            <v>3</v>
          </cell>
          <cell r="V2458">
            <v>0</v>
          </cell>
          <cell r="W2458">
            <v>0</v>
          </cell>
          <cell r="X2458">
            <v>31</v>
          </cell>
          <cell r="Y2458">
            <v>20</v>
          </cell>
          <cell r="Z2458">
            <v>1.5</v>
          </cell>
        </row>
        <row r="2459">
          <cell r="A2459" t="str">
            <v>TMP612</v>
          </cell>
          <cell r="B2459" t="str">
            <v>SANJAY VELUKAR</v>
          </cell>
          <cell r="C2459" t="str">
            <v>10.9.07</v>
          </cell>
          <cell r="F2459">
            <v>8.15</v>
          </cell>
          <cell r="G2459">
            <v>16.45</v>
          </cell>
          <cell r="H2459" t="str">
            <v>TEMP</v>
          </cell>
          <cell r="N2459">
            <v>0</v>
          </cell>
          <cell r="R2459" t="str">
            <v>PRINTING HELPER</v>
          </cell>
          <cell r="S2459">
            <v>39629</v>
          </cell>
          <cell r="T2459">
            <v>5</v>
          </cell>
          <cell r="U2459">
            <v>2</v>
          </cell>
          <cell r="V2459">
            <v>0</v>
          </cell>
          <cell r="W2459">
            <v>0</v>
          </cell>
          <cell r="X2459">
            <v>30</v>
          </cell>
          <cell r="Y2459">
            <v>7</v>
          </cell>
          <cell r="Z2459">
            <v>0</v>
          </cell>
        </row>
        <row r="2460">
          <cell r="A2460" t="str">
            <v>TMP612</v>
          </cell>
          <cell r="B2460" t="str">
            <v>SANJAY VELUKAR</v>
          </cell>
          <cell r="C2460" t="str">
            <v>10.9.07</v>
          </cell>
          <cell r="E2460" t="str">
            <v>YES</v>
          </cell>
          <cell r="F2460">
            <v>8.15</v>
          </cell>
          <cell r="G2460">
            <v>16.45</v>
          </cell>
          <cell r="H2460" t="str">
            <v>TEMP</v>
          </cell>
          <cell r="N2460">
            <v>0</v>
          </cell>
          <cell r="R2460" t="str">
            <v>PRINTING HELPER</v>
          </cell>
          <cell r="S2460">
            <v>39539</v>
          </cell>
          <cell r="T2460">
            <v>22</v>
          </cell>
          <cell r="U2460">
            <v>4</v>
          </cell>
          <cell r="W2460">
            <v>0</v>
          </cell>
          <cell r="X2460">
            <v>30</v>
          </cell>
          <cell r="Y2460">
            <v>26</v>
          </cell>
          <cell r="Z2460">
            <v>2.25</v>
          </cell>
        </row>
        <row r="2461">
          <cell r="A2461" t="str">
            <v>TMP612</v>
          </cell>
          <cell r="B2461" t="str">
            <v>SANJAY VELUKAR</v>
          </cell>
          <cell r="C2461" t="str">
            <v>10.9.07</v>
          </cell>
          <cell r="E2461" t="str">
            <v>YES</v>
          </cell>
          <cell r="F2461">
            <v>8.15</v>
          </cell>
          <cell r="G2461">
            <v>16.45</v>
          </cell>
          <cell r="H2461" t="str">
            <v>TEMP</v>
          </cell>
          <cell r="N2461">
            <v>0</v>
          </cell>
          <cell r="R2461" t="str">
            <v>PRINTING HELPER</v>
          </cell>
          <cell r="S2461">
            <v>39599</v>
          </cell>
          <cell r="T2461">
            <v>17</v>
          </cell>
          <cell r="U2461">
            <v>3</v>
          </cell>
          <cell r="V2461">
            <v>0</v>
          </cell>
          <cell r="W2461">
            <v>0</v>
          </cell>
          <cell r="X2461">
            <v>31</v>
          </cell>
          <cell r="Y2461">
            <v>20</v>
          </cell>
          <cell r="Z2461">
            <v>10</v>
          </cell>
        </row>
        <row r="2462">
          <cell r="A2462" t="str">
            <v>TMP614</v>
          </cell>
          <cell r="B2462" t="str">
            <v>SMITA GHULE</v>
          </cell>
          <cell r="C2462" t="str">
            <v>10.9.07</v>
          </cell>
          <cell r="F2462">
            <v>9</v>
          </cell>
          <cell r="G2462">
            <v>17.3</v>
          </cell>
          <cell r="H2462" t="str">
            <v>TEMP</v>
          </cell>
          <cell r="N2462">
            <v>0</v>
          </cell>
          <cell r="R2462" t="str">
            <v>CAD OPERATOR</v>
          </cell>
          <cell r="S2462">
            <v>39629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  <cell r="X2462">
            <v>30</v>
          </cell>
          <cell r="Y2462">
            <v>0</v>
          </cell>
          <cell r="Z2462">
            <v>0</v>
          </cell>
        </row>
        <row r="2463">
          <cell r="A2463" t="str">
            <v>TMP614</v>
          </cell>
          <cell r="B2463" t="str">
            <v>SMITA GHULE</v>
          </cell>
          <cell r="C2463" t="str">
            <v>10.9.07</v>
          </cell>
          <cell r="E2463" t="str">
            <v>TEP</v>
          </cell>
          <cell r="F2463">
            <v>9</v>
          </cell>
          <cell r="G2463">
            <v>17.3</v>
          </cell>
          <cell r="H2463" t="str">
            <v>TEMP</v>
          </cell>
          <cell r="N2463">
            <v>0</v>
          </cell>
          <cell r="R2463" t="str">
            <v>CAD OPERATOR</v>
          </cell>
          <cell r="S2463">
            <v>39539</v>
          </cell>
          <cell r="T2463">
            <v>17.5</v>
          </cell>
          <cell r="U2463">
            <v>3</v>
          </cell>
          <cell r="W2463">
            <v>0</v>
          </cell>
          <cell r="X2463">
            <v>30</v>
          </cell>
          <cell r="Y2463">
            <v>20.5</v>
          </cell>
          <cell r="Z2463">
            <v>1.5</v>
          </cell>
        </row>
        <row r="2464">
          <cell r="A2464" t="str">
            <v>TMP614</v>
          </cell>
          <cell r="B2464" t="str">
            <v>SMITA GHULE</v>
          </cell>
          <cell r="C2464" t="str">
            <v>10.9.07</v>
          </cell>
          <cell r="E2464" t="str">
            <v>TEP</v>
          </cell>
          <cell r="F2464">
            <v>9</v>
          </cell>
          <cell r="G2464">
            <v>17.3</v>
          </cell>
          <cell r="H2464" t="str">
            <v>TEMP</v>
          </cell>
          <cell r="N2464">
            <v>0</v>
          </cell>
          <cell r="R2464" t="str">
            <v>CAD OPERATOR</v>
          </cell>
          <cell r="S2464">
            <v>39599</v>
          </cell>
          <cell r="T2464">
            <v>23</v>
          </cell>
          <cell r="U2464">
            <v>4</v>
          </cell>
          <cell r="V2464">
            <v>0</v>
          </cell>
          <cell r="W2464">
            <v>1</v>
          </cell>
          <cell r="X2464">
            <v>31</v>
          </cell>
          <cell r="Y2464">
            <v>28</v>
          </cell>
          <cell r="Z2464">
            <v>0</v>
          </cell>
        </row>
        <row r="2465">
          <cell r="A2465" t="str">
            <v>TMP615</v>
          </cell>
          <cell r="B2465" t="str">
            <v>NAMRATA KALBATE</v>
          </cell>
          <cell r="C2465" t="str">
            <v>11.9.07</v>
          </cell>
          <cell r="E2465" t="str">
            <v>YES</v>
          </cell>
          <cell r="F2465">
            <v>9</v>
          </cell>
          <cell r="G2465">
            <v>17.36</v>
          </cell>
          <cell r="H2465" t="str">
            <v>TEMP</v>
          </cell>
          <cell r="N2465">
            <v>0</v>
          </cell>
          <cell r="R2465" t="str">
            <v>ASSEMBLY HELPER</v>
          </cell>
          <cell r="S2465">
            <v>39691</v>
          </cell>
          <cell r="T2465">
            <v>24</v>
          </cell>
          <cell r="U2465">
            <v>4</v>
          </cell>
          <cell r="V2465">
            <v>0</v>
          </cell>
          <cell r="W2465">
            <v>3</v>
          </cell>
          <cell r="X2465">
            <v>31</v>
          </cell>
          <cell r="Y2465">
            <v>31</v>
          </cell>
          <cell r="Z2465">
            <v>22.5</v>
          </cell>
        </row>
        <row r="2466">
          <cell r="A2466" t="str">
            <v>TMP615</v>
          </cell>
          <cell r="B2466" t="str">
            <v>NAMRATA KALBATE</v>
          </cell>
          <cell r="C2466" t="str">
            <v>11.9.07</v>
          </cell>
          <cell r="F2466">
            <v>9</v>
          </cell>
          <cell r="G2466">
            <v>17.36</v>
          </cell>
          <cell r="H2466" t="str">
            <v>TEMP</v>
          </cell>
          <cell r="N2466">
            <v>0</v>
          </cell>
          <cell r="R2466" t="str">
            <v>ASSEMBLY HELPER</v>
          </cell>
          <cell r="S2466">
            <v>39629</v>
          </cell>
          <cell r="T2466">
            <v>24</v>
          </cell>
          <cell r="U2466">
            <v>5</v>
          </cell>
          <cell r="V2466">
            <v>0</v>
          </cell>
          <cell r="W2466">
            <v>0</v>
          </cell>
          <cell r="X2466">
            <v>30</v>
          </cell>
          <cell r="Y2466">
            <v>29</v>
          </cell>
          <cell r="Z2466">
            <v>0</v>
          </cell>
        </row>
        <row r="2467">
          <cell r="A2467" t="str">
            <v>TMP615</v>
          </cell>
          <cell r="B2467" t="str">
            <v>NAMRATA KALBATE</v>
          </cell>
          <cell r="C2467" t="str">
            <v>11.9.07</v>
          </cell>
          <cell r="E2467" t="str">
            <v>YES</v>
          </cell>
          <cell r="F2467">
            <v>9</v>
          </cell>
          <cell r="G2467">
            <v>17.36</v>
          </cell>
          <cell r="H2467" t="str">
            <v>TEMP</v>
          </cell>
          <cell r="N2467">
            <v>0</v>
          </cell>
          <cell r="R2467" t="str">
            <v>ASSEMBLY HELPER</v>
          </cell>
          <cell r="S2467">
            <v>39753</v>
          </cell>
          <cell r="T2467">
            <v>23</v>
          </cell>
          <cell r="U2467">
            <v>5</v>
          </cell>
          <cell r="V2467">
            <v>0</v>
          </cell>
          <cell r="W2467">
            <v>0</v>
          </cell>
          <cell r="X2467">
            <v>30</v>
          </cell>
          <cell r="Y2467">
            <v>28</v>
          </cell>
          <cell r="Z2467">
            <v>0</v>
          </cell>
        </row>
        <row r="2468">
          <cell r="A2468" t="str">
            <v>TMP615</v>
          </cell>
          <cell r="B2468" t="str">
            <v>NAMRATA KALBATE</v>
          </cell>
          <cell r="C2468" t="str">
            <v>11.9.07</v>
          </cell>
          <cell r="E2468" t="str">
            <v>YES</v>
          </cell>
          <cell r="F2468" t="str">
            <v>TIME_IN</v>
          </cell>
          <cell r="G2468">
            <v>17.36</v>
          </cell>
          <cell r="H2468" t="str">
            <v>TEMP</v>
          </cell>
          <cell r="N2468">
            <v>0</v>
          </cell>
          <cell r="R2468" t="str">
            <v>ASSEMBLY HELPER</v>
          </cell>
          <cell r="S2468">
            <v>39783</v>
          </cell>
          <cell r="T2468">
            <v>25</v>
          </cell>
          <cell r="U2468">
            <v>4</v>
          </cell>
          <cell r="V2468">
            <v>0</v>
          </cell>
          <cell r="W2468">
            <v>0</v>
          </cell>
          <cell r="X2468">
            <v>31</v>
          </cell>
          <cell r="Y2468">
            <v>29</v>
          </cell>
          <cell r="Z2468">
            <v>2</v>
          </cell>
        </row>
        <row r="2469">
          <cell r="A2469" t="str">
            <v>TMP615</v>
          </cell>
          <cell r="B2469" t="str">
            <v>NAMRATA KALBATE</v>
          </cell>
          <cell r="C2469" t="str">
            <v>11.9.07</v>
          </cell>
          <cell r="E2469" t="str">
            <v>YES</v>
          </cell>
          <cell r="F2469" t="str">
            <v>TIME_IN</v>
          </cell>
          <cell r="G2469">
            <v>17.36</v>
          </cell>
          <cell r="H2469" t="str">
            <v>TEMP</v>
          </cell>
          <cell r="N2469">
            <v>0</v>
          </cell>
          <cell r="R2469" t="str">
            <v>ASSEMBLY HELPER</v>
          </cell>
          <cell r="S2469">
            <v>39881</v>
          </cell>
          <cell r="T2469">
            <v>9.5</v>
          </cell>
          <cell r="U2469">
            <v>2</v>
          </cell>
          <cell r="V2469">
            <v>0</v>
          </cell>
          <cell r="W2469">
            <v>1</v>
          </cell>
          <cell r="X2469">
            <v>31</v>
          </cell>
          <cell r="Y2469">
            <v>12.5</v>
          </cell>
          <cell r="Z2469">
            <v>0</v>
          </cell>
        </row>
        <row r="2470">
          <cell r="A2470" t="str">
            <v>TMP615</v>
          </cell>
          <cell r="B2470" t="str">
            <v>NAMRATA KALBATE</v>
          </cell>
          <cell r="C2470" t="str">
            <v>11.9.07</v>
          </cell>
          <cell r="E2470" t="str">
            <v>YES</v>
          </cell>
          <cell r="F2470">
            <v>9</v>
          </cell>
          <cell r="G2470">
            <v>17.36</v>
          </cell>
          <cell r="H2470" t="str">
            <v>TEMP</v>
          </cell>
          <cell r="N2470">
            <v>0</v>
          </cell>
          <cell r="R2470" t="str">
            <v>ASSEMBLY HELPER</v>
          </cell>
          <cell r="S2470">
            <v>39599</v>
          </cell>
          <cell r="T2470">
            <v>25</v>
          </cell>
          <cell r="U2470">
            <v>4</v>
          </cell>
          <cell r="V2470">
            <v>0</v>
          </cell>
          <cell r="W2470">
            <v>1</v>
          </cell>
          <cell r="X2470">
            <v>31</v>
          </cell>
          <cell r="Y2470">
            <v>30</v>
          </cell>
          <cell r="Z2470">
            <v>1</v>
          </cell>
        </row>
        <row r="2471">
          <cell r="A2471" t="str">
            <v>TMP615</v>
          </cell>
          <cell r="B2471" t="str">
            <v>NAMRATA KALBATE</v>
          </cell>
          <cell r="C2471" t="str">
            <v>11.9.07</v>
          </cell>
          <cell r="E2471" t="str">
            <v>YES</v>
          </cell>
          <cell r="F2471">
            <v>9</v>
          </cell>
          <cell r="G2471">
            <v>17.36</v>
          </cell>
          <cell r="H2471" t="str">
            <v>TEMP</v>
          </cell>
          <cell r="N2471">
            <v>0</v>
          </cell>
          <cell r="R2471" t="str">
            <v>ASSEMBLY HELPER</v>
          </cell>
          <cell r="S2471">
            <v>39660</v>
          </cell>
          <cell r="T2471">
            <v>26</v>
          </cell>
          <cell r="U2471">
            <v>4</v>
          </cell>
          <cell r="V2471">
            <v>0</v>
          </cell>
          <cell r="W2471">
            <v>0</v>
          </cell>
          <cell r="X2471">
            <v>31</v>
          </cell>
          <cell r="Y2471">
            <v>30</v>
          </cell>
          <cell r="Z2471">
            <v>26.5</v>
          </cell>
        </row>
        <row r="2472">
          <cell r="A2472" t="str">
            <v>TMP615</v>
          </cell>
          <cell r="B2472" t="str">
            <v>NAMRATA KALBATE</v>
          </cell>
          <cell r="C2472" t="str">
            <v>11.9.07</v>
          </cell>
          <cell r="E2472" t="str">
            <v>YES</v>
          </cell>
          <cell r="F2472" t="str">
            <v>TIME_IN</v>
          </cell>
          <cell r="G2472">
            <v>17.36</v>
          </cell>
          <cell r="H2472" t="str">
            <v>TEMP</v>
          </cell>
          <cell r="N2472">
            <v>0</v>
          </cell>
          <cell r="R2472" t="str">
            <v>ASSEMBLY HELPER</v>
          </cell>
          <cell r="S2472">
            <v>39814</v>
          </cell>
          <cell r="T2472">
            <v>25</v>
          </cell>
          <cell r="U2472">
            <v>4</v>
          </cell>
          <cell r="V2472">
            <v>0</v>
          </cell>
          <cell r="W2472">
            <v>1</v>
          </cell>
          <cell r="X2472">
            <v>31</v>
          </cell>
          <cell r="Y2472">
            <v>30</v>
          </cell>
          <cell r="Z2472">
            <v>1.25</v>
          </cell>
        </row>
        <row r="2473">
          <cell r="A2473" t="str">
            <v>TMP615</v>
          </cell>
          <cell r="B2473" t="str">
            <v>NAMRATA KALBATE</v>
          </cell>
          <cell r="C2473" t="str">
            <v>11.9.07</v>
          </cell>
          <cell r="E2473" t="str">
            <v>YES</v>
          </cell>
          <cell r="F2473">
            <v>9</v>
          </cell>
          <cell r="G2473">
            <v>17.36</v>
          </cell>
          <cell r="H2473" t="str">
            <v>TEMP</v>
          </cell>
          <cell r="N2473">
            <v>0</v>
          </cell>
          <cell r="R2473" t="str">
            <v>ASSEMBLY HELPER</v>
          </cell>
          <cell r="S2473">
            <v>39722</v>
          </cell>
          <cell r="T2473">
            <v>21</v>
          </cell>
          <cell r="U2473">
            <v>4</v>
          </cell>
          <cell r="V2473">
            <v>0</v>
          </cell>
          <cell r="W2473">
            <v>4</v>
          </cell>
          <cell r="X2473">
            <v>31</v>
          </cell>
          <cell r="Y2473">
            <v>29</v>
          </cell>
          <cell r="Z2473">
            <v>4.25</v>
          </cell>
        </row>
        <row r="2474">
          <cell r="A2474" t="str">
            <v>TMP615</v>
          </cell>
          <cell r="B2474" t="str">
            <v>NAMRATA KALBATE</v>
          </cell>
          <cell r="C2474" t="str">
            <v>11.9.07</v>
          </cell>
          <cell r="E2474" t="str">
            <v>YES</v>
          </cell>
          <cell r="F2474" t="str">
            <v>TIME_IN</v>
          </cell>
          <cell r="G2474">
            <v>17.36</v>
          </cell>
          <cell r="H2474" t="str">
            <v>TEMP</v>
          </cell>
          <cell r="N2474">
            <v>0</v>
          </cell>
          <cell r="R2474" t="str">
            <v>ASSEMBLY HELPER</v>
          </cell>
          <cell r="S2474">
            <v>39845</v>
          </cell>
          <cell r="T2474">
            <v>21</v>
          </cell>
          <cell r="U2474">
            <v>3</v>
          </cell>
          <cell r="V2474">
            <v>0</v>
          </cell>
          <cell r="W2474">
            <v>0</v>
          </cell>
          <cell r="X2474">
            <v>28</v>
          </cell>
          <cell r="Y2474">
            <v>24</v>
          </cell>
          <cell r="Z2474">
            <v>0</v>
          </cell>
        </row>
        <row r="2475">
          <cell r="A2475" t="str">
            <v>TMP615</v>
          </cell>
          <cell r="B2475" t="str">
            <v>NAMRATA KALBATE</v>
          </cell>
          <cell r="C2475" t="str">
            <v>11.9.07</v>
          </cell>
          <cell r="E2475" t="str">
            <v>YES</v>
          </cell>
          <cell r="F2475">
            <v>9</v>
          </cell>
          <cell r="G2475">
            <v>17.36</v>
          </cell>
          <cell r="H2475" t="str">
            <v>TEMP</v>
          </cell>
          <cell r="N2475">
            <v>0</v>
          </cell>
          <cell r="R2475" t="str">
            <v>ASSEMBLY HELPER</v>
          </cell>
          <cell r="S2475">
            <v>39692</v>
          </cell>
          <cell r="T2475">
            <v>25</v>
          </cell>
          <cell r="U2475">
            <v>4</v>
          </cell>
          <cell r="V2475">
            <v>0</v>
          </cell>
          <cell r="W2475">
            <v>1</v>
          </cell>
          <cell r="X2475">
            <v>30</v>
          </cell>
          <cell r="Y2475">
            <v>30</v>
          </cell>
          <cell r="Z2475">
            <v>22</v>
          </cell>
        </row>
        <row r="2476">
          <cell r="A2476" t="str">
            <v>TMP615</v>
          </cell>
          <cell r="B2476" t="str">
            <v>NAMRATA KALBATE</v>
          </cell>
          <cell r="C2476" t="str">
            <v>11.9.07</v>
          </cell>
          <cell r="E2476" t="str">
            <v>YES</v>
          </cell>
          <cell r="F2476">
            <v>9</v>
          </cell>
          <cell r="G2476">
            <v>17.36</v>
          </cell>
          <cell r="H2476" t="str">
            <v>TEMP</v>
          </cell>
          <cell r="N2476">
            <v>0</v>
          </cell>
          <cell r="R2476" t="str">
            <v>ASSEMBLY HELPER</v>
          </cell>
          <cell r="S2476">
            <v>39539</v>
          </cell>
          <cell r="T2476">
            <v>23</v>
          </cell>
          <cell r="U2476">
            <v>4</v>
          </cell>
          <cell r="W2476">
            <v>0</v>
          </cell>
          <cell r="X2476">
            <v>30</v>
          </cell>
          <cell r="Y2476">
            <v>27</v>
          </cell>
          <cell r="Z2476">
            <v>1.25</v>
          </cell>
        </row>
        <row r="2477">
          <cell r="A2477" t="str">
            <v>TMP616</v>
          </cell>
          <cell r="B2477" t="str">
            <v>MAMTA KALBATE</v>
          </cell>
          <cell r="C2477" t="str">
            <v>11.9.07</v>
          </cell>
          <cell r="E2477" t="str">
            <v>YES</v>
          </cell>
          <cell r="F2477">
            <v>9</v>
          </cell>
          <cell r="G2477">
            <v>17.3</v>
          </cell>
          <cell r="H2477" t="str">
            <v>TEMP</v>
          </cell>
          <cell r="N2477">
            <v>0</v>
          </cell>
          <cell r="R2477" t="str">
            <v>ASEMBLY HELPER</v>
          </cell>
          <cell r="S2477">
            <v>39660</v>
          </cell>
          <cell r="T2477">
            <v>26</v>
          </cell>
          <cell r="U2477">
            <v>4</v>
          </cell>
          <cell r="V2477">
            <v>0</v>
          </cell>
          <cell r="W2477">
            <v>0</v>
          </cell>
          <cell r="X2477">
            <v>31</v>
          </cell>
          <cell r="Y2477">
            <v>30</v>
          </cell>
          <cell r="Z2477">
            <v>12.5</v>
          </cell>
        </row>
        <row r="2478">
          <cell r="A2478" t="str">
            <v>TMP616</v>
          </cell>
          <cell r="B2478" t="str">
            <v>MAMTA KALBATE</v>
          </cell>
          <cell r="C2478" t="str">
            <v>11.9.07</v>
          </cell>
          <cell r="E2478" t="str">
            <v>YES</v>
          </cell>
          <cell r="F2478">
            <v>9</v>
          </cell>
          <cell r="G2478">
            <v>17.3</v>
          </cell>
          <cell r="H2478" t="str">
            <v>TEMP</v>
          </cell>
          <cell r="N2478">
            <v>0</v>
          </cell>
          <cell r="R2478" t="str">
            <v>ASEMBLY HELPER</v>
          </cell>
          <cell r="S2478">
            <v>39691</v>
          </cell>
          <cell r="T2478">
            <v>24</v>
          </cell>
          <cell r="U2478">
            <v>4</v>
          </cell>
          <cell r="V2478">
            <v>0</v>
          </cell>
          <cell r="W2478">
            <v>3</v>
          </cell>
          <cell r="X2478">
            <v>31</v>
          </cell>
          <cell r="Y2478">
            <v>31</v>
          </cell>
          <cell r="Z2478">
            <v>0.75</v>
          </cell>
        </row>
        <row r="2479">
          <cell r="A2479" t="str">
            <v>TMP616</v>
          </cell>
          <cell r="B2479" t="str">
            <v>MAMTA KALBATE</v>
          </cell>
          <cell r="C2479" t="str">
            <v>11.9.07</v>
          </cell>
          <cell r="E2479" t="str">
            <v>YES</v>
          </cell>
          <cell r="F2479" t="str">
            <v>TIME_IN</v>
          </cell>
          <cell r="G2479">
            <v>17.3</v>
          </cell>
          <cell r="H2479" t="str">
            <v>TEMP</v>
          </cell>
          <cell r="N2479">
            <v>0</v>
          </cell>
          <cell r="R2479" t="str">
            <v>ASEMBLY HELPER</v>
          </cell>
          <cell r="S2479">
            <v>39814</v>
          </cell>
          <cell r="T2479">
            <v>24</v>
          </cell>
          <cell r="U2479">
            <v>4</v>
          </cell>
          <cell r="V2479">
            <v>0</v>
          </cell>
          <cell r="W2479">
            <v>1</v>
          </cell>
          <cell r="X2479">
            <v>31</v>
          </cell>
          <cell r="Y2479">
            <v>29</v>
          </cell>
          <cell r="Z2479">
            <v>0</v>
          </cell>
        </row>
        <row r="2480">
          <cell r="A2480" t="str">
            <v>TMP616</v>
          </cell>
          <cell r="B2480" t="str">
            <v>MAMTA KALBATE</v>
          </cell>
          <cell r="C2480" t="str">
            <v>11.9.07</v>
          </cell>
          <cell r="E2480" t="str">
            <v>YES</v>
          </cell>
          <cell r="F2480" t="str">
            <v>TIME_IN</v>
          </cell>
          <cell r="G2480">
            <v>17.3</v>
          </cell>
          <cell r="H2480" t="str">
            <v>TEMP</v>
          </cell>
          <cell r="N2480">
            <v>0</v>
          </cell>
          <cell r="R2480" t="str">
            <v>ASEMBLY HELPER</v>
          </cell>
          <cell r="S2480">
            <v>39783</v>
          </cell>
          <cell r="T2480">
            <v>26</v>
          </cell>
          <cell r="U2480">
            <v>4</v>
          </cell>
          <cell r="V2480">
            <v>0</v>
          </cell>
          <cell r="W2480">
            <v>0</v>
          </cell>
          <cell r="X2480">
            <v>31</v>
          </cell>
          <cell r="Y2480">
            <v>30</v>
          </cell>
          <cell r="Z2480">
            <v>1.5</v>
          </cell>
        </row>
        <row r="2481">
          <cell r="A2481" t="str">
            <v>TMP616</v>
          </cell>
          <cell r="B2481" t="str">
            <v>MAMTA KALBATE</v>
          </cell>
          <cell r="C2481" t="str">
            <v>11.9.07</v>
          </cell>
          <cell r="E2481" t="str">
            <v>YES</v>
          </cell>
          <cell r="F2481" t="str">
            <v>TIME_IN</v>
          </cell>
          <cell r="G2481">
            <v>17.3</v>
          </cell>
          <cell r="H2481" t="str">
            <v>TEMP</v>
          </cell>
          <cell r="N2481">
            <v>0</v>
          </cell>
          <cell r="R2481" t="str">
            <v>ASEMBLY HELPER</v>
          </cell>
          <cell r="S2481">
            <v>39881</v>
          </cell>
          <cell r="T2481">
            <v>24</v>
          </cell>
          <cell r="U2481">
            <v>5</v>
          </cell>
          <cell r="V2481">
            <v>0</v>
          </cell>
          <cell r="W2481">
            <v>2</v>
          </cell>
          <cell r="X2481">
            <v>31</v>
          </cell>
          <cell r="Y2481">
            <v>31</v>
          </cell>
          <cell r="Z2481">
            <v>9.25</v>
          </cell>
        </row>
        <row r="2482">
          <cell r="A2482" t="str">
            <v>TMP616</v>
          </cell>
          <cell r="B2482" t="str">
            <v>MAMTA KALBATE</v>
          </cell>
          <cell r="C2482" t="str">
            <v>11.9.07</v>
          </cell>
          <cell r="E2482" t="str">
            <v>YES</v>
          </cell>
          <cell r="F2482">
            <v>9</v>
          </cell>
          <cell r="G2482">
            <v>17.3</v>
          </cell>
          <cell r="H2482" t="str">
            <v>TEMP</v>
          </cell>
          <cell r="N2482">
            <v>0</v>
          </cell>
          <cell r="R2482" t="str">
            <v>ASEMBLY HELPER</v>
          </cell>
          <cell r="S2482">
            <v>39539</v>
          </cell>
          <cell r="T2482">
            <v>25</v>
          </cell>
          <cell r="U2482">
            <v>4</v>
          </cell>
          <cell r="W2482">
            <v>0</v>
          </cell>
          <cell r="X2482">
            <v>30</v>
          </cell>
          <cell r="Y2482">
            <v>29</v>
          </cell>
          <cell r="Z2482">
            <v>0</v>
          </cell>
        </row>
        <row r="2483">
          <cell r="A2483" t="str">
            <v>TMP616</v>
          </cell>
          <cell r="B2483" t="str">
            <v>MAMTA KALBATE</v>
          </cell>
          <cell r="C2483" t="str">
            <v>11.9.07</v>
          </cell>
          <cell r="E2483" t="str">
            <v>YES</v>
          </cell>
          <cell r="F2483">
            <v>9</v>
          </cell>
          <cell r="G2483">
            <v>17.3</v>
          </cell>
          <cell r="H2483" t="str">
            <v>TEMP</v>
          </cell>
          <cell r="N2483">
            <v>0</v>
          </cell>
          <cell r="R2483" t="str">
            <v>ASEMBLY HELPER</v>
          </cell>
          <cell r="S2483">
            <v>39753</v>
          </cell>
          <cell r="T2483">
            <v>21.5</v>
          </cell>
          <cell r="U2483">
            <v>5</v>
          </cell>
          <cell r="V2483">
            <v>0</v>
          </cell>
          <cell r="W2483">
            <v>0</v>
          </cell>
          <cell r="X2483">
            <v>30</v>
          </cell>
          <cell r="Y2483">
            <v>26.5</v>
          </cell>
          <cell r="Z2483">
            <v>0</v>
          </cell>
        </row>
        <row r="2484">
          <cell r="A2484" t="str">
            <v>TMP616</v>
          </cell>
          <cell r="B2484" t="str">
            <v>MAMTA KALBATE</v>
          </cell>
          <cell r="C2484" t="str">
            <v>11.9.07</v>
          </cell>
          <cell r="E2484" t="str">
            <v>YES</v>
          </cell>
          <cell r="F2484">
            <v>9</v>
          </cell>
          <cell r="G2484">
            <v>17.3</v>
          </cell>
          <cell r="H2484" t="str">
            <v>TEMP</v>
          </cell>
          <cell r="N2484">
            <v>0</v>
          </cell>
          <cell r="R2484" t="str">
            <v>ASEMBLY HELPER</v>
          </cell>
          <cell r="S2484">
            <v>39722</v>
          </cell>
          <cell r="T2484">
            <v>23</v>
          </cell>
          <cell r="U2484">
            <v>4</v>
          </cell>
          <cell r="V2484">
            <v>0</v>
          </cell>
          <cell r="W2484">
            <v>4</v>
          </cell>
          <cell r="X2484">
            <v>31</v>
          </cell>
          <cell r="Y2484">
            <v>31</v>
          </cell>
          <cell r="Z2484">
            <v>0</v>
          </cell>
        </row>
        <row r="2485">
          <cell r="A2485" t="str">
            <v>TMP616</v>
          </cell>
          <cell r="B2485" t="str">
            <v>MAMTA KALBATE</v>
          </cell>
          <cell r="C2485" t="str">
            <v>11.9.07</v>
          </cell>
          <cell r="E2485" t="str">
            <v>YES</v>
          </cell>
          <cell r="F2485">
            <v>9</v>
          </cell>
          <cell r="G2485">
            <v>17.3</v>
          </cell>
          <cell r="H2485" t="str">
            <v>TEMP</v>
          </cell>
          <cell r="N2485">
            <v>0</v>
          </cell>
          <cell r="R2485" t="str">
            <v>ASEMBLY HELPER</v>
          </cell>
          <cell r="S2485">
            <v>39599</v>
          </cell>
          <cell r="T2485">
            <v>24.5</v>
          </cell>
          <cell r="U2485">
            <v>4</v>
          </cell>
          <cell r="V2485">
            <v>0</v>
          </cell>
          <cell r="W2485">
            <v>1</v>
          </cell>
          <cell r="X2485">
            <v>31</v>
          </cell>
          <cell r="Y2485">
            <v>29.5</v>
          </cell>
          <cell r="Z2485">
            <v>9.5</v>
          </cell>
        </row>
        <row r="2486">
          <cell r="A2486" t="str">
            <v>TMP616</v>
          </cell>
          <cell r="B2486" t="str">
            <v>MAMTA KALBATE</v>
          </cell>
          <cell r="C2486" t="str">
            <v>11.9.07</v>
          </cell>
          <cell r="E2486" t="str">
            <v>YES</v>
          </cell>
          <cell r="F2486" t="str">
            <v>TIME_IN</v>
          </cell>
          <cell r="G2486">
            <v>17.3</v>
          </cell>
          <cell r="H2486" t="str">
            <v>TEMP</v>
          </cell>
          <cell r="N2486">
            <v>0</v>
          </cell>
          <cell r="R2486" t="str">
            <v>ASEMBLY HELPER</v>
          </cell>
          <cell r="S2486">
            <v>39845</v>
          </cell>
          <cell r="T2486">
            <v>23</v>
          </cell>
          <cell r="U2486">
            <v>4</v>
          </cell>
          <cell r="V2486">
            <v>0</v>
          </cell>
          <cell r="W2486">
            <v>0</v>
          </cell>
          <cell r="X2486">
            <v>28</v>
          </cell>
          <cell r="Y2486">
            <v>27</v>
          </cell>
          <cell r="Z2486">
            <v>0</v>
          </cell>
        </row>
        <row r="2487">
          <cell r="A2487" t="str">
            <v>TMP616</v>
          </cell>
          <cell r="B2487" t="str">
            <v>MAMTA KALBATE</v>
          </cell>
          <cell r="C2487" t="str">
            <v>11.9.07</v>
          </cell>
          <cell r="E2487" t="str">
            <v>YES</v>
          </cell>
          <cell r="F2487">
            <v>9</v>
          </cell>
          <cell r="G2487">
            <v>17.3</v>
          </cell>
          <cell r="H2487" t="str">
            <v>TEMP</v>
          </cell>
          <cell r="N2487">
            <v>0</v>
          </cell>
          <cell r="R2487" t="str">
            <v>ASEMBLY HELPER</v>
          </cell>
          <cell r="S2487">
            <v>39692</v>
          </cell>
          <cell r="T2487">
            <v>23.5</v>
          </cell>
          <cell r="U2487">
            <v>4</v>
          </cell>
          <cell r="V2487">
            <v>0</v>
          </cell>
          <cell r="W2487">
            <v>1</v>
          </cell>
          <cell r="X2487">
            <v>30</v>
          </cell>
          <cell r="Y2487">
            <v>28.5</v>
          </cell>
          <cell r="Z2487">
            <v>8</v>
          </cell>
        </row>
        <row r="2488">
          <cell r="A2488" t="str">
            <v>TMP616</v>
          </cell>
          <cell r="B2488" t="str">
            <v>MAMTA KALBATE</v>
          </cell>
          <cell r="C2488" t="str">
            <v>11.9.07</v>
          </cell>
          <cell r="F2488">
            <v>9</v>
          </cell>
          <cell r="G2488">
            <v>17.3</v>
          </cell>
          <cell r="H2488" t="str">
            <v>TEMP</v>
          </cell>
          <cell r="N2488">
            <v>0</v>
          </cell>
          <cell r="R2488" t="str">
            <v>ASEMBLY HELPER</v>
          </cell>
          <cell r="S2488">
            <v>39629</v>
          </cell>
          <cell r="T2488">
            <v>24.5</v>
          </cell>
          <cell r="U2488">
            <v>5</v>
          </cell>
          <cell r="V2488">
            <v>0</v>
          </cell>
          <cell r="W2488">
            <v>0</v>
          </cell>
          <cell r="X2488">
            <v>30</v>
          </cell>
          <cell r="Y2488">
            <v>29.5</v>
          </cell>
          <cell r="Z2488">
            <v>9.5</v>
          </cell>
        </row>
        <row r="2489">
          <cell r="A2489" t="str">
            <v>TMP617</v>
          </cell>
          <cell r="B2489" t="str">
            <v>SHIVKUMAR YADAV</v>
          </cell>
          <cell r="C2489" t="str">
            <v>17.9.07</v>
          </cell>
          <cell r="E2489" t="str">
            <v>YES</v>
          </cell>
          <cell r="F2489">
            <v>8.15</v>
          </cell>
          <cell r="G2489">
            <v>16.45</v>
          </cell>
          <cell r="H2489" t="str">
            <v>TEMP</v>
          </cell>
          <cell r="N2489">
            <v>0</v>
          </cell>
          <cell r="R2489" t="str">
            <v>PRINTING VARROC HELR</v>
          </cell>
          <cell r="S2489">
            <v>39691</v>
          </cell>
          <cell r="T2489">
            <v>24</v>
          </cell>
          <cell r="U2489">
            <v>5</v>
          </cell>
          <cell r="V2489">
            <v>0</v>
          </cell>
          <cell r="W2489">
            <v>2</v>
          </cell>
          <cell r="X2489">
            <v>31</v>
          </cell>
          <cell r="Y2489">
            <v>31</v>
          </cell>
          <cell r="Z2489">
            <v>34</v>
          </cell>
        </row>
        <row r="2490">
          <cell r="A2490" t="str">
            <v>TMP617</v>
          </cell>
          <cell r="B2490" t="str">
            <v>SHIVKUMAR YADAV</v>
          </cell>
          <cell r="C2490" t="str">
            <v>17.9.07</v>
          </cell>
          <cell r="F2490">
            <v>8.15</v>
          </cell>
          <cell r="G2490">
            <v>16.45</v>
          </cell>
          <cell r="H2490" t="str">
            <v>TEMP</v>
          </cell>
          <cell r="N2490">
            <v>0</v>
          </cell>
          <cell r="R2490" t="str">
            <v>PRINTING VARROC HELR</v>
          </cell>
          <cell r="S2490">
            <v>39629</v>
          </cell>
          <cell r="T2490">
            <v>25</v>
          </cell>
          <cell r="U2490">
            <v>5</v>
          </cell>
          <cell r="V2490">
            <v>0</v>
          </cell>
          <cell r="W2490">
            <v>0</v>
          </cell>
          <cell r="X2490">
            <v>30</v>
          </cell>
          <cell r="Y2490">
            <v>30</v>
          </cell>
          <cell r="Z2490">
            <v>76.75</v>
          </cell>
        </row>
        <row r="2491">
          <cell r="A2491" t="str">
            <v>TMP617</v>
          </cell>
          <cell r="B2491" t="str">
            <v>SHIVKUMAR YADAV</v>
          </cell>
          <cell r="C2491" t="str">
            <v>17.9.07</v>
          </cell>
          <cell r="E2491" t="str">
            <v>YES</v>
          </cell>
          <cell r="F2491">
            <v>8.15</v>
          </cell>
          <cell r="G2491">
            <v>16.45</v>
          </cell>
          <cell r="H2491" t="str">
            <v>TEMP</v>
          </cell>
          <cell r="N2491">
            <v>0</v>
          </cell>
          <cell r="R2491" t="str">
            <v>PRINTING VARROC HELR</v>
          </cell>
          <cell r="S2491">
            <v>39753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30</v>
          </cell>
          <cell r="Y2491">
            <v>0</v>
          </cell>
          <cell r="Z2491">
            <v>0</v>
          </cell>
        </row>
        <row r="2492">
          <cell r="A2492" t="str">
            <v>TMP617</v>
          </cell>
          <cell r="B2492" t="str">
            <v>SHIVKUMAR YADAV</v>
          </cell>
          <cell r="C2492" t="str">
            <v>17.9.07</v>
          </cell>
          <cell r="E2492" t="str">
            <v>YES</v>
          </cell>
          <cell r="F2492">
            <v>8.15</v>
          </cell>
          <cell r="G2492">
            <v>16.45</v>
          </cell>
          <cell r="H2492" t="str">
            <v>TEMP</v>
          </cell>
          <cell r="N2492">
            <v>0</v>
          </cell>
          <cell r="R2492" t="str">
            <v>PRINTING VARROC HELR</v>
          </cell>
          <cell r="S2492">
            <v>39599</v>
          </cell>
          <cell r="T2492">
            <v>22</v>
          </cell>
          <cell r="U2492">
            <v>3</v>
          </cell>
          <cell r="V2492">
            <v>0</v>
          </cell>
          <cell r="W2492">
            <v>0</v>
          </cell>
          <cell r="X2492">
            <v>31</v>
          </cell>
          <cell r="Y2492">
            <v>25</v>
          </cell>
          <cell r="Z2492">
            <v>86</v>
          </cell>
        </row>
        <row r="2493">
          <cell r="A2493" t="str">
            <v>TMP617</v>
          </cell>
          <cell r="B2493" t="str">
            <v>SHIVKUMAR YADAV</v>
          </cell>
          <cell r="C2493" t="str">
            <v>17.9.07</v>
          </cell>
          <cell r="E2493" t="str">
            <v>YES</v>
          </cell>
          <cell r="F2493">
            <v>8.15</v>
          </cell>
          <cell r="G2493">
            <v>16.45</v>
          </cell>
          <cell r="H2493" t="str">
            <v>TEMP</v>
          </cell>
          <cell r="N2493">
            <v>0</v>
          </cell>
          <cell r="R2493" t="str">
            <v>PRINTING VARROC HELR</v>
          </cell>
          <cell r="S2493">
            <v>39722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31</v>
          </cell>
          <cell r="Y2493">
            <v>0</v>
          </cell>
          <cell r="Z2493">
            <v>0</v>
          </cell>
        </row>
        <row r="2494">
          <cell r="A2494" t="str">
            <v>TMP617</v>
          </cell>
          <cell r="B2494" t="str">
            <v>SHIVKUMAR YADAV</v>
          </cell>
          <cell r="C2494" t="str">
            <v>17.9.07</v>
          </cell>
          <cell r="E2494" t="str">
            <v>YES</v>
          </cell>
          <cell r="F2494">
            <v>8.15</v>
          </cell>
          <cell r="G2494">
            <v>16.45</v>
          </cell>
          <cell r="H2494" t="str">
            <v>TEMP</v>
          </cell>
          <cell r="N2494">
            <v>0</v>
          </cell>
          <cell r="R2494" t="str">
            <v>PRINTING VARROC HELR</v>
          </cell>
          <cell r="S2494">
            <v>39692</v>
          </cell>
          <cell r="T2494">
            <v>9</v>
          </cell>
          <cell r="U2494">
            <v>2</v>
          </cell>
          <cell r="V2494">
            <v>0</v>
          </cell>
          <cell r="W2494">
            <v>1</v>
          </cell>
          <cell r="X2494">
            <v>30</v>
          </cell>
          <cell r="Y2494">
            <v>12</v>
          </cell>
          <cell r="Z2494">
            <v>3</v>
          </cell>
        </row>
        <row r="2495">
          <cell r="A2495" t="str">
            <v>TMP617</v>
          </cell>
          <cell r="B2495" t="str">
            <v>SHIVKUMAR YADAV</v>
          </cell>
          <cell r="C2495" t="str">
            <v>17.9.07</v>
          </cell>
          <cell r="E2495" t="str">
            <v>YES</v>
          </cell>
          <cell r="F2495">
            <v>8.15</v>
          </cell>
          <cell r="G2495">
            <v>16.45</v>
          </cell>
          <cell r="H2495" t="str">
            <v>TEMP</v>
          </cell>
          <cell r="N2495">
            <v>0</v>
          </cell>
          <cell r="R2495" t="str">
            <v>PRINTING VARROC HELR</v>
          </cell>
          <cell r="S2495">
            <v>39660</v>
          </cell>
          <cell r="T2495">
            <v>26.5</v>
          </cell>
          <cell r="U2495">
            <v>4</v>
          </cell>
          <cell r="V2495">
            <v>0</v>
          </cell>
          <cell r="W2495">
            <v>0</v>
          </cell>
          <cell r="X2495">
            <v>31</v>
          </cell>
          <cell r="Y2495">
            <v>30.5</v>
          </cell>
          <cell r="Z2495">
            <v>43.75</v>
          </cell>
        </row>
        <row r="2496">
          <cell r="A2496" t="str">
            <v>TMP617</v>
          </cell>
          <cell r="B2496" t="str">
            <v>SHIVKUMAR YADAV</v>
          </cell>
          <cell r="C2496" t="str">
            <v>17.9.07</v>
          </cell>
          <cell r="E2496" t="str">
            <v>YES</v>
          </cell>
          <cell r="F2496">
            <v>8.15</v>
          </cell>
          <cell r="G2496">
            <v>16.45</v>
          </cell>
          <cell r="H2496" t="str">
            <v>TEMP</v>
          </cell>
          <cell r="N2496">
            <v>0</v>
          </cell>
          <cell r="R2496" t="str">
            <v>PRINTING VARROC HELR</v>
          </cell>
          <cell r="S2496">
            <v>39539</v>
          </cell>
          <cell r="T2496">
            <v>11</v>
          </cell>
          <cell r="U2496">
            <v>2</v>
          </cell>
          <cell r="W2496">
            <v>0</v>
          </cell>
          <cell r="X2496">
            <v>30</v>
          </cell>
          <cell r="Y2496">
            <v>13</v>
          </cell>
          <cell r="Z2496">
            <v>6</v>
          </cell>
        </row>
        <row r="2497">
          <cell r="A2497" t="str">
            <v>TMP620</v>
          </cell>
          <cell r="B2497" t="str">
            <v>PRAKASH BHALERAO</v>
          </cell>
          <cell r="C2497" t="str">
            <v>20.9.07</v>
          </cell>
          <cell r="E2497" t="str">
            <v>YES</v>
          </cell>
          <cell r="F2497">
            <v>8.15</v>
          </cell>
          <cell r="G2497">
            <v>16.45</v>
          </cell>
          <cell r="H2497" t="str">
            <v>TEMP</v>
          </cell>
          <cell r="N2497">
            <v>0</v>
          </cell>
          <cell r="R2497" t="str">
            <v>PRINTING HELPER</v>
          </cell>
          <cell r="S2497">
            <v>39692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30</v>
          </cell>
          <cell r="Y2497">
            <v>0</v>
          </cell>
          <cell r="Z2497">
            <v>0</v>
          </cell>
        </row>
        <row r="2498">
          <cell r="A2498" t="str">
            <v>TMP620</v>
          </cell>
          <cell r="B2498" t="str">
            <v>PRAKASH BHALERAO</v>
          </cell>
          <cell r="C2498" t="str">
            <v>20.9.07</v>
          </cell>
          <cell r="E2498" t="str">
            <v>YES</v>
          </cell>
          <cell r="F2498">
            <v>8.15</v>
          </cell>
          <cell r="G2498">
            <v>16.45</v>
          </cell>
          <cell r="H2498" t="str">
            <v>TEMP</v>
          </cell>
          <cell r="N2498">
            <v>0</v>
          </cell>
          <cell r="R2498" t="str">
            <v>PRINTING HELPER</v>
          </cell>
          <cell r="S2498">
            <v>39599</v>
          </cell>
          <cell r="T2498">
            <v>25</v>
          </cell>
          <cell r="U2498">
            <v>4</v>
          </cell>
          <cell r="V2498">
            <v>0</v>
          </cell>
          <cell r="W2498">
            <v>1</v>
          </cell>
          <cell r="X2498">
            <v>31</v>
          </cell>
          <cell r="Y2498">
            <v>30</v>
          </cell>
          <cell r="Z2498">
            <v>0</v>
          </cell>
        </row>
        <row r="2499">
          <cell r="A2499" t="str">
            <v>TMP620</v>
          </cell>
          <cell r="B2499" t="str">
            <v>PRAKASH BHALERAO</v>
          </cell>
          <cell r="C2499" t="str">
            <v>20.9.07</v>
          </cell>
          <cell r="E2499" t="str">
            <v>YES</v>
          </cell>
          <cell r="F2499">
            <v>8.15</v>
          </cell>
          <cell r="G2499">
            <v>16.45</v>
          </cell>
          <cell r="H2499" t="str">
            <v>TEMP</v>
          </cell>
          <cell r="N2499">
            <v>0</v>
          </cell>
          <cell r="R2499" t="str">
            <v>PRINTING HELPER</v>
          </cell>
          <cell r="S2499">
            <v>39539</v>
          </cell>
          <cell r="T2499">
            <v>24</v>
          </cell>
          <cell r="U2499">
            <v>4</v>
          </cell>
          <cell r="W2499">
            <v>0</v>
          </cell>
          <cell r="X2499">
            <v>30</v>
          </cell>
          <cell r="Y2499">
            <v>28</v>
          </cell>
          <cell r="Z2499">
            <v>0</v>
          </cell>
        </row>
        <row r="2500">
          <cell r="A2500" t="str">
            <v>TMP620</v>
          </cell>
          <cell r="B2500" t="str">
            <v>PRAKASH BHALERAO</v>
          </cell>
          <cell r="C2500" t="str">
            <v>20.9.07</v>
          </cell>
          <cell r="E2500" t="str">
            <v>YES</v>
          </cell>
          <cell r="F2500">
            <v>8.15</v>
          </cell>
          <cell r="G2500">
            <v>16.45</v>
          </cell>
          <cell r="H2500" t="str">
            <v>TEMP</v>
          </cell>
          <cell r="N2500">
            <v>0</v>
          </cell>
          <cell r="R2500" t="str">
            <v>PRINTING HELPER</v>
          </cell>
          <cell r="S2500">
            <v>39691</v>
          </cell>
          <cell r="T2500">
            <v>23.5</v>
          </cell>
          <cell r="U2500">
            <v>4</v>
          </cell>
          <cell r="V2500">
            <v>0</v>
          </cell>
          <cell r="W2500">
            <v>3</v>
          </cell>
          <cell r="X2500">
            <v>31</v>
          </cell>
          <cell r="Y2500">
            <v>30.5</v>
          </cell>
          <cell r="Z2500">
            <v>0</v>
          </cell>
        </row>
        <row r="2501">
          <cell r="A2501" t="str">
            <v>TMP620</v>
          </cell>
          <cell r="B2501" t="str">
            <v>PRAKASH BHALERAO</v>
          </cell>
          <cell r="C2501" t="str">
            <v>20.9.07</v>
          </cell>
          <cell r="F2501">
            <v>8.15</v>
          </cell>
          <cell r="G2501">
            <v>16.45</v>
          </cell>
          <cell r="H2501" t="str">
            <v>TEMP</v>
          </cell>
          <cell r="N2501">
            <v>0</v>
          </cell>
          <cell r="R2501" t="str">
            <v>PRINTING HELPER</v>
          </cell>
          <cell r="S2501">
            <v>39629</v>
          </cell>
          <cell r="T2501">
            <v>22</v>
          </cell>
          <cell r="U2501">
            <v>5</v>
          </cell>
          <cell r="V2501">
            <v>0</v>
          </cell>
          <cell r="W2501">
            <v>0</v>
          </cell>
          <cell r="X2501">
            <v>30</v>
          </cell>
          <cell r="Y2501">
            <v>27</v>
          </cell>
          <cell r="Z2501">
            <v>4.75</v>
          </cell>
        </row>
        <row r="2502">
          <cell r="A2502" t="str">
            <v>TMP620</v>
          </cell>
          <cell r="B2502" t="str">
            <v>PRAKASH BHALERAO</v>
          </cell>
          <cell r="C2502" t="str">
            <v>20.9.07</v>
          </cell>
          <cell r="E2502" t="str">
            <v>YES</v>
          </cell>
          <cell r="F2502">
            <v>8.15</v>
          </cell>
          <cell r="G2502">
            <v>16.45</v>
          </cell>
          <cell r="H2502" t="str">
            <v>TEMP</v>
          </cell>
          <cell r="N2502">
            <v>0</v>
          </cell>
          <cell r="R2502" t="str">
            <v>PRINTING HELPER</v>
          </cell>
          <cell r="S2502">
            <v>39660</v>
          </cell>
          <cell r="T2502">
            <v>25</v>
          </cell>
          <cell r="U2502">
            <v>4</v>
          </cell>
          <cell r="V2502">
            <v>0</v>
          </cell>
          <cell r="W2502">
            <v>0</v>
          </cell>
          <cell r="X2502">
            <v>31</v>
          </cell>
          <cell r="Y2502">
            <v>29</v>
          </cell>
          <cell r="Z2502">
            <v>8</v>
          </cell>
        </row>
        <row r="2503">
          <cell r="A2503" t="str">
            <v>TMP621</v>
          </cell>
          <cell r="B2503" t="str">
            <v>MEERA DARADE</v>
          </cell>
          <cell r="C2503" t="str">
            <v>20.9.07</v>
          </cell>
          <cell r="E2503" t="str">
            <v>YES</v>
          </cell>
          <cell r="F2503">
            <v>9</v>
          </cell>
          <cell r="G2503">
            <v>17.3</v>
          </cell>
          <cell r="H2503" t="str">
            <v>TEMP</v>
          </cell>
          <cell r="N2503">
            <v>0</v>
          </cell>
          <cell r="R2503" t="str">
            <v>OFFICE HR ASSISTANT</v>
          </cell>
          <cell r="S2503">
            <v>39660</v>
          </cell>
          <cell r="T2503">
            <v>23</v>
          </cell>
          <cell r="U2503">
            <v>4</v>
          </cell>
          <cell r="V2503">
            <v>0</v>
          </cell>
          <cell r="W2503">
            <v>0</v>
          </cell>
          <cell r="X2503">
            <v>31</v>
          </cell>
          <cell r="Y2503">
            <v>27</v>
          </cell>
          <cell r="Z2503">
            <v>0</v>
          </cell>
        </row>
        <row r="2504">
          <cell r="A2504" t="str">
            <v>TMP621</v>
          </cell>
          <cell r="B2504" t="str">
            <v>MEERA DARADE</v>
          </cell>
          <cell r="C2504" t="str">
            <v>20.9.07</v>
          </cell>
          <cell r="E2504" t="str">
            <v>YES</v>
          </cell>
          <cell r="F2504">
            <v>9</v>
          </cell>
          <cell r="G2504">
            <v>17.3</v>
          </cell>
          <cell r="H2504" t="str">
            <v>TEMP</v>
          </cell>
          <cell r="N2504">
            <v>0</v>
          </cell>
          <cell r="R2504" t="str">
            <v>OFFICE HR ASSISTANT</v>
          </cell>
          <cell r="S2504">
            <v>39692</v>
          </cell>
          <cell r="T2504">
            <v>21.5</v>
          </cell>
          <cell r="U2504">
            <v>4</v>
          </cell>
          <cell r="V2504">
            <v>0</v>
          </cell>
          <cell r="W2504">
            <v>1</v>
          </cell>
          <cell r="X2504">
            <v>30</v>
          </cell>
          <cell r="Y2504">
            <v>26.5</v>
          </cell>
          <cell r="Z2504">
            <v>0</v>
          </cell>
        </row>
        <row r="2505">
          <cell r="A2505" t="str">
            <v>TMP621</v>
          </cell>
          <cell r="B2505" t="str">
            <v>MEERA DARADE</v>
          </cell>
          <cell r="C2505" t="str">
            <v>20.9.07</v>
          </cell>
          <cell r="E2505" t="str">
            <v>YES</v>
          </cell>
          <cell r="F2505">
            <v>9</v>
          </cell>
          <cell r="G2505">
            <v>17.3</v>
          </cell>
          <cell r="H2505" t="str">
            <v>TEMP</v>
          </cell>
          <cell r="N2505">
            <v>0</v>
          </cell>
          <cell r="R2505" t="str">
            <v>OFFICE HR ASSISTANT</v>
          </cell>
          <cell r="S2505">
            <v>39691</v>
          </cell>
          <cell r="T2505">
            <v>22</v>
          </cell>
          <cell r="U2505">
            <v>4</v>
          </cell>
          <cell r="V2505">
            <v>0</v>
          </cell>
          <cell r="W2505">
            <v>3</v>
          </cell>
          <cell r="X2505">
            <v>31</v>
          </cell>
          <cell r="Y2505">
            <v>29</v>
          </cell>
          <cell r="Z2505">
            <v>0</v>
          </cell>
        </row>
        <row r="2506">
          <cell r="A2506" t="str">
            <v>TMP621</v>
          </cell>
          <cell r="B2506" t="str">
            <v>MEERA DARADE</v>
          </cell>
          <cell r="C2506" t="str">
            <v>20.9.07</v>
          </cell>
          <cell r="E2506" t="str">
            <v>YES</v>
          </cell>
          <cell r="F2506">
            <v>9</v>
          </cell>
          <cell r="G2506">
            <v>17.3</v>
          </cell>
          <cell r="H2506" t="str">
            <v>TEMP</v>
          </cell>
          <cell r="N2506">
            <v>0</v>
          </cell>
          <cell r="R2506" t="str">
            <v>OFFICE HR ASSISTANT</v>
          </cell>
          <cell r="S2506">
            <v>39753</v>
          </cell>
          <cell r="T2506">
            <v>15</v>
          </cell>
          <cell r="U2506">
            <v>4</v>
          </cell>
          <cell r="V2506">
            <v>0</v>
          </cell>
          <cell r="W2506">
            <v>0</v>
          </cell>
          <cell r="X2506">
            <v>30</v>
          </cell>
          <cell r="Y2506">
            <v>19</v>
          </cell>
          <cell r="Z2506">
            <v>0</v>
          </cell>
        </row>
        <row r="2507">
          <cell r="A2507" t="str">
            <v>TMP621</v>
          </cell>
          <cell r="B2507" t="str">
            <v>MEERA DARADE</v>
          </cell>
          <cell r="C2507" t="str">
            <v>20.9.07</v>
          </cell>
          <cell r="E2507" t="str">
            <v>YES</v>
          </cell>
          <cell r="F2507">
            <v>9</v>
          </cell>
          <cell r="G2507">
            <v>17.3</v>
          </cell>
          <cell r="H2507" t="str">
            <v>TEMP</v>
          </cell>
          <cell r="N2507">
            <v>0</v>
          </cell>
          <cell r="R2507" t="str">
            <v>OFFICE HR ASSISTANT</v>
          </cell>
          <cell r="S2507">
            <v>39722</v>
          </cell>
          <cell r="T2507">
            <v>18</v>
          </cell>
          <cell r="U2507">
            <v>4</v>
          </cell>
          <cell r="V2507">
            <v>0</v>
          </cell>
          <cell r="W2507">
            <v>4</v>
          </cell>
          <cell r="X2507">
            <v>31</v>
          </cell>
          <cell r="Y2507">
            <v>26</v>
          </cell>
          <cell r="Z2507">
            <v>0</v>
          </cell>
        </row>
        <row r="2508">
          <cell r="A2508" t="str">
            <v>TMP621</v>
          </cell>
          <cell r="B2508" t="str">
            <v>MEERA DARADE</v>
          </cell>
          <cell r="C2508" t="str">
            <v>20.9.07</v>
          </cell>
          <cell r="E2508" t="str">
            <v>YES</v>
          </cell>
          <cell r="F2508">
            <v>9</v>
          </cell>
          <cell r="G2508">
            <v>17.3</v>
          </cell>
          <cell r="H2508" t="str">
            <v>TEMP</v>
          </cell>
          <cell r="N2508">
            <v>0</v>
          </cell>
          <cell r="R2508" t="str">
            <v>OFFICE HR ASSISTANT</v>
          </cell>
          <cell r="S2508">
            <v>39599</v>
          </cell>
          <cell r="T2508">
            <v>22</v>
          </cell>
          <cell r="U2508">
            <v>4</v>
          </cell>
          <cell r="V2508">
            <v>0</v>
          </cell>
          <cell r="W2508">
            <v>1</v>
          </cell>
          <cell r="X2508">
            <v>31</v>
          </cell>
          <cell r="Y2508">
            <v>27</v>
          </cell>
          <cell r="Z2508">
            <v>0</v>
          </cell>
        </row>
        <row r="2509">
          <cell r="A2509" t="str">
            <v>TMP621</v>
          </cell>
          <cell r="B2509" t="str">
            <v>MEERA DARADE</v>
          </cell>
          <cell r="C2509" t="str">
            <v>20.9.07</v>
          </cell>
          <cell r="E2509" t="str">
            <v>YES</v>
          </cell>
          <cell r="F2509">
            <v>9</v>
          </cell>
          <cell r="G2509">
            <v>17.3</v>
          </cell>
          <cell r="H2509" t="str">
            <v>TEMP</v>
          </cell>
          <cell r="N2509">
            <v>0</v>
          </cell>
          <cell r="R2509" t="str">
            <v>OFFICE HR ASSISTANT</v>
          </cell>
          <cell r="S2509">
            <v>39539</v>
          </cell>
          <cell r="T2509">
            <v>26</v>
          </cell>
          <cell r="U2509">
            <v>4</v>
          </cell>
          <cell r="W2509">
            <v>0</v>
          </cell>
          <cell r="X2509">
            <v>30</v>
          </cell>
          <cell r="Y2509">
            <v>30</v>
          </cell>
          <cell r="Z2509">
            <v>0</v>
          </cell>
        </row>
        <row r="2510">
          <cell r="A2510" t="str">
            <v>TMP621</v>
          </cell>
          <cell r="B2510" t="str">
            <v>MEERA DARADE</v>
          </cell>
          <cell r="C2510" t="str">
            <v>20.9.07</v>
          </cell>
          <cell r="F2510">
            <v>9</v>
          </cell>
          <cell r="G2510">
            <v>17.3</v>
          </cell>
          <cell r="H2510" t="str">
            <v>TEMP</v>
          </cell>
          <cell r="N2510">
            <v>0</v>
          </cell>
          <cell r="R2510" t="str">
            <v>OFFICE HR ASSISTANT</v>
          </cell>
          <cell r="S2510">
            <v>39629</v>
          </cell>
          <cell r="T2510">
            <v>24</v>
          </cell>
          <cell r="U2510">
            <v>5</v>
          </cell>
          <cell r="V2510">
            <v>0</v>
          </cell>
          <cell r="W2510">
            <v>0</v>
          </cell>
          <cell r="X2510">
            <v>30</v>
          </cell>
          <cell r="Y2510">
            <v>29</v>
          </cell>
          <cell r="Z2510">
            <v>0</v>
          </cell>
        </row>
        <row r="2511">
          <cell r="A2511" t="str">
            <v>TMP623</v>
          </cell>
          <cell r="B2511" t="str">
            <v>MAHESH MAHADIK</v>
          </cell>
          <cell r="C2511" t="str">
            <v>22.9.07</v>
          </cell>
          <cell r="E2511" t="str">
            <v>YES</v>
          </cell>
          <cell r="F2511">
            <v>8.15</v>
          </cell>
          <cell r="G2511">
            <v>16.45</v>
          </cell>
          <cell r="H2511" t="str">
            <v>TEMP</v>
          </cell>
          <cell r="N2511">
            <v>0</v>
          </cell>
          <cell r="R2511" t="str">
            <v>PRINTING VARROC HELR</v>
          </cell>
          <cell r="S2511">
            <v>39691</v>
          </cell>
          <cell r="T2511">
            <v>4</v>
          </cell>
          <cell r="U2511">
            <v>1</v>
          </cell>
          <cell r="V2511">
            <v>0</v>
          </cell>
          <cell r="W2511">
            <v>0</v>
          </cell>
          <cell r="X2511">
            <v>31</v>
          </cell>
          <cell r="Y2511">
            <v>5</v>
          </cell>
          <cell r="Z2511">
            <v>0</v>
          </cell>
        </row>
        <row r="2512">
          <cell r="A2512" t="str">
            <v>TMP623</v>
          </cell>
          <cell r="B2512" t="str">
            <v>MAHESH MAHADIK</v>
          </cell>
          <cell r="C2512" t="str">
            <v>22.9.07</v>
          </cell>
          <cell r="E2512" t="str">
            <v>YES</v>
          </cell>
          <cell r="F2512">
            <v>8.15</v>
          </cell>
          <cell r="G2512">
            <v>16.45</v>
          </cell>
          <cell r="H2512" t="str">
            <v>TEMP</v>
          </cell>
          <cell r="N2512">
            <v>0</v>
          </cell>
          <cell r="R2512" t="str">
            <v>PRINTING VARROC HELR</v>
          </cell>
          <cell r="S2512">
            <v>39539</v>
          </cell>
          <cell r="T2512">
            <v>24</v>
          </cell>
          <cell r="U2512">
            <v>4</v>
          </cell>
          <cell r="W2512">
            <v>0</v>
          </cell>
          <cell r="X2512">
            <v>30</v>
          </cell>
          <cell r="Y2512">
            <v>28</v>
          </cell>
          <cell r="Z2512">
            <v>17.5</v>
          </cell>
        </row>
        <row r="2513">
          <cell r="A2513" t="str">
            <v>TMP623</v>
          </cell>
          <cell r="B2513" t="str">
            <v>MAHESH MAHADIK</v>
          </cell>
          <cell r="C2513" t="str">
            <v>22.9.07</v>
          </cell>
          <cell r="E2513" t="str">
            <v>YES</v>
          </cell>
          <cell r="F2513">
            <v>8.15</v>
          </cell>
          <cell r="G2513">
            <v>16.45</v>
          </cell>
          <cell r="H2513" t="str">
            <v>TEMP</v>
          </cell>
          <cell r="N2513">
            <v>0</v>
          </cell>
          <cell r="R2513" t="str">
            <v>PRINTING VARROC HELR</v>
          </cell>
          <cell r="S2513">
            <v>39599</v>
          </cell>
          <cell r="T2513">
            <v>22.5</v>
          </cell>
          <cell r="U2513">
            <v>4</v>
          </cell>
          <cell r="V2513">
            <v>0</v>
          </cell>
          <cell r="W2513">
            <v>1</v>
          </cell>
          <cell r="X2513">
            <v>31</v>
          </cell>
          <cell r="Y2513">
            <v>27.5</v>
          </cell>
          <cell r="Z2513">
            <v>68.25</v>
          </cell>
        </row>
        <row r="2514">
          <cell r="A2514" t="str">
            <v>TMP623</v>
          </cell>
          <cell r="B2514" t="str">
            <v>MAHESH MAHADIK</v>
          </cell>
          <cell r="C2514" t="str">
            <v>22.9.07</v>
          </cell>
          <cell r="E2514" t="str">
            <v>YES</v>
          </cell>
          <cell r="F2514">
            <v>8.15</v>
          </cell>
          <cell r="G2514">
            <v>16.45</v>
          </cell>
          <cell r="H2514" t="str">
            <v>TEMP</v>
          </cell>
          <cell r="N2514">
            <v>0</v>
          </cell>
          <cell r="R2514" t="str">
            <v>PRINTING VARROC HELR</v>
          </cell>
          <cell r="S2514">
            <v>39692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  <cell r="X2514">
            <v>30</v>
          </cell>
          <cell r="Y2514">
            <v>0</v>
          </cell>
          <cell r="Z2514">
            <v>0</v>
          </cell>
        </row>
        <row r="2515">
          <cell r="A2515" t="str">
            <v>TMP623</v>
          </cell>
          <cell r="B2515" t="str">
            <v>MAHESH MAHADIK</v>
          </cell>
          <cell r="C2515" t="str">
            <v>22.9.07</v>
          </cell>
          <cell r="F2515">
            <v>8.15</v>
          </cell>
          <cell r="G2515">
            <v>16.45</v>
          </cell>
          <cell r="H2515" t="str">
            <v>TEMP</v>
          </cell>
          <cell r="N2515">
            <v>0</v>
          </cell>
          <cell r="R2515" t="str">
            <v>PRINTING VARROC HELR</v>
          </cell>
          <cell r="S2515">
            <v>39629</v>
          </cell>
          <cell r="T2515">
            <v>23</v>
          </cell>
          <cell r="U2515">
            <v>5</v>
          </cell>
          <cell r="V2515">
            <v>0</v>
          </cell>
          <cell r="W2515">
            <v>0</v>
          </cell>
          <cell r="X2515">
            <v>30</v>
          </cell>
          <cell r="Y2515">
            <v>28</v>
          </cell>
          <cell r="Z2515">
            <v>65</v>
          </cell>
        </row>
        <row r="2516">
          <cell r="A2516" t="str">
            <v>TMP623</v>
          </cell>
          <cell r="B2516" t="str">
            <v>MAHESH MAHADIK</v>
          </cell>
          <cell r="C2516" t="str">
            <v>22.9.07</v>
          </cell>
          <cell r="E2516" t="str">
            <v>YES</v>
          </cell>
          <cell r="F2516">
            <v>8.15</v>
          </cell>
          <cell r="G2516">
            <v>16.45</v>
          </cell>
          <cell r="H2516" t="str">
            <v>TEMP</v>
          </cell>
          <cell r="N2516">
            <v>0</v>
          </cell>
          <cell r="R2516" t="str">
            <v>PRINTING VARROC HELR</v>
          </cell>
          <cell r="S2516">
            <v>39660</v>
          </cell>
          <cell r="T2516">
            <v>19</v>
          </cell>
          <cell r="U2516">
            <v>4</v>
          </cell>
          <cell r="V2516">
            <v>0</v>
          </cell>
          <cell r="W2516">
            <v>0</v>
          </cell>
          <cell r="X2516">
            <v>31</v>
          </cell>
          <cell r="Y2516">
            <v>23</v>
          </cell>
          <cell r="Z2516">
            <v>48</v>
          </cell>
        </row>
        <row r="2517">
          <cell r="A2517" t="str">
            <v>TMP624</v>
          </cell>
          <cell r="B2517" t="str">
            <v>VIDYA PALANDE</v>
          </cell>
          <cell r="C2517" t="str">
            <v>24.9.07</v>
          </cell>
          <cell r="E2517" t="str">
            <v>YES</v>
          </cell>
          <cell r="F2517">
            <v>8.15</v>
          </cell>
          <cell r="G2517">
            <v>16.45</v>
          </cell>
          <cell r="H2517" t="str">
            <v>TEMP</v>
          </cell>
          <cell r="N2517">
            <v>0</v>
          </cell>
          <cell r="R2517" t="str">
            <v>PRINTING HELPER</v>
          </cell>
          <cell r="S2517">
            <v>39691</v>
          </cell>
          <cell r="T2517">
            <v>23</v>
          </cell>
          <cell r="U2517">
            <v>4</v>
          </cell>
          <cell r="V2517">
            <v>0</v>
          </cell>
          <cell r="W2517">
            <v>3</v>
          </cell>
          <cell r="X2517">
            <v>31</v>
          </cell>
          <cell r="Y2517">
            <v>30</v>
          </cell>
          <cell r="Z2517">
            <v>0</v>
          </cell>
        </row>
        <row r="2518">
          <cell r="A2518" t="str">
            <v>TMP624</v>
          </cell>
          <cell r="B2518" t="str">
            <v>VIDYA PALANDE</v>
          </cell>
          <cell r="C2518" t="str">
            <v>24.9.07</v>
          </cell>
          <cell r="E2518" t="str">
            <v>YES</v>
          </cell>
          <cell r="F2518">
            <v>8.15</v>
          </cell>
          <cell r="G2518">
            <v>16.45</v>
          </cell>
          <cell r="H2518" t="str">
            <v>TEMP</v>
          </cell>
          <cell r="N2518">
            <v>0</v>
          </cell>
          <cell r="R2518" t="str">
            <v>PRINTING HELPER</v>
          </cell>
          <cell r="S2518">
            <v>39599</v>
          </cell>
          <cell r="T2518">
            <v>22.5</v>
          </cell>
          <cell r="U2518">
            <v>4</v>
          </cell>
          <cell r="V2518">
            <v>0</v>
          </cell>
          <cell r="W2518">
            <v>1</v>
          </cell>
          <cell r="X2518">
            <v>31</v>
          </cell>
          <cell r="Y2518">
            <v>27.5</v>
          </cell>
          <cell r="Z2518">
            <v>0</v>
          </cell>
        </row>
        <row r="2519">
          <cell r="A2519" t="str">
            <v>TMP624</v>
          </cell>
          <cell r="B2519" t="str">
            <v>VIDYA PALANDE</v>
          </cell>
          <cell r="C2519" t="str">
            <v>24.9.07</v>
          </cell>
          <cell r="E2519" t="str">
            <v>YES</v>
          </cell>
          <cell r="F2519" t="str">
            <v>TIME_IN</v>
          </cell>
          <cell r="G2519">
            <v>16.45</v>
          </cell>
          <cell r="H2519" t="str">
            <v>TEMP</v>
          </cell>
          <cell r="N2519">
            <v>0</v>
          </cell>
          <cell r="R2519" t="str">
            <v>PRINTING HELPER</v>
          </cell>
          <cell r="S2519">
            <v>39845</v>
          </cell>
          <cell r="T2519">
            <v>24</v>
          </cell>
          <cell r="U2519">
            <v>4</v>
          </cell>
          <cell r="V2519">
            <v>0</v>
          </cell>
          <cell r="W2519">
            <v>0</v>
          </cell>
          <cell r="X2519">
            <v>28</v>
          </cell>
          <cell r="Y2519">
            <v>28</v>
          </cell>
          <cell r="Z2519">
            <v>0</v>
          </cell>
        </row>
        <row r="2520">
          <cell r="A2520" t="str">
            <v>TMP624</v>
          </cell>
          <cell r="B2520" t="str">
            <v>VIDYA PALANDE</v>
          </cell>
          <cell r="C2520" t="str">
            <v>24.9.07</v>
          </cell>
          <cell r="E2520" t="str">
            <v>YES</v>
          </cell>
          <cell r="F2520">
            <v>8.15</v>
          </cell>
          <cell r="G2520">
            <v>16.45</v>
          </cell>
          <cell r="H2520" t="str">
            <v>TEMP</v>
          </cell>
          <cell r="N2520">
            <v>0</v>
          </cell>
          <cell r="R2520" t="str">
            <v>PRINTING HELPER</v>
          </cell>
          <cell r="S2520">
            <v>39692</v>
          </cell>
          <cell r="T2520">
            <v>23</v>
          </cell>
          <cell r="U2520">
            <v>4</v>
          </cell>
          <cell r="V2520">
            <v>0</v>
          </cell>
          <cell r="W2520">
            <v>1</v>
          </cell>
          <cell r="X2520">
            <v>30</v>
          </cell>
          <cell r="Y2520">
            <v>28</v>
          </cell>
          <cell r="Z2520">
            <v>0</v>
          </cell>
        </row>
        <row r="2521">
          <cell r="A2521" t="str">
            <v>TMP624</v>
          </cell>
          <cell r="B2521" t="str">
            <v>VIDYA PALANDE</v>
          </cell>
          <cell r="C2521" t="str">
            <v>24.9.07</v>
          </cell>
          <cell r="E2521" t="str">
            <v>YES</v>
          </cell>
          <cell r="F2521">
            <v>8.15</v>
          </cell>
          <cell r="G2521">
            <v>16.45</v>
          </cell>
          <cell r="H2521" t="str">
            <v>TEMP</v>
          </cell>
          <cell r="N2521">
            <v>0</v>
          </cell>
          <cell r="R2521" t="str">
            <v>PRINTING HELPER</v>
          </cell>
          <cell r="S2521">
            <v>39539</v>
          </cell>
          <cell r="T2521">
            <v>25.5</v>
          </cell>
          <cell r="U2521">
            <v>4</v>
          </cell>
          <cell r="W2521">
            <v>0</v>
          </cell>
          <cell r="X2521">
            <v>30</v>
          </cell>
          <cell r="Y2521">
            <v>29.5</v>
          </cell>
          <cell r="Z2521">
            <v>0</v>
          </cell>
        </row>
        <row r="2522">
          <cell r="A2522" t="str">
            <v>TMP624</v>
          </cell>
          <cell r="B2522" t="str">
            <v>VIDYA PALANDE</v>
          </cell>
          <cell r="C2522" t="str">
            <v>24.9.07</v>
          </cell>
          <cell r="E2522" t="str">
            <v>YES</v>
          </cell>
          <cell r="F2522" t="str">
            <v>TIME_IN</v>
          </cell>
          <cell r="G2522">
            <v>16.45</v>
          </cell>
          <cell r="H2522" t="str">
            <v>TEMP</v>
          </cell>
          <cell r="N2522">
            <v>0</v>
          </cell>
          <cell r="R2522" t="str">
            <v>PRINTING HELPER</v>
          </cell>
          <cell r="S2522">
            <v>39881</v>
          </cell>
          <cell r="T2522">
            <v>22</v>
          </cell>
          <cell r="U2522">
            <v>5</v>
          </cell>
          <cell r="V2522">
            <v>0</v>
          </cell>
          <cell r="W2522">
            <v>2</v>
          </cell>
          <cell r="X2522">
            <v>31</v>
          </cell>
          <cell r="Y2522">
            <v>29</v>
          </cell>
          <cell r="Z2522">
            <v>10</v>
          </cell>
        </row>
        <row r="2523">
          <cell r="A2523" t="str">
            <v>TMP624</v>
          </cell>
          <cell r="B2523" t="str">
            <v>VIDYA PALANDE</v>
          </cell>
          <cell r="C2523" t="str">
            <v>24.9.07</v>
          </cell>
          <cell r="E2523" t="str">
            <v>YES</v>
          </cell>
          <cell r="F2523">
            <v>8.15</v>
          </cell>
          <cell r="G2523">
            <v>16.45</v>
          </cell>
          <cell r="H2523" t="str">
            <v>TEMP</v>
          </cell>
          <cell r="N2523">
            <v>0</v>
          </cell>
          <cell r="R2523" t="str">
            <v>PRINTING HELPER</v>
          </cell>
          <cell r="S2523">
            <v>39660</v>
          </cell>
          <cell r="T2523">
            <v>25</v>
          </cell>
          <cell r="U2523">
            <v>4</v>
          </cell>
          <cell r="V2523">
            <v>0</v>
          </cell>
          <cell r="W2523">
            <v>0</v>
          </cell>
          <cell r="X2523">
            <v>31</v>
          </cell>
          <cell r="Y2523">
            <v>29</v>
          </cell>
          <cell r="Z2523">
            <v>22.75</v>
          </cell>
        </row>
        <row r="2524">
          <cell r="A2524" t="str">
            <v>TMP624</v>
          </cell>
          <cell r="B2524" t="str">
            <v>VIDYA PALANDE</v>
          </cell>
          <cell r="C2524" t="str">
            <v>24.9.07</v>
          </cell>
          <cell r="E2524" t="str">
            <v>YES</v>
          </cell>
          <cell r="F2524" t="str">
            <v>TIME_IN</v>
          </cell>
          <cell r="G2524">
            <v>16.45</v>
          </cell>
          <cell r="H2524" t="str">
            <v>TEMP</v>
          </cell>
          <cell r="N2524">
            <v>0</v>
          </cell>
          <cell r="R2524" t="str">
            <v>PRINTING HELPER</v>
          </cell>
          <cell r="S2524">
            <v>39814</v>
          </cell>
          <cell r="T2524">
            <v>23</v>
          </cell>
          <cell r="U2524">
            <v>4</v>
          </cell>
          <cell r="V2524">
            <v>0</v>
          </cell>
          <cell r="W2524">
            <v>1</v>
          </cell>
          <cell r="X2524">
            <v>31</v>
          </cell>
          <cell r="Y2524">
            <v>28</v>
          </cell>
          <cell r="Z2524">
            <v>0</v>
          </cell>
        </row>
        <row r="2525">
          <cell r="A2525" t="str">
            <v>TMP624</v>
          </cell>
          <cell r="B2525" t="str">
            <v>VIDYA PALANDE</v>
          </cell>
          <cell r="C2525" t="str">
            <v>24.9.07</v>
          </cell>
          <cell r="E2525" t="str">
            <v>YES</v>
          </cell>
          <cell r="F2525" t="str">
            <v>TIME_IN</v>
          </cell>
          <cell r="G2525">
            <v>16.45</v>
          </cell>
          <cell r="H2525" t="str">
            <v>TEMP</v>
          </cell>
          <cell r="N2525">
            <v>0</v>
          </cell>
          <cell r="R2525" t="str">
            <v>PRINTING HELPER</v>
          </cell>
          <cell r="S2525">
            <v>39783</v>
          </cell>
          <cell r="T2525">
            <v>25.5</v>
          </cell>
          <cell r="U2525">
            <v>4</v>
          </cell>
          <cell r="V2525">
            <v>0</v>
          </cell>
          <cell r="W2525">
            <v>0</v>
          </cell>
          <cell r="X2525">
            <v>31</v>
          </cell>
          <cell r="Y2525">
            <v>29.5</v>
          </cell>
          <cell r="Z2525">
            <v>0</v>
          </cell>
        </row>
        <row r="2526">
          <cell r="A2526" t="str">
            <v>TMP624</v>
          </cell>
          <cell r="B2526" t="str">
            <v>VIDYA PALANDE</v>
          </cell>
          <cell r="C2526" t="str">
            <v>24.9.07</v>
          </cell>
          <cell r="E2526" t="str">
            <v>YES</v>
          </cell>
          <cell r="F2526">
            <v>8.15</v>
          </cell>
          <cell r="G2526">
            <v>16.45</v>
          </cell>
          <cell r="H2526" t="str">
            <v>TEMP</v>
          </cell>
          <cell r="N2526">
            <v>0</v>
          </cell>
          <cell r="R2526" t="str">
            <v>PRINTING HELPER</v>
          </cell>
          <cell r="S2526">
            <v>39753</v>
          </cell>
          <cell r="T2526">
            <v>24.5</v>
          </cell>
          <cell r="U2526">
            <v>5</v>
          </cell>
          <cell r="V2526">
            <v>0</v>
          </cell>
          <cell r="W2526">
            <v>0</v>
          </cell>
          <cell r="X2526">
            <v>30</v>
          </cell>
          <cell r="Y2526">
            <v>29.5</v>
          </cell>
          <cell r="Z2526">
            <v>3</v>
          </cell>
        </row>
        <row r="2527">
          <cell r="A2527" t="str">
            <v>TMP624</v>
          </cell>
          <cell r="B2527" t="str">
            <v>VIDYA PALANDE</v>
          </cell>
          <cell r="C2527" t="str">
            <v>24.9.07</v>
          </cell>
          <cell r="E2527" t="str">
            <v>YES</v>
          </cell>
          <cell r="F2527">
            <v>8.15</v>
          </cell>
          <cell r="G2527">
            <v>16.45</v>
          </cell>
          <cell r="H2527" t="str">
            <v>TEMP</v>
          </cell>
          <cell r="N2527">
            <v>0</v>
          </cell>
          <cell r="R2527" t="str">
            <v>PRINTING HELPER</v>
          </cell>
          <cell r="S2527">
            <v>39722</v>
          </cell>
          <cell r="T2527">
            <v>22</v>
          </cell>
          <cell r="U2527">
            <v>4</v>
          </cell>
          <cell r="V2527">
            <v>0</v>
          </cell>
          <cell r="W2527">
            <v>4</v>
          </cell>
          <cell r="X2527">
            <v>31</v>
          </cell>
          <cell r="Y2527">
            <v>30</v>
          </cell>
          <cell r="Z2527">
            <v>4.5</v>
          </cell>
        </row>
        <row r="2528">
          <cell r="A2528" t="str">
            <v>TMP624</v>
          </cell>
          <cell r="B2528" t="str">
            <v>VIDYA PALANDE</v>
          </cell>
          <cell r="C2528" t="str">
            <v>24.9.07</v>
          </cell>
          <cell r="F2528">
            <v>8.15</v>
          </cell>
          <cell r="G2528">
            <v>16.45</v>
          </cell>
          <cell r="H2528" t="str">
            <v>TEMP</v>
          </cell>
          <cell r="N2528">
            <v>0</v>
          </cell>
          <cell r="R2528" t="str">
            <v>PRINTING HELPER</v>
          </cell>
          <cell r="S2528">
            <v>39629</v>
          </cell>
          <cell r="T2528">
            <v>23.5</v>
          </cell>
          <cell r="U2528">
            <v>5</v>
          </cell>
          <cell r="V2528">
            <v>0</v>
          </cell>
          <cell r="W2528">
            <v>0</v>
          </cell>
          <cell r="X2528">
            <v>30</v>
          </cell>
          <cell r="Y2528">
            <v>28.5</v>
          </cell>
          <cell r="Z2528">
            <v>8</v>
          </cell>
        </row>
        <row r="2529">
          <cell r="A2529" t="str">
            <v>TMP627</v>
          </cell>
          <cell r="B2529" t="str">
            <v>SUJATA CHAVAN</v>
          </cell>
          <cell r="C2529" t="str">
            <v>27.9.07</v>
          </cell>
          <cell r="E2529" t="str">
            <v>YES</v>
          </cell>
          <cell r="F2529">
            <v>8.15</v>
          </cell>
          <cell r="G2529">
            <v>16.45</v>
          </cell>
          <cell r="H2529" t="str">
            <v>TEMP</v>
          </cell>
          <cell r="N2529">
            <v>0</v>
          </cell>
          <cell r="R2529" t="str">
            <v>PRINTING HELPER</v>
          </cell>
          <cell r="S2529">
            <v>39539</v>
          </cell>
          <cell r="T2529">
            <v>0</v>
          </cell>
          <cell r="U2529">
            <v>0</v>
          </cell>
          <cell r="W2529">
            <v>0</v>
          </cell>
          <cell r="X2529">
            <v>30</v>
          </cell>
          <cell r="Y2529">
            <v>0</v>
          </cell>
          <cell r="Z2529">
            <v>0</v>
          </cell>
        </row>
        <row r="2530">
          <cell r="A2530" t="str">
            <v>TMP627</v>
          </cell>
          <cell r="B2530" t="str">
            <v>SUJATA CHAVAN</v>
          </cell>
          <cell r="C2530" t="str">
            <v>27.9.07</v>
          </cell>
          <cell r="E2530" t="str">
            <v>YES</v>
          </cell>
          <cell r="F2530">
            <v>8.15</v>
          </cell>
          <cell r="G2530">
            <v>16.45</v>
          </cell>
          <cell r="H2530" t="str">
            <v>TEMP</v>
          </cell>
          <cell r="N2530">
            <v>0</v>
          </cell>
          <cell r="R2530" t="str">
            <v>PRINTING HELPER</v>
          </cell>
          <cell r="S2530">
            <v>39599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31</v>
          </cell>
          <cell r="Y2530">
            <v>0</v>
          </cell>
          <cell r="Z2530">
            <v>0</v>
          </cell>
        </row>
        <row r="2531">
          <cell r="A2531" t="str">
            <v>TMP632</v>
          </cell>
          <cell r="B2531" t="str">
            <v>SACHIN SHINDE</v>
          </cell>
          <cell r="C2531" t="str">
            <v>8.10.07</v>
          </cell>
          <cell r="E2531" t="str">
            <v>YES</v>
          </cell>
          <cell r="F2531" t="str">
            <v>TIME_IN</v>
          </cell>
          <cell r="G2531">
            <v>16.45</v>
          </cell>
          <cell r="H2531" t="str">
            <v>TEMP</v>
          </cell>
          <cell r="N2531">
            <v>0</v>
          </cell>
          <cell r="R2531" t="str">
            <v>MECHANICLE HELPER</v>
          </cell>
          <cell r="S2531">
            <v>39814</v>
          </cell>
          <cell r="T2531">
            <v>25</v>
          </cell>
          <cell r="U2531">
            <v>4</v>
          </cell>
          <cell r="V2531">
            <v>0</v>
          </cell>
          <cell r="W2531">
            <v>1</v>
          </cell>
          <cell r="X2531">
            <v>31</v>
          </cell>
          <cell r="Y2531">
            <v>30</v>
          </cell>
          <cell r="Z2531">
            <v>12</v>
          </cell>
        </row>
        <row r="2532">
          <cell r="A2532" t="str">
            <v>TMP632</v>
          </cell>
          <cell r="B2532" t="str">
            <v>SACHIN SHINDE</v>
          </cell>
          <cell r="C2532" t="str">
            <v>8.10.07</v>
          </cell>
          <cell r="E2532" t="str">
            <v>YES</v>
          </cell>
          <cell r="F2532">
            <v>8.15</v>
          </cell>
          <cell r="G2532">
            <v>16.45</v>
          </cell>
          <cell r="H2532" t="str">
            <v>TEMP</v>
          </cell>
          <cell r="N2532">
            <v>0</v>
          </cell>
          <cell r="R2532" t="str">
            <v>MECHANICLE HELPER</v>
          </cell>
          <cell r="S2532">
            <v>39599</v>
          </cell>
          <cell r="T2532">
            <v>11</v>
          </cell>
          <cell r="U2532">
            <v>3</v>
          </cell>
          <cell r="V2532">
            <v>0</v>
          </cell>
          <cell r="W2532">
            <v>1</v>
          </cell>
          <cell r="X2532">
            <v>31</v>
          </cell>
          <cell r="Y2532">
            <v>15</v>
          </cell>
          <cell r="Z2532">
            <v>0.75</v>
          </cell>
        </row>
        <row r="2533">
          <cell r="A2533" t="str">
            <v>TMP632</v>
          </cell>
          <cell r="B2533" t="str">
            <v>SACHIN SHINDE</v>
          </cell>
          <cell r="C2533" t="str">
            <v>8.10.07</v>
          </cell>
          <cell r="E2533" t="str">
            <v>YES</v>
          </cell>
          <cell r="F2533">
            <v>8.15</v>
          </cell>
          <cell r="G2533">
            <v>16.45</v>
          </cell>
          <cell r="H2533" t="str">
            <v>TEMP</v>
          </cell>
          <cell r="N2533">
            <v>0</v>
          </cell>
          <cell r="R2533" t="str">
            <v>MECHANICLE HELPER</v>
          </cell>
          <cell r="S2533">
            <v>39539</v>
          </cell>
          <cell r="T2533">
            <v>22</v>
          </cell>
          <cell r="U2533">
            <v>3</v>
          </cell>
          <cell r="W2533">
            <v>0</v>
          </cell>
          <cell r="X2533">
            <v>30</v>
          </cell>
          <cell r="Y2533">
            <v>25</v>
          </cell>
          <cell r="Z2533">
            <v>11.55</v>
          </cell>
        </row>
        <row r="2534">
          <cell r="A2534" t="str">
            <v>TMP632</v>
          </cell>
          <cell r="B2534" t="str">
            <v>SACHIN SHINDE</v>
          </cell>
          <cell r="C2534" t="str">
            <v>8.10.07</v>
          </cell>
          <cell r="E2534" t="str">
            <v>YES</v>
          </cell>
          <cell r="F2534" t="str">
            <v>TIME_IN</v>
          </cell>
          <cell r="G2534">
            <v>16.45</v>
          </cell>
          <cell r="H2534" t="str">
            <v>TEMP</v>
          </cell>
          <cell r="N2534">
            <v>0</v>
          </cell>
          <cell r="R2534" t="str">
            <v>MECHANICLE HELPER</v>
          </cell>
          <cell r="S2534">
            <v>39881</v>
          </cell>
          <cell r="T2534">
            <v>21</v>
          </cell>
          <cell r="U2534">
            <v>5</v>
          </cell>
          <cell r="V2534">
            <v>0</v>
          </cell>
          <cell r="W2534">
            <v>2</v>
          </cell>
          <cell r="X2534">
            <v>31</v>
          </cell>
          <cell r="Y2534">
            <v>28</v>
          </cell>
          <cell r="Z2534">
            <v>8.25</v>
          </cell>
        </row>
        <row r="2535">
          <cell r="A2535" t="str">
            <v>TMP632</v>
          </cell>
          <cell r="B2535" t="str">
            <v>SACHIN SHINDE</v>
          </cell>
          <cell r="C2535" t="str">
            <v>8.10.07</v>
          </cell>
          <cell r="E2535" t="str">
            <v>YES</v>
          </cell>
          <cell r="F2535">
            <v>8.15</v>
          </cell>
          <cell r="G2535">
            <v>16.45</v>
          </cell>
          <cell r="H2535" t="str">
            <v>TEMP</v>
          </cell>
          <cell r="N2535">
            <v>0</v>
          </cell>
          <cell r="R2535" t="str">
            <v>MECHANICLE HELPER</v>
          </cell>
          <cell r="S2535">
            <v>39660</v>
          </cell>
          <cell r="T2535">
            <v>26</v>
          </cell>
          <cell r="U2535">
            <v>4</v>
          </cell>
          <cell r="V2535">
            <v>0</v>
          </cell>
          <cell r="W2535">
            <v>0</v>
          </cell>
          <cell r="X2535">
            <v>31</v>
          </cell>
          <cell r="Y2535">
            <v>30</v>
          </cell>
          <cell r="Z2535">
            <v>51</v>
          </cell>
        </row>
        <row r="2536">
          <cell r="A2536" t="str">
            <v>TMP632</v>
          </cell>
          <cell r="B2536" t="str">
            <v>SACHIN SHINDE</v>
          </cell>
          <cell r="C2536" t="str">
            <v>8.10.07</v>
          </cell>
          <cell r="E2536" t="str">
            <v>YES</v>
          </cell>
          <cell r="F2536">
            <v>8.15</v>
          </cell>
          <cell r="G2536">
            <v>16.45</v>
          </cell>
          <cell r="H2536" t="str">
            <v>TEMP</v>
          </cell>
          <cell r="N2536">
            <v>0</v>
          </cell>
          <cell r="R2536" t="str">
            <v>MECHANICLE HELPER</v>
          </cell>
          <cell r="S2536">
            <v>39753</v>
          </cell>
          <cell r="T2536">
            <v>25</v>
          </cell>
          <cell r="U2536">
            <v>5</v>
          </cell>
          <cell r="V2536">
            <v>0</v>
          </cell>
          <cell r="W2536">
            <v>0</v>
          </cell>
          <cell r="X2536">
            <v>30</v>
          </cell>
          <cell r="Y2536">
            <v>30</v>
          </cell>
          <cell r="Z2536">
            <v>1</v>
          </cell>
        </row>
        <row r="2537">
          <cell r="A2537" t="str">
            <v>TMP632</v>
          </cell>
          <cell r="B2537" t="str">
            <v>SACHIN SHINDE</v>
          </cell>
          <cell r="C2537" t="str">
            <v>8.10.07</v>
          </cell>
          <cell r="E2537" t="str">
            <v>YES</v>
          </cell>
          <cell r="F2537" t="str">
            <v>TIME_IN</v>
          </cell>
          <cell r="G2537">
            <v>16.45</v>
          </cell>
          <cell r="H2537" t="str">
            <v>TEMP</v>
          </cell>
          <cell r="N2537">
            <v>0</v>
          </cell>
          <cell r="R2537" t="str">
            <v>MECHANICLE HELPER</v>
          </cell>
          <cell r="S2537">
            <v>39783</v>
          </cell>
          <cell r="T2537">
            <v>22</v>
          </cell>
          <cell r="U2537">
            <v>3</v>
          </cell>
          <cell r="V2537">
            <v>0</v>
          </cell>
          <cell r="W2537">
            <v>0</v>
          </cell>
          <cell r="X2537">
            <v>31</v>
          </cell>
          <cell r="Y2537">
            <v>25</v>
          </cell>
          <cell r="Z2537">
            <v>4</v>
          </cell>
        </row>
        <row r="2538">
          <cell r="A2538" t="str">
            <v>TMP632</v>
          </cell>
          <cell r="B2538" t="str">
            <v>SACHIN SHINDE</v>
          </cell>
          <cell r="C2538" t="str">
            <v>8.10.07</v>
          </cell>
          <cell r="E2538" t="str">
            <v>YES</v>
          </cell>
          <cell r="F2538">
            <v>8.15</v>
          </cell>
          <cell r="G2538">
            <v>16.45</v>
          </cell>
          <cell r="H2538" t="str">
            <v>TEMP</v>
          </cell>
          <cell r="N2538">
            <v>0</v>
          </cell>
          <cell r="R2538" t="str">
            <v>MECHANICLE HELPER</v>
          </cell>
          <cell r="S2538">
            <v>39722</v>
          </cell>
          <cell r="T2538">
            <v>23</v>
          </cell>
          <cell r="U2538">
            <v>4</v>
          </cell>
          <cell r="V2538">
            <v>0</v>
          </cell>
          <cell r="W2538">
            <v>4</v>
          </cell>
          <cell r="X2538">
            <v>31</v>
          </cell>
          <cell r="Y2538">
            <v>31</v>
          </cell>
          <cell r="Z2538">
            <v>20</v>
          </cell>
        </row>
        <row r="2539">
          <cell r="A2539" t="str">
            <v>TMP632</v>
          </cell>
          <cell r="B2539" t="str">
            <v>SACHIN SHINDE</v>
          </cell>
          <cell r="C2539" t="str">
            <v>8.10.07</v>
          </cell>
          <cell r="E2539" t="str">
            <v>YES</v>
          </cell>
          <cell r="F2539" t="str">
            <v>TIME_IN</v>
          </cell>
          <cell r="G2539">
            <v>16.45</v>
          </cell>
          <cell r="H2539" t="str">
            <v>TEMP</v>
          </cell>
          <cell r="N2539">
            <v>0</v>
          </cell>
          <cell r="R2539" t="str">
            <v>MECHANICLE HELPER</v>
          </cell>
          <cell r="S2539">
            <v>39845</v>
          </cell>
          <cell r="T2539">
            <v>23</v>
          </cell>
          <cell r="U2539">
            <v>4</v>
          </cell>
          <cell r="V2539">
            <v>0</v>
          </cell>
          <cell r="W2539">
            <v>0</v>
          </cell>
          <cell r="X2539">
            <v>28</v>
          </cell>
          <cell r="Y2539">
            <v>27</v>
          </cell>
          <cell r="Z2539">
            <v>2.75</v>
          </cell>
        </row>
        <row r="2540">
          <cell r="A2540" t="str">
            <v>TMP632</v>
          </cell>
          <cell r="B2540" t="str">
            <v>SACHIN SHINDE</v>
          </cell>
          <cell r="C2540" t="str">
            <v>8.10.07</v>
          </cell>
          <cell r="E2540" t="str">
            <v>YES</v>
          </cell>
          <cell r="F2540">
            <v>8.15</v>
          </cell>
          <cell r="G2540">
            <v>16.45</v>
          </cell>
          <cell r="H2540" t="str">
            <v>TEMP</v>
          </cell>
          <cell r="N2540">
            <v>0</v>
          </cell>
          <cell r="R2540" t="str">
            <v>MECHANICLE HELPER</v>
          </cell>
          <cell r="S2540">
            <v>39691</v>
          </cell>
          <cell r="T2540">
            <v>20</v>
          </cell>
          <cell r="U2540">
            <v>3</v>
          </cell>
          <cell r="V2540">
            <v>0</v>
          </cell>
          <cell r="W2540">
            <v>3</v>
          </cell>
          <cell r="X2540">
            <v>31</v>
          </cell>
          <cell r="Y2540">
            <v>26</v>
          </cell>
          <cell r="Z2540">
            <v>29.75</v>
          </cell>
        </row>
        <row r="2541">
          <cell r="A2541" t="str">
            <v>TMP632</v>
          </cell>
          <cell r="B2541" t="str">
            <v>SACHIN SHINDE</v>
          </cell>
          <cell r="C2541" t="str">
            <v>8.10.07</v>
          </cell>
          <cell r="F2541">
            <v>8.15</v>
          </cell>
          <cell r="G2541">
            <v>16.45</v>
          </cell>
          <cell r="H2541" t="str">
            <v>TEMP</v>
          </cell>
          <cell r="N2541">
            <v>0</v>
          </cell>
          <cell r="R2541" t="str">
            <v>MECHANICLE HELPER</v>
          </cell>
          <cell r="S2541">
            <v>39629</v>
          </cell>
          <cell r="T2541">
            <v>25</v>
          </cell>
          <cell r="U2541">
            <v>5</v>
          </cell>
          <cell r="V2541">
            <v>0</v>
          </cell>
          <cell r="W2541">
            <v>0</v>
          </cell>
          <cell r="X2541">
            <v>30</v>
          </cell>
          <cell r="Y2541">
            <v>30</v>
          </cell>
          <cell r="Z2541">
            <v>8.75</v>
          </cell>
        </row>
        <row r="2542">
          <cell r="A2542" t="str">
            <v>TMP632</v>
          </cell>
          <cell r="B2542" t="str">
            <v>SACHIN SHINDE</v>
          </cell>
          <cell r="C2542" t="str">
            <v>8.10.07</v>
          </cell>
          <cell r="E2542" t="str">
            <v>YES</v>
          </cell>
          <cell r="F2542">
            <v>8.15</v>
          </cell>
          <cell r="G2542">
            <v>16.45</v>
          </cell>
          <cell r="H2542" t="str">
            <v>TEMP</v>
          </cell>
          <cell r="N2542">
            <v>0</v>
          </cell>
          <cell r="R2542" t="str">
            <v>MECHANICLE HELPER</v>
          </cell>
          <cell r="S2542">
            <v>39692</v>
          </cell>
          <cell r="T2542">
            <v>21.5</v>
          </cell>
          <cell r="U2542">
            <v>4</v>
          </cell>
          <cell r="V2542">
            <v>0</v>
          </cell>
          <cell r="W2542">
            <v>1</v>
          </cell>
          <cell r="X2542">
            <v>30</v>
          </cell>
          <cell r="Y2542">
            <v>26.5</v>
          </cell>
          <cell r="Z2542">
            <v>31.75</v>
          </cell>
        </row>
        <row r="2543">
          <cell r="A2543" t="str">
            <v>TMP633</v>
          </cell>
          <cell r="B2543" t="str">
            <v>DIPAKDATTA GAIKWAD</v>
          </cell>
          <cell r="C2543" t="str">
            <v>8.10.07</v>
          </cell>
          <cell r="E2543" t="str">
            <v>YES</v>
          </cell>
          <cell r="F2543">
            <v>9</v>
          </cell>
          <cell r="G2543">
            <v>17.3</v>
          </cell>
          <cell r="H2543" t="str">
            <v>TEMP</v>
          </cell>
          <cell r="N2543">
            <v>0</v>
          </cell>
          <cell r="R2543" t="str">
            <v>DTP</v>
          </cell>
          <cell r="S2543">
            <v>39753</v>
          </cell>
          <cell r="T2543">
            <v>24</v>
          </cell>
          <cell r="U2543">
            <v>5</v>
          </cell>
          <cell r="V2543">
            <v>0</v>
          </cell>
          <cell r="W2543">
            <v>0</v>
          </cell>
          <cell r="X2543">
            <v>30</v>
          </cell>
          <cell r="Y2543">
            <v>29</v>
          </cell>
          <cell r="Z2543">
            <v>15</v>
          </cell>
        </row>
        <row r="2544">
          <cell r="A2544" t="str">
            <v>TMP633</v>
          </cell>
          <cell r="B2544" t="str">
            <v>DIPAKDATTA GAIKWAD</v>
          </cell>
          <cell r="C2544" t="str">
            <v>8.10.07</v>
          </cell>
          <cell r="E2544" t="str">
            <v>YES</v>
          </cell>
          <cell r="F2544">
            <v>9</v>
          </cell>
          <cell r="G2544">
            <v>17.3</v>
          </cell>
          <cell r="H2544" t="str">
            <v>TEMP</v>
          </cell>
          <cell r="N2544">
            <v>0</v>
          </cell>
          <cell r="R2544" t="str">
            <v>DTP</v>
          </cell>
          <cell r="S2544">
            <v>39692</v>
          </cell>
          <cell r="T2544">
            <v>25</v>
          </cell>
          <cell r="U2544">
            <v>4</v>
          </cell>
          <cell r="V2544">
            <v>0</v>
          </cell>
          <cell r="W2544">
            <v>1</v>
          </cell>
          <cell r="X2544">
            <v>30</v>
          </cell>
          <cell r="Y2544">
            <v>30</v>
          </cell>
          <cell r="Z2544">
            <v>5</v>
          </cell>
        </row>
        <row r="2545">
          <cell r="A2545" t="str">
            <v>TMP633</v>
          </cell>
          <cell r="B2545" t="str">
            <v>DIPAKDATTA GAIKWAD</v>
          </cell>
          <cell r="C2545" t="str">
            <v>8.10.07</v>
          </cell>
          <cell r="E2545" t="str">
            <v>YES</v>
          </cell>
          <cell r="F2545">
            <v>9</v>
          </cell>
          <cell r="G2545">
            <v>17.3</v>
          </cell>
          <cell r="H2545" t="str">
            <v>TEMP</v>
          </cell>
          <cell r="N2545">
            <v>0</v>
          </cell>
          <cell r="R2545" t="str">
            <v>DTP</v>
          </cell>
          <cell r="S2545">
            <v>39722</v>
          </cell>
          <cell r="T2545">
            <v>20.5</v>
          </cell>
          <cell r="U2545">
            <v>4</v>
          </cell>
          <cell r="V2545">
            <v>0</v>
          </cell>
          <cell r="W2545">
            <v>4</v>
          </cell>
          <cell r="X2545">
            <v>31</v>
          </cell>
          <cell r="Y2545">
            <v>28.5</v>
          </cell>
          <cell r="Z2545">
            <v>22</v>
          </cell>
        </row>
        <row r="2546">
          <cell r="A2546" t="str">
            <v>TMP633</v>
          </cell>
          <cell r="B2546" t="str">
            <v>DIPAKDATTA GAIKWAD</v>
          </cell>
          <cell r="C2546" t="str">
            <v>8.10.07</v>
          </cell>
          <cell r="E2546" t="str">
            <v>YES</v>
          </cell>
          <cell r="F2546">
            <v>9</v>
          </cell>
          <cell r="G2546">
            <v>17.3</v>
          </cell>
          <cell r="H2546" t="str">
            <v>TEMP</v>
          </cell>
          <cell r="N2546">
            <v>0</v>
          </cell>
          <cell r="R2546" t="str">
            <v>DTP</v>
          </cell>
          <cell r="S2546">
            <v>39539</v>
          </cell>
          <cell r="T2546">
            <v>24</v>
          </cell>
          <cell r="U2546">
            <v>4</v>
          </cell>
          <cell r="W2546">
            <v>0</v>
          </cell>
          <cell r="X2546">
            <v>30</v>
          </cell>
          <cell r="Y2546">
            <v>28</v>
          </cell>
          <cell r="Z2546">
            <v>10.75</v>
          </cell>
        </row>
        <row r="2547">
          <cell r="A2547" t="str">
            <v>TMP633</v>
          </cell>
          <cell r="B2547" t="str">
            <v>DIPAKDATTA GAIKWAD</v>
          </cell>
          <cell r="C2547" t="str">
            <v>8.10.07</v>
          </cell>
          <cell r="E2547" t="str">
            <v>YES</v>
          </cell>
          <cell r="F2547">
            <v>9</v>
          </cell>
          <cell r="G2547">
            <v>17.3</v>
          </cell>
          <cell r="H2547" t="str">
            <v>TEMP</v>
          </cell>
          <cell r="N2547">
            <v>0</v>
          </cell>
          <cell r="R2547" t="str">
            <v>DTP</v>
          </cell>
          <cell r="S2547">
            <v>39599</v>
          </cell>
          <cell r="T2547">
            <v>25</v>
          </cell>
          <cell r="U2547">
            <v>4</v>
          </cell>
          <cell r="V2547">
            <v>0</v>
          </cell>
          <cell r="W2547">
            <v>1</v>
          </cell>
          <cell r="X2547">
            <v>31</v>
          </cell>
          <cell r="Y2547">
            <v>30</v>
          </cell>
          <cell r="Z2547">
            <v>25</v>
          </cell>
        </row>
        <row r="2548">
          <cell r="A2548" t="str">
            <v>TMP633</v>
          </cell>
          <cell r="B2548" t="str">
            <v>DIPAKDATTA GAIKWAD</v>
          </cell>
          <cell r="C2548" t="str">
            <v>8.10.07</v>
          </cell>
          <cell r="F2548">
            <v>9</v>
          </cell>
          <cell r="G2548">
            <v>17.3</v>
          </cell>
          <cell r="H2548" t="str">
            <v>TEMP</v>
          </cell>
          <cell r="N2548">
            <v>0</v>
          </cell>
          <cell r="R2548" t="str">
            <v>DTP</v>
          </cell>
          <cell r="S2548">
            <v>39629</v>
          </cell>
          <cell r="T2548">
            <v>25</v>
          </cell>
          <cell r="U2548">
            <v>5</v>
          </cell>
          <cell r="V2548">
            <v>0</v>
          </cell>
          <cell r="W2548">
            <v>0</v>
          </cell>
          <cell r="X2548">
            <v>30</v>
          </cell>
          <cell r="Y2548">
            <v>30</v>
          </cell>
          <cell r="Z2548">
            <v>2.75</v>
          </cell>
        </row>
        <row r="2549">
          <cell r="A2549" t="str">
            <v>TMP633</v>
          </cell>
          <cell r="B2549" t="str">
            <v>DIPAKDATTA GAIKWAD</v>
          </cell>
          <cell r="C2549" t="str">
            <v>8.10.07</v>
          </cell>
          <cell r="E2549" t="str">
            <v>YES</v>
          </cell>
          <cell r="F2549">
            <v>9</v>
          </cell>
          <cell r="G2549">
            <v>17.3</v>
          </cell>
          <cell r="H2549" t="str">
            <v>TEMP</v>
          </cell>
          <cell r="N2549">
            <v>0</v>
          </cell>
          <cell r="R2549" t="str">
            <v>DTP</v>
          </cell>
          <cell r="S2549">
            <v>39691</v>
          </cell>
          <cell r="T2549">
            <v>22</v>
          </cell>
          <cell r="U2549">
            <v>4</v>
          </cell>
          <cell r="V2549">
            <v>0</v>
          </cell>
          <cell r="W2549">
            <v>3</v>
          </cell>
          <cell r="X2549">
            <v>31</v>
          </cell>
          <cell r="Y2549">
            <v>29</v>
          </cell>
          <cell r="Z2549">
            <v>37.25</v>
          </cell>
        </row>
        <row r="2550">
          <cell r="A2550" t="str">
            <v>TMP633</v>
          </cell>
          <cell r="B2550" t="str">
            <v>DIPAKDATTA GAIKWAD</v>
          </cell>
          <cell r="C2550" t="str">
            <v>8.10.07</v>
          </cell>
          <cell r="E2550" t="str">
            <v>YES</v>
          </cell>
          <cell r="F2550">
            <v>9</v>
          </cell>
          <cell r="G2550">
            <v>17.3</v>
          </cell>
          <cell r="H2550" t="str">
            <v>TEMP</v>
          </cell>
          <cell r="N2550">
            <v>0</v>
          </cell>
          <cell r="R2550" t="str">
            <v>DTP</v>
          </cell>
          <cell r="S2550">
            <v>39660</v>
          </cell>
          <cell r="T2550">
            <v>23</v>
          </cell>
          <cell r="U2550">
            <v>3</v>
          </cell>
          <cell r="V2550">
            <v>0</v>
          </cell>
          <cell r="W2550">
            <v>0</v>
          </cell>
          <cell r="X2550">
            <v>31</v>
          </cell>
          <cell r="Y2550">
            <v>26</v>
          </cell>
          <cell r="Z2550">
            <v>41.75</v>
          </cell>
        </row>
        <row r="2551">
          <cell r="A2551" t="str">
            <v>TMP634</v>
          </cell>
          <cell r="B2551" t="str">
            <v>SHILPA KADAM</v>
          </cell>
          <cell r="C2551" t="str">
            <v>8.10.07</v>
          </cell>
          <cell r="E2551" t="str">
            <v>YES</v>
          </cell>
          <cell r="F2551" t="str">
            <v>TIME_IN</v>
          </cell>
          <cell r="G2551">
            <v>17.3</v>
          </cell>
          <cell r="H2551" t="str">
            <v>TEMP</v>
          </cell>
          <cell r="N2551">
            <v>0</v>
          </cell>
          <cell r="R2551" t="str">
            <v>DTP</v>
          </cell>
          <cell r="S2551">
            <v>39845</v>
          </cell>
          <cell r="T2551">
            <v>23</v>
          </cell>
          <cell r="U2551">
            <v>4</v>
          </cell>
          <cell r="V2551">
            <v>0</v>
          </cell>
          <cell r="W2551">
            <v>0</v>
          </cell>
          <cell r="X2551">
            <v>28</v>
          </cell>
          <cell r="Y2551">
            <v>27</v>
          </cell>
          <cell r="Z2551">
            <v>0</v>
          </cell>
        </row>
        <row r="2552">
          <cell r="A2552" t="str">
            <v>TMP634</v>
          </cell>
          <cell r="B2552" t="str">
            <v>SHILPA KADAM</v>
          </cell>
          <cell r="C2552" t="str">
            <v>8.10.07</v>
          </cell>
          <cell r="E2552" t="str">
            <v>YES</v>
          </cell>
          <cell r="F2552">
            <v>9</v>
          </cell>
          <cell r="G2552">
            <v>17.3</v>
          </cell>
          <cell r="H2552" t="str">
            <v>TEMP</v>
          </cell>
          <cell r="N2552">
            <v>0</v>
          </cell>
          <cell r="R2552" t="str">
            <v>DTP</v>
          </cell>
          <cell r="S2552">
            <v>39692</v>
          </cell>
          <cell r="T2552">
            <v>25</v>
          </cell>
          <cell r="U2552">
            <v>4</v>
          </cell>
          <cell r="V2552">
            <v>0</v>
          </cell>
          <cell r="W2552">
            <v>1</v>
          </cell>
          <cell r="X2552">
            <v>30</v>
          </cell>
          <cell r="Y2552">
            <v>30</v>
          </cell>
          <cell r="Z2552">
            <v>15</v>
          </cell>
        </row>
        <row r="2553">
          <cell r="A2553" t="str">
            <v>TMP634</v>
          </cell>
          <cell r="B2553" t="str">
            <v>SHILPA KADAM</v>
          </cell>
          <cell r="C2553" t="str">
            <v>8.10.07</v>
          </cell>
          <cell r="E2553" t="str">
            <v>YES</v>
          </cell>
          <cell r="F2553">
            <v>9</v>
          </cell>
          <cell r="G2553">
            <v>17.3</v>
          </cell>
          <cell r="H2553" t="str">
            <v>TEMP</v>
          </cell>
          <cell r="N2553">
            <v>0</v>
          </cell>
          <cell r="R2553" t="str">
            <v>DTP</v>
          </cell>
          <cell r="S2553">
            <v>39691</v>
          </cell>
          <cell r="T2553">
            <v>24</v>
          </cell>
          <cell r="U2553">
            <v>4</v>
          </cell>
          <cell r="V2553">
            <v>0</v>
          </cell>
          <cell r="W2553">
            <v>3</v>
          </cell>
          <cell r="X2553">
            <v>31</v>
          </cell>
          <cell r="Y2553">
            <v>31</v>
          </cell>
          <cell r="Z2553">
            <v>2</v>
          </cell>
        </row>
        <row r="2554">
          <cell r="A2554" t="str">
            <v>TMP634</v>
          </cell>
          <cell r="B2554" t="str">
            <v>SHILPA KADAM</v>
          </cell>
          <cell r="C2554" t="str">
            <v>8.10.07</v>
          </cell>
          <cell r="E2554" t="str">
            <v>YES</v>
          </cell>
          <cell r="F2554" t="str">
            <v>TIME_IN</v>
          </cell>
          <cell r="G2554">
            <v>17.3</v>
          </cell>
          <cell r="H2554" t="str">
            <v>TEMP</v>
          </cell>
          <cell r="N2554">
            <v>0</v>
          </cell>
          <cell r="R2554" t="str">
            <v>DTP</v>
          </cell>
          <cell r="S2554">
            <v>39783</v>
          </cell>
          <cell r="T2554">
            <v>26.5</v>
          </cell>
          <cell r="U2554">
            <v>4</v>
          </cell>
          <cell r="V2554">
            <v>0</v>
          </cell>
          <cell r="W2554">
            <v>0</v>
          </cell>
          <cell r="X2554">
            <v>31</v>
          </cell>
          <cell r="Y2554">
            <v>30.5</v>
          </cell>
          <cell r="Z2554">
            <v>1.5</v>
          </cell>
        </row>
        <row r="2555">
          <cell r="A2555" t="str">
            <v>TMP634</v>
          </cell>
          <cell r="B2555" t="str">
            <v>SHILPA KADAM</v>
          </cell>
          <cell r="C2555" t="str">
            <v>8.10.07</v>
          </cell>
          <cell r="E2555" t="str">
            <v>YES</v>
          </cell>
          <cell r="F2555" t="str">
            <v>TIME_IN</v>
          </cell>
          <cell r="G2555">
            <v>17.3</v>
          </cell>
          <cell r="H2555" t="str">
            <v>TEMP</v>
          </cell>
          <cell r="N2555">
            <v>0</v>
          </cell>
          <cell r="R2555" t="str">
            <v>DTP</v>
          </cell>
          <cell r="S2555">
            <v>39881</v>
          </cell>
          <cell r="T2555">
            <v>9</v>
          </cell>
          <cell r="U2555">
            <v>2</v>
          </cell>
          <cell r="V2555">
            <v>0</v>
          </cell>
          <cell r="W2555">
            <v>1</v>
          </cell>
          <cell r="X2555">
            <v>31</v>
          </cell>
          <cell r="Y2555">
            <v>12</v>
          </cell>
          <cell r="Z2555">
            <v>0</v>
          </cell>
        </row>
        <row r="2556">
          <cell r="A2556" t="str">
            <v>TMP634</v>
          </cell>
          <cell r="B2556" t="str">
            <v>SHILPA KADAM</v>
          </cell>
          <cell r="C2556" t="str">
            <v>8.10.07</v>
          </cell>
          <cell r="F2556">
            <v>9</v>
          </cell>
          <cell r="G2556">
            <v>17.3</v>
          </cell>
          <cell r="H2556" t="str">
            <v>TEMP</v>
          </cell>
          <cell r="N2556">
            <v>0</v>
          </cell>
          <cell r="R2556" t="str">
            <v>DTP</v>
          </cell>
          <cell r="S2556">
            <v>39629</v>
          </cell>
          <cell r="T2556">
            <v>24.5</v>
          </cell>
          <cell r="U2556">
            <v>5</v>
          </cell>
          <cell r="V2556">
            <v>0</v>
          </cell>
          <cell r="W2556">
            <v>0</v>
          </cell>
          <cell r="X2556">
            <v>30</v>
          </cell>
          <cell r="Y2556">
            <v>29.5</v>
          </cell>
          <cell r="Z2556">
            <v>0</v>
          </cell>
        </row>
        <row r="2557">
          <cell r="A2557" t="str">
            <v>TMP634</v>
          </cell>
          <cell r="B2557" t="str">
            <v>SHILPA KADAM</v>
          </cell>
          <cell r="C2557" t="str">
            <v>8.10.07</v>
          </cell>
          <cell r="E2557" t="str">
            <v>YES</v>
          </cell>
          <cell r="F2557">
            <v>9</v>
          </cell>
          <cell r="G2557">
            <v>17.3</v>
          </cell>
          <cell r="H2557" t="str">
            <v>TEMP</v>
          </cell>
          <cell r="N2557">
            <v>0</v>
          </cell>
          <cell r="R2557" t="str">
            <v>DTP</v>
          </cell>
          <cell r="S2557">
            <v>39539</v>
          </cell>
          <cell r="T2557">
            <v>26</v>
          </cell>
          <cell r="U2557">
            <v>4</v>
          </cell>
          <cell r="W2557">
            <v>0</v>
          </cell>
          <cell r="X2557">
            <v>30</v>
          </cell>
          <cell r="Y2557">
            <v>30</v>
          </cell>
          <cell r="Z2557">
            <v>2.5</v>
          </cell>
        </row>
        <row r="2558">
          <cell r="A2558" t="str">
            <v>TMP634</v>
          </cell>
          <cell r="B2558" t="str">
            <v>SHILPA KADAM</v>
          </cell>
          <cell r="C2558" t="str">
            <v>8.10.07</v>
          </cell>
          <cell r="E2558" t="str">
            <v>YES</v>
          </cell>
          <cell r="F2558">
            <v>9</v>
          </cell>
          <cell r="G2558">
            <v>17.3</v>
          </cell>
          <cell r="H2558" t="str">
            <v>TEMP</v>
          </cell>
          <cell r="N2558">
            <v>0</v>
          </cell>
          <cell r="R2558" t="str">
            <v>DTP</v>
          </cell>
          <cell r="S2558">
            <v>39660</v>
          </cell>
          <cell r="T2558">
            <v>27</v>
          </cell>
          <cell r="U2558">
            <v>4</v>
          </cell>
          <cell r="V2558">
            <v>0</v>
          </cell>
          <cell r="W2558">
            <v>0</v>
          </cell>
          <cell r="X2558">
            <v>31</v>
          </cell>
          <cell r="Y2558">
            <v>31</v>
          </cell>
          <cell r="Z2558">
            <v>0</v>
          </cell>
        </row>
        <row r="2559">
          <cell r="A2559" t="str">
            <v>TMP634</v>
          </cell>
          <cell r="B2559" t="str">
            <v>SHILPA KADAM</v>
          </cell>
          <cell r="C2559" t="str">
            <v>8.10.07</v>
          </cell>
          <cell r="E2559" t="str">
            <v>YES</v>
          </cell>
          <cell r="F2559">
            <v>9</v>
          </cell>
          <cell r="G2559">
            <v>17.3</v>
          </cell>
          <cell r="H2559" t="str">
            <v>TEMP</v>
          </cell>
          <cell r="N2559">
            <v>0</v>
          </cell>
          <cell r="R2559" t="str">
            <v>DTP</v>
          </cell>
          <cell r="S2559">
            <v>39753</v>
          </cell>
          <cell r="T2559">
            <v>25</v>
          </cell>
          <cell r="U2559">
            <v>5</v>
          </cell>
          <cell r="V2559">
            <v>0</v>
          </cell>
          <cell r="W2559">
            <v>0</v>
          </cell>
          <cell r="X2559">
            <v>30</v>
          </cell>
          <cell r="Y2559">
            <v>30</v>
          </cell>
          <cell r="Z2559">
            <v>12</v>
          </cell>
        </row>
        <row r="2560">
          <cell r="A2560" t="str">
            <v>TMP634</v>
          </cell>
          <cell r="B2560" t="str">
            <v>SHILPA KADAM</v>
          </cell>
          <cell r="C2560" t="str">
            <v>8.10.07</v>
          </cell>
          <cell r="E2560" t="str">
            <v>YES</v>
          </cell>
          <cell r="F2560">
            <v>9</v>
          </cell>
          <cell r="G2560">
            <v>17.3</v>
          </cell>
          <cell r="H2560" t="str">
            <v>TEMP</v>
          </cell>
          <cell r="N2560">
            <v>0</v>
          </cell>
          <cell r="R2560" t="str">
            <v>DTP</v>
          </cell>
          <cell r="S2560">
            <v>39722</v>
          </cell>
          <cell r="T2560">
            <v>22</v>
          </cell>
          <cell r="U2560">
            <v>4</v>
          </cell>
          <cell r="V2560">
            <v>0</v>
          </cell>
          <cell r="W2560">
            <v>4</v>
          </cell>
          <cell r="X2560">
            <v>31</v>
          </cell>
          <cell r="Y2560">
            <v>30</v>
          </cell>
          <cell r="Z2560">
            <v>0</v>
          </cell>
        </row>
        <row r="2561">
          <cell r="A2561" t="str">
            <v>TMP634</v>
          </cell>
          <cell r="B2561" t="str">
            <v>SHILPA KADAM</v>
          </cell>
          <cell r="C2561" t="str">
            <v>8.10.07</v>
          </cell>
          <cell r="E2561" t="str">
            <v>YES</v>
          </cell>
          <cell r="F2561" t="str">
            <v>TIME_IN</v>
          </cell>
          <cell r="G2561">
            <v>17.3</v>
          </cell>
          <cell r="H2561" t="str">
            <v>TEMP</v>
          </cell>
          <cell r="N2561">
            <v>0</v>
          </cell>
          <cell r="R2561" t="str">
            <v>DTP</v>
          </cell>
          <cell r="S2561">
            <v>39814</v>
          </cell>
          <cell r="T2561">
            <v>25</v>
          </cell>
          <cell r="U2561">
            <v>4</v>
          </cell>
          <cell r="V2561">
            <v>0</v>
          </cell>
          <cell r="W2561">
            <v>1</v>
          </cell>
          <cell r="X2561">
            <v>31</v>
          </cell>
          <cell r="Y2561">
            <v>30</v>
          </cell>
          <cell r="Z2561">
            <v>0</v>
          </cell>
        </row>
        <row r="2562">
          <cell r="A2562" t="str">
            <v>TMP634</v>
          </cell>
          <cell r="B2562" t="str">
            <v>SHILPA KADAM</v>
          </cell>
          <cell r="C2562" t="str">
            <v>8.10.07</v>
          </cell>
          <cell r="E2562" t="str">
            <v>YES</v>
          </cell>
          <cell r="F2562">
            <v>9</v>
          </cell>
          <cell r="G2562">
            <v>17.3</v>
          </cell>
          <cell r="H2562" t="str">
            <v>TEMP</v>
          </cell>
          <cell r="N2562">
            <v>0</v>
          </cell>
          <cell r="R2562" t="str">
            <v>DTP</v>
          </cell>
          <cell r="S2562">
            <v>39599</v>
          </cell>
          <cell r="T2562">
            <v>25</v>
          </cell>
          <cell r="U2562">
            <v>4</v>
          </cell>
          <cell r="V2562">
            <v>0</v>
          </cell>
          <cell r="W2562">
            <v>1</v>
          </cell>
          <cell r="X2562">
            <v>31</v>
          </cell>
          <cell r="Y2562">
            <v>30</v>
          </cell>
          <cell r="Z2562">
            <v>0</v>
          </cell>
        </row>
        <row r="2563">
          <cell r="A2563" t="str">
            <v>TMP635</v>
          </cell>
          <cell r="B2563" t="str">
            <v>NEELAM KHAIRE</v>
          </cell>
          <cell r="C2563" t="str">
            <v>8.10.07</v>
          </cell>
          <cell r="F2563">
            <v>8.15</v>
          </cell>
          <cell r="G2563">
            <v>16.45</v>
          </cell>
          <cell r="H2563" t="str">
            <v>TEMP</v>
          </cell>
          <cell r="N2563">
            <v>0</v>
          </cell>
          <cell r="R2563" t="str">
            <v>PRINTING HELPER</v>
          </cell>
          <cell r="S2563">
            <v>39629</v>
          </cell>
          <cell r="T2563">
            <v>24</v>
          </cell>
          <cell r="U2563">
            <v>5</v>
          </cell>
          <cell r="V2563">
            <v>0</v>
          </cell>
          <cell r="W2563">
            <v>0</v>
          </cell>
          <cell r="X2563">
            <v>30</v>
          </cell>
          <cell r="Y2563">
            <v>29</v>
          </cell>
          <cell r="Z2563">
            <v>0</v>
          </cell>
        </row>
        <row r="2564">
          <cell r="A2564" t="str">
            <v>TMP635</v>
          </cell>
          <cell r="B2564" t="str">
            <v>NEELAM KHAIRE</v>
          </cell>
          <cell r="C2564" t="str">
            <v>8.10.07</v>
          </cell>
          <cell r="E2564" t="str">
            <v>YES</v>
          </cell>
          <cell r="F2564">
            <v>8.15</v>
          </cell>
          <cell r="G2564">
            <v>16.45</v>
          </cell>
          <cell r="H2564" t="str">
            <v>TEMP</v>
          </cell>
          <cell r="N2564">
            <v>0</v>
          </cell>
          <cell r="R2564" t="str">
            <v>PRINTING HELPER</v>
          </cell>
          <cell r="S2564">
            <v>39753</v>
          </cell>
          <cell r="T2564">
            <v>20</v>
          </cell>
          <cell r="U2564">
            <v>5</v>
          </cell>
          <cell r="V2564">
            <v>0</v>
          </cell>
          <cell r="W2564">
            <v>0</v>
          </cell>
          <cell r="X2564">
            <v>30</v>
          </cell>
          <cell r="Y2564">
            <v>25</v>
          </cell>
          <cell r="Z2564">
            <v>2</v>
          </cell>
        </row>
        <row r="2565">
          <cell r="A2565" t="str">
            <v>TMP635</v>
          </cell>
          <cell r="B2565" t="str">
            <v>NEELAM KHAIRE</v>
          </cell>
          <cell r="C2565" t="str">
            <v>8.10.07</v>
          </cell>
          <cell r="E2565" t="str">
            <v>YES</v>
          </cell>
          <cell r="F2565" t="str">
            <v>TIME_IN</v>
          </cell>
          <cell r="G2565">
            <v>16.45</v>
          </cell>
          <cell r="H2565" t="str">
            <v>TEMP</v>
          </cell>
          <cell r="N2565">
            <v>0</v>
          </cell>
          <cell r="R2565" t="str">
            <v>PRINTING HELPER</v>
          </cell>
          <cell r="S2565">
            <v>39814</v>
          </cell>
          <cell r="T2565">
            <v>7</v>
          </cell>
          <cell r="U2565">
            <v>2</v>
          </cell>
          <cell r="V2565">
            <v>0</v>
          </cell>
          <cell r="W2565">
            <v>0</v>
          </cell>
          <cell r="X2565">
            <v>31</v>
          </cell>
          <cell r="Y2565">
            <v>9</v>
          </cell>
          <cell r="Z2565">
            <v>0</v>
          </cell>
        </row>
        <row r="2566">
          <cell r="A2566" t="str">
            <v>TMP635</v>
          </cell>
          <cell r="B2566" t="str">
            <v>NEELAM KHAIRE</v>
          </cell>
          <cell r="C2566" t="str">
            <v>8.10.07</v>
          </cell>
          <cell r="E2566" t="str">
            <v>YES</v>
          </cell>
          <cell r="F2566">
            <v>8.15</v>
          </cell>
          <cell r="G2566">
            <v>16.45</v>
          </cell>
          <cell r="H2566" t="str">
            <v>TEMP</v>
          </cell>
          <cell r="N2566">
            <v>0</v>
          </cell>
          <cell r="R2566" t="str">
            <v>PRINTING HELPER</v>
          </cell>
          <cell r="S2566">
            <v>39539</v>
          </cell>
          <cell r="T2566">
            <v>21</v>
          </cell>
          <cell r="U2566">
            <v>4</v>
          </cell>
          <cell r="W2566">
            <v>0</v>
          </cell>
          <cell r="X2566">
            <v>30</v>
          </cell>
          <cell r="Y2566">
            <v>25</v>
          </cell>
          <cell r="Z2566">
            <v>0</v>
          </cell>
        </row>
        <row r="2567">
          <cell r="A2567" t="str">
            <v>TMP635</v>
          </cell>
          <cell r="B2567" t="str">
            <v>NEELAM KHAIRE</v>
          </cell>
          <cell r="C2567" t="str">
            <v>8.10.07</v>
          </cell>
          <cell r="E2567" t="str">
            <v>YES</v>
          </cell>
          <cell r="F2567">
            <v>8.15</v>
          </cell>
          <cell r="G2567">
            <v>16.45</v>
          </cell>
          <cell r="H2567" t="str">
            <v>TEMP</v>
          </cell>
          <cell r="N2567">
            <v>0</v>
          </cell>
          <cell r="R2567" t="str">
            <v>PRINTING HELPER</v>
          </cell>
          <cell r="S2567">
            <v>39660</v>
          </cell>
          <cell r="T2567">
            <v>26.5</v>
          </cell>
          <cell r="U2567">
            <v>4</v>
          </cell>
          <cell r="V2567">
            <v>0</v>
          </cell>
          <cell r="W2567">
            <v>0</v>
          </cell>
          <cell r="X2567">
            <v>31</v>
          </cell>
          <cell r="Y2567">
            <v>30.5</v>
          </cell>
          <cell r="Z2567">
            <v>8</v>
          </cell>
        </row>
        <row r="2568">
          <cell r="A2568" t="str">
            <v>TMP635</v>
          </cell>
          <cell r="B2568" t="str">
            <v>NEELAM KHAIRE</v>
          </cell>
          <cell r="C2568" t="str">
            <v>8.10.07</v>
          </cell>
          <cell r="E2568" t="str">
            <v>YES</v>
          </cell>
          <cell r="F2568" t="str">
            <v>TIME_IN</v>
          </cell>
          <cell r="G2568">
            <v>16.45</v>
          </cell>
          <cell r="H2568" t="str">
            <v>TEMP</v>
          </cell>
          <cell r="N2568">
            <v>0</v>
          </cell>
          <cell r="R2568" t="str">
            <v>PRINTING HELPER</v>
          </cell>
          <cell r="S2568">
            <v>39783</v>
          </cell>
          <cell r="T2568">
            <v>26</v>
          </cell>
          <cell r="U2568">
            <v>4</v>
          </cell>
          <cell r="V2568">
            <v>0</v>
          </cell>
          <cell r="W2568">
            <v>0</v>
          </cell>
          <cell r="X2568">
            <v>31</v>
          </cell>
          <cell r="Y2568">
            <v>30</v>
          </cell>
          <cell r="Z2568">
            <v>0</v>
          </cell>
        </row>
        <row r="2569">
          <cell r="A2569" t="str">
            <v>TMP635</v>
          </cell>
          <cell r="B2569" t="str">
            <v>NEELAM KHAIRE</v>
          </cell>
          <cell r="C2569" t="str">
            <v>8.10.07</v>
          </cell>
          <cell r="E2569" t="str">
            <v>YES</v>
          </cell>
          <cell r="F2569">
            <v>8.15</v>
          </cell>
          <cell r="G2569">
            <v>16.45</v>
          </cell>
          <cell r="H2569" t="str">
            <v>TEMP</v>
          </cell>
          <cell r="N2569">
            <v>0</v>
          </cell>
          <cell r="R2569" t="str">
            <v>PRINTING HELPER</v>
          </cell>
          <cell r="S2569">
            <v>39599</v>
          </cell>
          <cell r="T2569">
            <v>22</v>
          </cell>
          <cell r="U2569">
            <v>4</v>
          </cell>
          <cell r="V2569">
            <v>0</v>
          </cell>
          <cell r="W2569">
            <v>1</v>
          </cell>
          <cell r="X2569">
            <v>31</v>
          </cell>
          <cell r="Y2569">
            <v>27</v>
          </cell>
          <cell r="Z2569">
            <v>0</v>
          </cell>
        </row>
        <row r="2570">
          <cell r="A2570" t="str">
            <v>TMP635</v>
          </cell>
          <cell r="B2570" t="str">
            <v>NEELAM KHAIRE</v>
          </cell>
          <cell r="C2570" t="str">
            <v>8.10.07</v>
          </cell>
          <cell r="E2570" t="str">
            <v>YES</v>
          </cell>
          <cell r="F2570">
            <v>8.15</v>
          </cell>
          <cell r="G2570">
            <v>16.45</v>
          </cell>
          <cell r="H2570" t="str">
            <v>TEMP</v>
          </cell>
          <cell r="N2570">
            <v>0</v>
          </cell>
          <cell r="R2570" t="str">
            <v>PRINTING HELPER</v>
          </cell>
          <cell r="S2570">
            <v>39722</v>
          </cell>
          <cell r="T2570">
            <v>23</v>
          </cell>
          <cell r="U2570">
            <v>4</v>
          </cell>
          <cell r="V2570">
            <v>0</v>
          </cell>
          <cell r="W2570">
            <v>4</v>
          </cell>
          <cell r="X2570">
            <v>31</v>
          </cell>
          <cell r="Y2570">
            <v>31</v>
          </cell>
          <cell r="Z2570">
            <v>6</v>
          </cell>
        </row>
        <row r="2571">
          <cell r="A2571" t="str">
            <v>TMP635</v>
          </cell>
          <cell r="B2571" t="str">
            <v>NEELAM KHAIRE</v>
          </cell>
          <cell r="C2571" t="str">
            <v>8.10.07</v>
          </cell>
          <cell r="E2571" t="str">
            <v>YES</v>
          </cell>
          <cell r="F2571">
            <v>8.15</v>
          </cell>
          <cell r="G2571">
            <v>16.45</v>
          </cell>
          <cell r="H2571" t="str">
            <v>TEMP</v>
          </cell>
          <cell r="N2571">
            <v>0</v>
          </cell>
          <cell r="R2571" t="str">
            <v>PRINTING HELPER</v>
          </cell>
          <cell r="S2571">
            <v>39691</v>
          </cell>
          <cell r="T2571">
            <v>23</v>
          </cell>
          <cell r="U2571">
            <v>4</v>
          </cell>
          <cell r="V2571">
            <v>0</v>
          </cell>
          <cell r="W2571">
            <v>3</v>
          </cell>
          <cell r="X2571">
            <v>31</v>
          </cell>
          <cell r="Y2571">
            <v>30</v>
          </cell>
          <cell r="Z2571">
            <v>0</v>
          </cell>
        </row>
        <row r="2572">
          <cell r="A2572" t="str">
            <v>TMP635</v>
          </cell>
          <cell r="B2572" t="str">
            <v>NEELAM KHAIRE</v>
          </cell>
          <cell r="C2572" t="str">
            <v>8.10.07</v>
          </cell>
          <cell r="E2572" t="str">
            <v>YES</v>
          </cell>
          <cell r="F2572">
            <v>8.15</v>
          </cell>
          <cell r="G2572">
            <v>16.45</v>
          </cell>
          <cell r="H2572" t="str">
            <v>TEMP</v>
          </cell>
          <cell r="N2572">
            <v>0</v>
          </cell>
          <cell r="R2572" t="str">
            <v>PRINTING HELPER</v>
          </cell>
          <cell r="S2572">
            <v>39692</v>
          </cell>
          <cell r="T2572">
            <v>24</v>
          </cell>
          <cell r="U2572">
            <v>4</v>
          </cell>
          <cell r="V2572">
            <v>0</v>
          </cell>
          <cell r="W2572">
            <v>1</v>
          </cell>
          <cell r="X2572">
            <v>30</v>
          </cell>
          <cell r="Y2572">
            <v>29</v>
          </cell>
          <cell r="Z2572">
            <v>2</v>
          </cell>
        </row>
        <row r="2573">
          <cell r="A2573" t="str">
            <v>TMP640</v>
          </cell>
          <cell r="B2573" t="str">
            <v>ROHIT BAGUL</v>
          </cell>
          <cell r="C2573" t="str">
            <v>16.10.07</v>
          </cell>
          <cell r="E2573" t="str">
            <v>YES</v>
          </cell>
          <cell r="F2573" t="str">
            <v>TIME_IN</v>
          </cell>
          <cell r="G2573">
            <v>17.3</v>
          </cell>
          <cell r="H2573" t="str">
            <v>TEMP</v>
          </cell>
          <cell r="N2573">
            <v>0</v>
          </cell>
          <cell r="R2573" t="str">
            <v>PRINTING HELPER</v>
          </cell>
          <cell r="S2573">
            <v>39814</v>
          </cell>
          <cell r="T2573">
            <v>25</v>
          </cell>
          <cell r="U2573">
            <v>4</v>
          </cell>
          <cell r="V2573">
            <v>0</v>
          </cell>
          <cell r="W2573">
            <v>1</v>
          </cell>
          <cell r="X2573">
            <v>31</v>
          </cell>
          <cell r="Y2573">
            <v>30</v>
          </cell>
          <cell r="Z2573">
            <v>0</v>
          </cell>
        </row>
        <row r="2574">
          <cell r="A2574" t="str">
            <v>TMP640</v>
          </cell>
          <cell r="B2574" t="str">
            <v>ROHIT BAGUL</v>
          </cell>
          <cell r="C2574" t="str">
            <v>16.10.07</v>
          </cell>
          <cell r="E2574" t="str">
            <v>YES</v>
          </cell>
          <cell r="F2574">
            <v>8.15</v>
          </cell>
          <cell r="G2574">
            <v>17.3</v>
          </cell>
          <cell r="H2574" t="str">
            <v>TEMP</v>
          </cell>
          <cell r="N2574">
            <v>0</v>
          </cell>
          <cell r="R2574" t="str">
            <v>PRINTING HELPER</v>
          </cell>
          <cell r="S2574">
            <v>39691</v>
          </cell>
          <cell r="T2574">
            <v>23</v>
          </cell>
          <cell r="U2574">
            <v>4</v>
          </cell>
          <cell r="V2574">
            <v>0</v>
          </cell>
          <cell r="W2574">
            <v>3</v>
          </cell>
          <cell r="X2574">
            <v>31</v>
          </cell>
          <cell r="Y2574">
            <v>30</v>
          </cell>
          <cell r="Z2574">
            <v>13</v>
          </cell>
        </row>
        <row r="2575">
          <cell r="A2575" t="str">
            <v>TMP640</v>
          </cell>
          <cell r="B2575" t="str">
            <v>ROHIT BAGUL</v>
          </cell>
          <cell r="C2575" t="str">
            <v>16.10.07</v>
          </cell>
          <cell r="E2575" t="str">
            <v>YES</v>
          </cell>
          <cell r="F2575">
            <v>8.15</v>
          </cell>
          <cell r="G2575">
            <v>17.3</v>
          </cell>
          <cell r="H2575" t="str">
            <v>TEMP</v>
          </cell>
          <cell r="N2575">
            <v>0</v>
          </cell>
          <cell r="R2575" t="str">
            <v>PRINTING HELPER</v>
          </cell>
          <cell r="S2575">
            <v>39539</v>
          </cell>
          <cell r="T2575">
            <v>25</v>
          </cell>
          <cell r="U2575">
            <v>4</v>
          </cell>
          <cell r="W2575">
            <v>0</v>
          </cell>
          <cell r="X2575">
            <v>30</v>
          </cell>
          <cell r="Y2575">
            <v>29</v>
          </cell>
          <cell r="Z2575">
            <v>0</v>
          </cell>
        </row>
        <row r="2576">
          <cell r="A2576" t="str">
            <v>TMP640</v>
          </cell>
          <cell r="B2576" t="str">
            <v>ROHIT BAGUL</v>
          </cell>
          <cell r="C2576" t="str">
            <v>16.10.07</v>
          </cell>
          <cell r="E2576" t="str">
            <v>YES</v>
          </cell>
          <cell r="F2576" t="str">
            <v>TIME_IN</v>
          </cell>
          <cell r="G2576">
            <v>17.3</v>
          </cell>
          <cell r="H2576" t="str">
            <v>TEMP</v>
          </cell>
          <cell r="N2576">
            <v>0</v>
          </cell>
          <cell r="R2576" t="str">
            <v>PRINTING HELPER</v>
          </cell>
          <cell r="S2576">
            <v>39783</v>
          </cell>
          <cell r="T2576">
            <v>24</v>
          </cell>
          <cell r="U2576">
            <v>4</v>
          </cell>
          <cell r="V2576">
            <v>0</v>
          </cell>
          <cell r="W2576">
            <v>0</v>
          </cell>
          <cell r="X2576">
            <v>31</v>
          </cell>
          <cell r="Y2576">
            <v>28</v>
          </cell>
          <cell r="Z2576">
            <v>0</v>
          </cell>
        </row>
        <row r="2577">
          <cell r="A2577" t="str">
            <v>TMP640</v>
          </cell>
          <cell r="B2577" t="str">
            <v>ROHIT BAGUL</v>
          </cell>
          <cell r="C2577" t="str">
            <v>16.10.07</v>
          </cell>
          <cell r="F2577">
            <v>8.15</v>
          </cell>
          <cell r="G2577">
            <v>17.3</v>
          </cell>
          <cell r="H2577" t="str">
            <v>TEMP</v>
          </cell>
          <cell r="N2577">
            <v>0</v>
          </cell>
          <cell r="R2577" t="str">
            <v>PRINTING HELPER</v>
          </cell>
          <cell r="S2577">
            <v>39629</v>
          </cell>
          <cell r="T2577">
            <v>25</v>
          </cell>
          <cell r="U2577">
            <v>5</v>
          </cell>
          <cell r="V2577">
            <v>0</v>
          </cell>
          <cell r="W2577">
            <v>0</v>
          </cell>
          <cell r="X2577">
            <v>30</v>
          </cell>
          <cell r="Y2577">
            <v>30</v>
          </cell>
          <cell r="Z2577">
            <v>0</v>
          </cell>
        </row>
        <row r="2578">
          <cell r="A2578" t="str">
            <v>TMP640</v>
          </cell>
          <cell r="B2578" t="str">
            <v>ROHIT BAGUL</v>
          </cell>
          <cell r="C2578" t="str">
            <v>16.10.07</v>
          </cell>
          <cell r="E2578" t="str">
            <v>YES</v>
          </cell>
          <cell r="F2578">
            <v>8.15</v>
          </cell>
          <cell r="G2578">
            <v>17.3</v>
          </cell>
          <cell r="H2578" t="str">
            <v>TEMP</v>
          </cell>
          <cell r="N2578">
            <v>0</v>
          </cell>
          <cell r="R2578" t="str">
            <v>PRINTING HELPER</v>
          </cell>
          <cell r="S2578">
            <v>39599</v>
          </cell>
          <cell r="T2578">
            <v>25</v>
          </cell>
          <cell r="U2578">
            <v>4</v>
          </cell>
          <cell r="V2578">
            <v>0</v>
          </cell>
          <cell r="W2578">
            <v>1</v>
          </cell>
          <cell r="X2578">
            <v>31</v>
          </cell>
          <cell r="Y2578">
            <v>30</v>
          </cell>
          <cell r="Z2578">
            <v>0</v>
          </cell>
        </row>
        <row r="2579">
          <cell r="A2579" t="str">
            <v>TMP640</v>
          </cell>
          <cell r="B2579" t="str">
            <v>ROHIT BAGUL</v>
          </cell>
          <cell r="C2579" t="str">
            <v>16.10.07</v>
          </cell>
          <cell r="E2579" t="str">
            <v>YES</v>
          </cell>
          <cell r="F2579">
            <v>8.15</v>
          </cell>
          <cell r="G2579">
            <v>17.3</v>
          </cell>
          <cell r="H2579" t="str">
            <v>TEMP</v>
          </cell>
          <cell r="N2579">
            <v>0</v>
          </cell>
          <cell r="R2579" t="str">
            <v>PRINTING HELPER</v>
          </cell>
          <cell r="S2579">
            <v>39660</v>
          </cell>
          <cell r="T2579">
            <v>23</v>
          </cell>
          <cell r="U2579">
            <v>3</v>
          </cell>
          <cell r="V2579">
            <v>0</v>
          </cell>
          <cell r="W2579">
            <v>0</v>
          </cell>
          <cell r="X2579">
            <v>31</v>
          </cell>
          <cell r="Y2579">
            <v>26</v>
          </cell>
          <cell r="Z2579">
            <v>22.75</v>
          </cell>
        </row>
        <row r="2580">
          <cell r="A2580" t="str">
            <v>TMP640</v>
          </cell>
          <cell r="B2580" t="str">
            <v>ROHIT BAGUL</v>
          </cell>
          <cell r="C2580" t="str">
            <v>16.10.07</v>
          </cell>
          <cell r="E2580" t="str">
            <v>YES</v>
          </cell>
          <cell r="F2580">
            <v>8.15</v>
          </cell>
          <cell r="G2580">
            <v>17.3</v>
          </cell>
          <cell r="H2580" t="str">
            <v>TEMP</v>
          </cell>
          <cell r="N2580">
            <v>0</v>
          </cell>
          <cell r="R2580" t="str">
            <v>PRINTING HELPER</v>
          </cell>
          <cell r="S2580">
            <v>39722</v>
          </cell>
          <cell r="T2580">
            <v>23</v>
          </cell>
          <cell r="U2580">
            <v>4</v>
          </cell>
          <cell r="V2580">
            <v>0</v>
          </cell>
          <cell r="W2580">
            <v>4</v>
          </cell>
          <cell r="X2580">
            <v>31</v>
          </cell>
          <cell r="Y2580">
            <v>31</v>
          </cell>
          <cell r="Z2580">
            <v>0</v>
          </cell>
        </row>
        <row r="2581">
          <cell r="A2581" t="str">
            <v>TMP640</v>
          </cell>
          <cell r="B2581" t="str">
            <v>ROHIT BAGUL</v>
          </cell>
          <cell r="C2581" t="str">
            <v>16.10.07</v>
          </cell>
          <cell r="E2581" t="str">
            <v>YES</v>
          </cell>
          <cell r="F2581" t="str">
            <v>TIME_IN</v>
          </cell>
          <cell r="G2581">
            <v>17.3</v>
          </cell>
          <cell r="H2581" t="str">
            <v>TEMP</v>
          </cell>
          <cell r="N2581">
            <v>0</v>
          </cell>
          <cell r="R2581" t="str">
            <v>PRINTING HELPER</v>
          </cell>
          <cell r="S2581">
            <v>39881</v>
          </cell>
          <cell r="T2581">
            <v>21.5</v>
          </cell>
          <cell r="U2581">
            <v>5</v>
          </cell>
          <cell r="V2581">
            <v>0</v>
          </cell>
          <cell r="W2581">
            <v>2</v>
          </cell>
          <cell r="X2581">
            <v>31</v>
          </cell>
          <cell r="Y2581">
            <v>28.5</v>
          </cell>
          <cell r="Z2581">
            <v>8</v>
          </cell>
        </row>
        <row r="2582">
          <cell r="A2582" t="str">
            <v>TMP640</v>
          </cell>
          <cell r="B2582" t="str">
            <v>ROHIT BAGUL</v>
          </cell>
          <cell r="C2582" t="str">
            <v>16.10.07</v>
          </cell>
          <cell r="E2582" t="str">
            <v>YES</v>
          </cell>
          <cell r="F2582">
            <v>8.15</v>
          </cell>
          <cell r="G2582">
            <v>17.3</v>
          </cell>
          <cell r="H2582" t="str">
            <v>TEMP</v>
          </cell>
          <cell r="N2582">
            <v>0</v>
          </cell>
          <cell r="R2582" t="str">
            <v>PRINTING HELPER</v>
          </cell>
          <cell r="S2582">
            <v>39692</v>
          </cell>
          <cell r="T2582">
            <v>22.5</v>
          </cell>
          <cell r="U2582">
            <v>4</v>
          </cell>
          <cell r="V2582">
            <v>0</v>
          </cell>
          <cell r="W2582">
            <v>1</v>
          </cell>
          <cell r="X2582">
            <v>30</v>
          </cell>
          <cell r="Y2582">
            <v>27.5</v>
          </cell>
          <cell r="Z2582">
            <v>3.25</v>
          </cell>
        </row>
        <row r="2583">
          <cell r="A2583" t="str">
            <v>TMP640</v>
          </cell>
          <cell r="B2583" t="str">
            <v>ROHIT BAGUL</v>
          </cell>
          <cell r="C2583" t="str">
            <v>16.10.07</v>
          </cell>
          <cell r="E2583" t="str">
            <v>YES</v>
          </cell>
          <cell r="F2583" t="str">
            <v>TIME_IN</v>
          </cell>
          <cell r="G2583">
            <v>17.3</v>
          </cell>
          <cell r="H2583" t="str">
            <v>TEMP</v>
          </cell>
          <cell r="N2583">
            <v>0</v>
          </cell>
          <cell r="R2583" t="str">
            <v>PRINTING HELPER</v>
          </cell>
          <cell r="S2583">
            <v>39845</v>
          </cell>
          <cell r="T2583">
            <v>23</v>
          </cell>
          <cell r="U2583">
            <v>4</v>
          </cell>
          <cell r="V2583">
            <v>0</v>
          </cell>
          <cell r="W2583">
            <v>0</v>
          </cell>
          <cell r="X2583">
            <v>28</v>
          </cell>
          <cell r="Y2583">
            <v>27</v>
          </cell>
          <cell r="Z2583">
            <v>0</v>
          </cell>
        </row>
        <row r="2584">
          <cell r="A2584" t="str">
            <v>TMP640</v>
          </cell>
          <cell r="B2584" t="str">
            <v>ROHIT BAGUL</v>
          </cell>
          <cell r="C2584" t="str">
            <v>16.10.07</v>
          </cell>
          <cell r="E2584" t="str">
            <v>YES</v>
          </cell>
          <cell r="F2584">
            <v>8.15</v>
          </cell>
          <cell r="G2584">
            <v>17.3</v>
          </cell>
          <cell r="H2584" t="str">
            <v>TEMP</v>
          </cell>
          <cell r="N2584">
            <v>0</v>
          </cell>
          <cell r="R2584" t="str">
            <v>PRINTING HELPER</v>
          </cell>
          <cell r="S2584">
            <v>39753</v>
          </cell>
          <cell r="T2584">
            <v>23</v>
          </cell>
          <cell r="U2584">
            <v>5</v>
          </cell>
          <cell r="V2584">
            <v>0</v>
          </cell>
          <cell r="W2584">
            <v>0</v>
          </cell>
          <cell r="X2584">
            <v>30</v>
          </cell>
          <cell r="Y2584">
            <v>28</v>
          </cell>
          <cell r="Z2584">
            <v>0</v>
          </cell>
        </row>
        <row r="2585">
          <cell r="A2585" t="str">
            <v>TMP641</v>
          </cell>
          <cell r="B2585" t="str">
            <v>BIJU M.</v>
          </cell>
          <cell r="C2585" t="str">
            <v>16.10.07</v>
          </cell>
          <cell r="E2585" t="str">
            <v>YES</v>
          </cell>
          <cell r="F2585">
            <v>8.15</v>
          </cell>
          <cell r="G2585">
            <v>16.45</v>
          </cell>
          <cell r="H2585" t="str">
            <v>TEMP</v>
          </cell>
          <cell r="N2585">
            <v>0</v>
          </cell>
          <cell r="R2585" t="str">
            <v>PRINTER</v>
          </cell>
          <cell r="S2585">
            <v>39599</v>
          </cell>
          <cell r="T2585">
            <v>22</v>
          </cell>
          <cell r="U2585">
            <v>4</v>
          </cell>
          <cell r="V2585">
            <v>0</v>
          </cell>
          <cell r="W2585">
            <v>1</v>
          </cell>
          <cell r="X2585">
            <v>31</v>
          </cell>
          <cell r="Y2585">
            <v>27</v>
          </cell>
          <cell r="Z2585">
            <v>50.5</v>
          </cell>
        </row>
        <row r="2586">
          <cell r="A2586" t="str">
            <v>TMP641</v>
          </cell>
          <cell r="B2586" t="str">
            <v>BIJU M.</v>
          </cell>
          <cell r="C2586" t="str">
            <v>16.10.07</v>
          </cell>
          <cell r="E2586" t="str">
            <v>YES</v>
          </cell>
          <cell r="F2586">
            <v>8.15</v>
          </cell>
          <cell r="G2586">
            <v>16.45</v>
          </cell>
          <cell r="H2586" t="str">
            <v>TEMP</v>
          </cell>
          <cell r="N2586">
            <v>0</v>
          </cell>
          <cell r="R2586" t="str">
            <v>PRINTER</v>
          </cell>
          <cell r="S2586">
            <v>39660</v>
          </cell>
          <cell r="T2586">
            <v>10</v>
          </cell>
          <cell r="U2586">
            <v>1</v>
          </cell>
          <cell r="V2586">
            <v>0</v>
          </cell>
          <cell r="W2586">
            <v>0</v>
          </cell>
          <cell r="X2586">
            <v>31</v>
          </cell>
          <cell r="Y2586">
            <v>11</v>
          </cell>
          <cell r="Z2586">
            <v>4.75</v>
          </cell>
        </row>
        <row r="2587">
          <cell r="A2587" t="str">
            <v>TMP641</v>
          </cell>
          <cell r="B2587" t="str">
            <v>BIJU M.</v>
          </cell>
          <cell r="C2587" t="str">
            <v>16.10.07</v>
          </cell>
          <cell r="F2587">
            <v>8.15</v>
          </cell>
          <cell r="G2587">
            <v>16.45</v>
          </cell>
          <cell r="H2587" t="str">
            <v>TEMP</v>
          </cell>
          <cell r="N2587">
            <v>0</v>
          </cell>
          <cell r="R2587" t="str">
            <v>PRINTER</v>
          </cell>
          <cell r="S2587">
            <v>39629</v>
          </cell>
          <cell r="T2587">
            <v>18</v>
          </cell>
          <cell r="U2587">
            <v>5</v>
          </cell>
          <cell r="V2587">
            <v>0</v>
          </cell>
          <cell r="W2587">
            <v>0</v>
          </cell>
          <cell r="X2587">
            <v>30</v>
          </cell>
          <cell r="Y2587">
            <v>23</v>
          </cell>
          <cell r="Z2587">
            <v>41.65</v>
          </cell>
        </row>
        <row r="2588">
          <cell r="A2588" t="str">
            <v>TMP641</v>
          </cell>
          <cell r="B2588" t="str">
            <v>BIJU M.</v>
          </cell>
          <cell r="C2588" t="str">
            <v>16.10.07</v>
          </cell>
          <cell r="E2588" t="str">
            <v>YES</v>
          </cell>
          <cell r="F2588">
            <v>8.15</v>
          </cell>
          <cell r="G2588">
            <v>16.45</v>
          </cell>
          <cell r="H2588" t="str">
            <v>TEMP</v>
          </cell>
          <cell r="N2588">
            <v>0</v>
          </cell>
          <cell r="R2588" t="str">
            <v>PRINTER</v>
          </cell>
          <cell r="S2588">
            <v>39539</v>
          </cell>
          <cell r="T2588">
            <v>24.5</v>
          </cell>
          <cell r="U2588">
            <v>4</v>
          </cell>
          <cell r="W2588">
            <v>0</v>
          </cell>
          <cell r="X2588">
            <v>30</v>
          </cell>
          <cell r="Y2588">
            <v>28.5</v>
          </cell>
          <cell r="Z2588">
            <v>7</v>
          </cell>
        </row>
        <row r="2589">
          <cell r="A2589" t="str">
            <v>TMP646</v>
          </cell>
          <cell r="B2589" t="str">
            <v>MANGESH JADHAV</v>
          </cell>
          <cell r="C2589" t="str">
            <v>22.10.07</v>
          </cell>
          <cell r="E2589" t="str">
            <v>YES</v>
          </cell>
          <cell r="F2589">
            <v>8.15</v>
          </cell>
          <cell r="G2589">
            <v>16.45</v>
          </cell>
          <cell r="H2589" t="str">
            <v>TEMP</v>
          </cell>
          <cell r="N2589">
            <v>0</v>
          </cell>
          <cell r="R2589" t="str">
            <v>PRINTER</v>
          </cell>
          <cell r="S2589">
            <v>39539</v>
          </cell>
          <cell r="T2589">
            <v>17</v>
          </cell>
          <cell r="U2589">
            <v>4</v>
          </cell>
          <cell r="W2589">
            <v>0</v>
          </cell>
          <cell r="X2589">
            <v>30</v>
          </cell>
          <cell r="Y2589">
            <v>21</v>
          </cell>
          <cell r="Z2589">
            <v>17.25</v>
          </cell>
        </row>
        <row r="2590">
          <cell r="A2590" t="str">
            <v>TMP646</v>
          </cell>
          <cell r="B2590" t="str">
            <v>MANGESH JADHAV</v>
          </cell>
          <cell r="C2590" t="str">
            <v>22.10.07</v>
          </cell>
          <cell r="E2590" t="str">
            <v>YES</v>
          </cell>
          <cell r="F2590">
            <v>8.15</v>
          </cell>
          <cell r="G2590">
            <v>16.45</v>
          </cell>
          <cell r="H2590" t="str">
            <v>TEMP</v>
          </cell>
          <cell r="N2590">
            <v>0</v>
          </cell>
          <cell r="R2590" t="str">
            <v>PRINTER</v>
          </cell>
          <cell r="S2590">
            <v>39599</v>
          </cell>
          <cell r="T2590">
            <v>1.5</v>
          </cell>
          <cell r="U2590">
            <v>0</v>
          </cell>
          <cell r="V2590">
            <v>0</v>
          </cell>
          <cell r="W2590">
            <v>0</v>
          </cell>
          <cell r="X2590">
            <v>31</v>
          </cell>
          <cell r="Y2590">
            <v>1.5</v>
          </cell>
          <cell r="Z2590">
            <v>0</v>
          </cell>
        </row>
        <row r="2591">
          <cell r="A2591" t="str">
            <v>TMP646</v>
          </cell>
          <cell r="B2591" t="str">
            <v>MANGESH JADHAV</v>
          </cell>
          <cell r="C2591" t="str">
            <v>22.10.07</v>
          </cell>
          <cell r="F2591">
            <v>8.15</v>
          </cell>
          <cell r="G2591">
            <v>16.45</v>
          </cell>
          <cell r="H2591" t="str">
            <v>TEMP</v>
          </cell>
          <cell r="N2591">
            <v>0</v>
          </cell>
          <cell r="R2591" t="str">
            <v>PRINTER</v>
          </cell>
          <cell r="S2591">
            <v>39629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30</v>
          </cell>
          <cell r="Y2591">
            <v>0</v>
          </cell>
          <cell r="Z2591">
            <v>0</v>
          </cell>
        </row>
        <row r="2592">
          <cell r="A2592" t="str">
            <v>TMP647</v>
          </cell>
          <cell r="B2592" t="str">
            <v>MAYURESH JOSHI</v>
          </cell>
          <cell r="C2592" t="str">
            <v>22.10.07</v>
          </cell>
          <cell r="E2592" t="str">
            <v>YES</v>
          </cell>
          <cell r="F2592">
            <v>9</v>
          </cell>
          <cell r="G2592">
            <v>17.3</v>
          </cell>
          <cell r="H2592" t="str">
            <v>TEMP</v>
          </cell>
          <cell r="N2592">
            <v>0</v>
          </cell>
          <cell r="R2592" t="str">
            <v>DTP</v>
          </cell>
          <cell r="S2592">
            <v>39691</v>
          </cell>
          <cell r="T2592">
            <v>21</v>
          </cell>
          <cell r="U2592">
            <v>4</v>
          </cell>
          <cell r="V2592">
            <v>0</v>
          </cell>
          <cell r="W2592">
            <v>3</v>
          </cell>
          <cell r="X2592">
            <v>31</v>
          </cell>
          <cell r="Y2592">
            <v>28</v>
          </cell>
          <cell r="Z2592">
            <v>16.75</v>
          </cell>
        </row>
        <row r="2593">
          <cell r="A2593" t="str">
            <v>TMP647</v>
          </cell>
          <cell r="B2593" t="str">
            <v>MAYURESH JOSHI</v>
          </cell>
          <cell r="C2593" t="str">
            <v>22.10.07</v>
          </cell>
          <cell r="F2593">
            <v>9</v>
          </cell>
          <cell r="G2593">
            <v>17.3</v>
          </cell>
          <cell r="H2593" t="str">
            <v>TEMP</v>
          </cell>
          <cell r="N2593">
            <v>0</v>
          </cell>
          <cell r="R2593" t="str">
            <v>DTP</v>
          </cell>
          <cell r="S2593">
            <v>39629</v>
          </cell>
          <cell r="T2593">
            <v>22.5</v>
          </cell>
          <cell r="U2593">
            <v>5</v>
          </cell>
          <cell r="V2593">
            <v>0</v>
          </cell>
          <cell r="W2593">
            <v>0</v>
          </cell>
          <cell r="X2593">
            <v>30</v>
          </cell>
          <cell r="Y2593">
            <v>27.5</v>
          </cell>
          <cell r="Z2593">
            <v>7</v>
          </cell>
        </row>
        <row r="2594">
          <cell r="A2594" t="str">
            <v>TMP647</v>
          </cell>
          <cell r="B2594" t="str">
            <v>MAYURESH JOSHI</v>
          </cell>
          <cell r="C2594" t="str">
            <v>22.10.07</v>
          </cell>
          <cell r="E2594" t="str">
            <v>YES</v>
          </cell>
          <cell r="F2594">
            <v>9</v>
          </cell>
          <cell r="G2594">
            <v>17.3</v>
          </cell>
          <cell r="H2594" t="str">
            <v>TEMP</v>
          </cell>
          <cell r="N2594">
            <v>0</v>
          </cell>
          <cell r="R2594" t="str">
            <v>DTP</v>
          </cell>
          <cell r="S2594">
            <v>39722</v>
          </cell>
          <cell r="T2594">
            <v>18</v>
          </cell>
          <cell r="U2594">
            <v>4</v>
          </cell>
          <cell r="V2594">
            <v>0</v>
          </cell>
          <cell r="W2594">
            <v>4</v>
          </cell>
          <cell r="X2594">
            <v>31</v>
          </cell>
          <cell r="Y2594">
            <v>26</v>
          </cell>
          <cell r="Z2594">
            <v>0</v>
          </cell>
        </row>
        <row r="2595">
          <cell r="A2595" t="str">
            <v>TMP647</v>
          </cell>
          <cell r="B2595" t="str">
            <v>MAYURESH JOSHI</v>
          </cell>
          <cell r="C2595" t="str">
            <v>22.10.07</v>
          </cell>
          <cell r="E2595" t="str">
            <v>YES</v>
          </cell>
          <cell r="F2595">
            <v>9</v>
          </cell>
          <cell r="G2595">
            <v>17.3</v>
          </cell>
          <cell r="H2595" t="str">
            <v>TEMP</v>
          </cell>
          <cell r="N2595">
            <v>0</v>
          </cell>
          <cell r="R2595" t="str">
            <v>DTP</v>
          </cell>
          <cell r="S2595">
            <v>39539</v>
          </cell>
          <cell r="T2595">
            <v>23.5</v>
          </cell>
          <cell r="U2595">
            <v>4</v>
          </cell>
          <cell r="W2595">
            <v>0</v>
          </cell>
          <cell r="X2595">
            <v>30</v>
          </cell>
          <cell r="Y2595">
            <v>27.5</v>
          </cell>
          <cell r="Z2595">
            <v>0</v>
          </cell>
        </row>
        <row r="2596">
          <cell r="A2596" t="str">
            <v>TMP647</v>
          </cell>
          <cell r="B2596" t="str">
            <v>MAYURESH JOSHI</v>
          </cell>
          <cell r="C2596" t="str">
            <v>22.10.07</v>
          </cell>
          <cell r="E2596" t="str">
            <v>YES</v>
          </cell>
          <cell r="F2596" t="str">
            <v>TIME_IN</v>
          </cell>
          <cell r="G2596">
            <v>17.3</v>
          </cell>
          <cell r="H2596" t="str">
            <v>TEMP</v>
          </cell>
          <cell r="N2596">
            <v>0</v>
          </cell>
          <cell r="R2596" t="str">
            <v>DTP</v>
          </cell>
          <cell r="S2596">
            <v>39783</v>
          </cell>
          <cell r="T2596">
            <v>23.5</v>
          </cell>
          <cell r="U2596">
            <v>4</v>
          </cell>
          <cell r="V2596">
            <v>0</v>
          </cell>
          <cell r="W2596">
            <v>0</v>
          </cell>
          <cell r="X2596">
            <v>31</v>
          </cell>
          <cell r="Y2596">
            <v>27.5</v>
          </cell>
          <cell r="Z2596">
            <v>0</v>
          </cell>
        </row>
        <row r="2597">
          <cell r="A2597" t="str">
            <v>TMP647</v>
          </cell>
          <cell r="B2597" t="str">
            <v>MAYURESH JOSHI</v>
          </cell>
          <cell r="C2597" t="str">
            <v>22.10.07</v>
          </cell>
          <cell r="E2597" t="str">
            <v>YES</v>
          </cell>
          <cell r="F2597" t="str">
            <v>TIME_IN</v>
          </cell>
          <cell r="G2597">
            <v>17.3</v>
          </cell>
          <cell r="H2597" t="str">
            <v>TEMP</v>
          </cell>
          <cell r="N2597">
            <v>0</v>
          </cell>
          <cell r="R2597" t="str">
            <v>DTP</v>
          </cell>
          <cell r="S2597">
            <v>39845</v>
          </cell>
          <cell r="T2597">
            <v>15</v>
          </cell>
          <cell r="U2597">
            <v>4</v>
          </cell>
          <cell r="V2597">
            <v>0</v>
          </cell>
          <cell r="W2597">
            <v>0</v>
          </cell>
          <cell r="X2597">
            <v>28</v>
          </cell>
          <cell r="Y2597">
            <v>19</v>
          </cell>
          <cell r="Z2597">
            <v>0</v>
          </cell>
        </row>
        <row r="2598">
          <cell r="A2598" t="str">
            <v>TMP647</v>
          </cell>
          <cell r="B2598" t="str">
            <v>MAYURESH JOSHI</v>
          </cell>
          <cell r="C2598" t="str">
            <v>22.10.07</v>
          </cell>
          <cell r="E2598" t="str">
            <v>YES</v>
          </cell>
          <cell r="F2598">
            <v>9</v>
          </cell>
          <cell r="G2598">
            <v>17.3</v>
          </cell>
          <cell r="H2598" t="str">
            <v>TEMP</v>
          </cell>
          <cell r="N2598">
            <v>0</v>
          </cell>
          <cell r="R2598" t="str">
            <v>DTP</v>
          </cell>
          <cell r="S2598">
            <v>39660</v>
          </cell>
          <cell r="T2598">
            <v>24.5</v>
          </cell>
          <cell r="U2598">
            <v>4</v>
          </cell>
          <cell r="V2598">
            <v>0</v>
          </cell>
          <cell r="W2598">
            <v>0</v>
          </cell>
          <cell r="X2598">
            <v>31</v>
          </cell>
          <cell r="Y2598">
            <v>28.5</v>
          </cell>
          <cell r="Z2598">
            <v>0</v>
          </cell>
        </row>
        <row r="2599">
          <cell r="A2599" t="str">
            <v>TMP647</v>
          </cell>
          <cell r="B2599" t="str">
            <v>MAYURESH JOSHI</v>
          </cell>
          <cell r="C2599" t="str">
            <v>22.10.07</v>
          </cell>
          <cell r="E2599" t="str">
            <v>YES</v>
          </cell>
          <cell r="F2599" t="str">
            <v>TIME_IN</v>
          </cell>
          <cell r="G2599">
            <v>17.3</v>
          </cell>
          <cell r="H2599" t="str">
            <v>TEMP</v>
          </cell>
          <cell r="N2599">
            <v>0</v>
          </cell>
          <cell r="R2599" t="str">
            <v>DTP</v>
          </cell>
          <cell r="S2599">
            <v>39881</v>
          </cell>
          <cell r="T2599">
            <v>23</v>
          </cell>
          <cell r="U2599">
            <v>5</v>
          </cell>
          <cell r="V2599">
            <v>0</v>
          </cell>
          <cell r="W2599">
            <v>2</v>
          </cell>
          <cell r="X2599">
            <v>31</v>
          </cell>
          <cell r="Y2599">
            <v>30</v>
          </cell>
          <cell r="Z2599">
            <v>4</v>
          </cell>
        </row>
        <row r="2600">
          <cell r="A2600" t="str">
            <v>TMP647</v>
          </cell>
          <cell r="B2600" t="str">
            <v>MAYURESH JOSHI</v>
          </cell>
          <cell r="C2600" t="str">
            <v>22.10.07</v>
          </cell>
          <cell r="E2600" t="str">
            <v>YES</v>
          </cell>
          <cell r="F2600">
            <v>9</v>
          </cell>
          <cell r="G2600">
            <v>17.3</v>
          </cell>
          <cell r="H2600" t="str">
            <v>TEMP</v>
          </cell>
          <cell r="N2600">
            <v>0</v>
          </cell>
          <cell r="R2600" t="str">
            <v>DTP</v>
          </cell>
          <cell r="S2600">
            <v>39692</v>
          </cell>
          <cell r="T2600">
            <v>20.5</v>
          </cell>
          <cell r="U2600">
            <v>4</v>
          </cell>
          <cell r="V2600">
            <v>0</v>
          </cell>
          <cell r="W2600">
            <v>0</v>
          </cell>
          <cell r="X2600">
            <v>30</v>
          </cell>
          <cell r="Y2600">
            <v>24.5</v>
          </cell>
          <cell r="Z2600">
            <v>24</v>
          </cell>
        </row>
        <row r="2601">
          <cell r="A2601" t="str">
            <v>TMP647</v>
          </cell>
          <cell r="B2601" t="str">
            <v>MAYURESH JOSHI</v>
          </cell>
          <cell r="C2601" t="str">
            <v>22.10.07</v>
          </cell>
          <cell r="E2601" t="str">
            <v>YES</v>
          </cell>
          <cell r="F2601" t="str">
            <v>TIME_IN</v>
          </cell>
          <cell r="G2601">
            <v>17.3</v>
          </cell>
          <cell r="H2601" t="str">
            <v>TEMP</v>
          </cell>
          <cell r="N2601">
            <v>0</v>
          </cell>
          <cell r="R2601" t="str">
            <v>DTP</v>
          </cell>
          <cell r="S2601">
            <v>39814</v>
          </cell>
          <cell r="T2601">
            <v>23</v>
          </cell>
          <cell r="U2601">
            <v>4</v>
          </cell>
          <cell r="V2601">
            <v>0</v>
          </cell>
          <cell r="W2601">
            <v>1</v>
          </cell>
          <cell r="X2601">
            <v>31</v>
          </cell>
          <cell r="Y2601">
            <v>28</v>
          </cell>
          <cell r="Z2601">
            <v>0</v>
          </cell>
        </row>
        <row r="2602">
          <cell r="A2602" t="str">
            <v>TMP647</v>
          </cell>
          <cell r="B2602" t="str">
            <v>MAYURESH JOSHI</v>
          </cell>
          <cell r="C2602" t="str">
            <v>22.10.07</v>
          </cell>
          <cell r="E2602" t="str">
            <v>YES</v>
          </cell>
          <cell r="F2602">
            <v>9</v>
          </cell>
          <cell r="G2602">
            <v>17.3</v>
          </cell>
          <cell r="H2602" t="str">
            <v>TEMP</v>
          </cell>
          <cell r="N2602">
            <v>0</v>
          </cell>
          <cell r="R2602" t="str">
            <v>DTP</v>
          </cell>
          <cell r="S2602">
            <v>39753</v>
          </cell>
          <cell r="T2602">
            <v>21.5</v>
          </cell>
          <cell r="U2602">
            <v>5</v>
          </cell>
          <cell r="V2602">
            <v>0</v>
          </cell>
          <cell r="W2602">
            <v>0</v>
          </cell>
          <cell r="X2602">
            <v>30</v>
          </cell>
          <cell r="Y2602">
            <v>26.5</v>
          </cell>
          <cell r="Z2602">
            <v>5</v>
          </cell>
        </row>
        <row r="2603">
          <cell r="A2603" t="str">
            <v>TMP647</v>
          </cell>
          <cell r="B2603" t="str">
            <v>MAYURESH JOSHI</v>
          </cell>
          <cell r="C2603" t="str">
            <v>22.10.07</v>
          </cell>
          <cell r="E2603" t="str">
            <v>YES</v>
          </cell>
          <cell r="F2603">
            <v>9</v>
          </cell>
          <cell r="G2603">
            <v>17.3</v>
          </cell>
          <cell r="H2603" t="str">
            <v>TEMP</v>
          </cell>
          <cell r="N2603">
            <v>0</v>
          </cell>
          <cell r="R2603" t="str">
            <v>DTP</v>
          </cell>
          <cell r="S2603">
            <v>39599</v>
          </cell>
          <cell r="T2603">
            <v>24</v>
          </cell>
          <cell r="U2603">
            <v>4</v>
          </cell>
          <cell r="V2603">
            <v>0</v>
          </cell>
          <cell r="W2603">
            <v>1</v>
          </cell>
          <cell r="X2603">
            <v>31</v>
          </cell>
          <cell r="Y2603">
            <v>29</v>
          </cell>
          <cell r="Z2603">
            <v>0</v>
          </cell>
        </row>
        <row r="2604">
          <cell r="A2604" t="str">
            <v>TMP649</v>
          </cell>
          <cell r="B2604" t="str">
            <v>ANJANI SAHU</v>
          </cell>
          <cell r="C2604" t="str">
            <v>24.10.07</v>
          </cell>
          <cell r="E2604" t="str">
            <v>YES</v>
          </cell>
          <cell r="F2604" t="str">
            <v>TIME_IN</v>
          </cell>
          <cell r="G2604">
            <v>17.3</v>
          </cell>
          <cell r="H2604" t="str">
            <v>TEMP</v>
          </cell>
          <cell r="N2604">
            <v>0</v>
          </cell>
          <cell r="R2604" t="str">
            <v>OFFICE ASSISTANT</v>
          </cell>
          <cell r="S2604">
            <v>39814</v>
          </cell>
          <cell r="T2604">
            <v>23</v>
          </cell>
          <cell r="U2604">
            <v>4</v>
          </cell>
          <cell r="V2604">
            <v>0</v>
          </cell>
          <cell r="W2604">
            <v>1</v>
          </cell>
          <cell r="X2604">
            <v>31</v>
          </cell>
          <cell r="Y2604">
            <v>28</v>
          </cell>
          <cell r="Z2604">
            <v>6.75</v>
          </cell>
        </row>
        <row r="2605">
          <cell r="A2605" t="str">
            <v>TMP649</v>
          </cell>
          <cell r="B2605" t="str">
            <v>ANJANI SAHU</v>
          </cell>
          <cell r="C2605" t="str">
            <v>24.10.07</v>
          </cell>
          <cell r="E2605" t="str">
            <v>YES</v>
          </cell>
          <cell r="F2605">
            <v>9</v>
          </cell>
          <cell r="G2605">
            <v>17.3</v>
          </cell>
          <cell r="H2605" t="str">
            <v>TEMP</v>
          </cell>
          <cell r="N2605">
            <v>0</v>
          </cell>
          <cell r="R2605" t="str">
            <v>OFFICE ASSISTANT</v>
          </cell>
          <cell r="S2605">
            <v>39753</v>
          </cell>
          <cell r="T2605">
            <v>23</v>
          </cell>
          <cell r="U2605">
            <v>5</v>
          </cell>
          <cell r="V2605">
            <v>0</v>
          </cell>
          <cell r="W2605">
            <v>0</v>
          </cell>
          <cell r="X2605">
            <v>30</v>
          </cell>
          <cell r="Y2605">
            <v>28</v>
          </cell>
          <cell r="Z2605">
            <v>1</v>
          </cell>
        </row>
        <row r="2606">
          <cell r="A2606" t="str">
            <v>TMP649</v>
          </cell>
          <cell r="B2606" t="str">
            <v>ANJANI SAHU</v>
          </cell>
          <cell r="C2606" t="str">
            <v>24.10.07</v>
          </cell>
          <cell r="E2606" t="str">
            <v>YES</v>
          </cell>
          <cell r="F2606">
            <v>9</v>
          </cell>
          <cell r="G2606">
            <v>17.3</v>
          </cell>
          <cell r="H2606" t="str">
            <v>TEMP</v>
          </cell>
          <cell r="N2606">
            <v>0</v>
          </cell>
          <cell r="R2606" t="str">
            <v>OFFICE ASSISTANT</v>
          </cell>
          <cell r="S2606">
            <v>39599</v>
          </cell>
          <cell r="T2606">
            <v>25</v>
          </cell>
          <cell r="U2606">
            <v>4</v>
          </cell>
          <cell r="V2606">
            <v>0</v>
          </cell>
          <cell r="W2606">
            <v>1</v>
          </cell>
          <cell r="X2606">
            <v>31</v>
          </cell>
          <cell r="Y2606">
            <v>30</v>
          </cell>
          <cell r="Z2606">
            <v>1.25</v>
          </cell>
        </row>
        <row r="2607">
          <cell r="A2607" t="str">
            <v>TMP649</v>
          </cell>
          <cell r="B2607" t="str">
            <v>ANJANI SAHU</v>
          </cell>
          <cell r="C2607" t="str">
            <v>24.10.07</v>
          </cell>
          <cell r="E2607" t="str">
            <v>YES</v>
          </cell>
          <cell r="F2607">
            <v>9</v>
          </cell>
          <cell r="G2607">
            <v>17.3</v>
          </cell>
          <cell r="H2607" t="str">
            <v>TEMP</v>
          </cell>
          <cell r="N2607">
            <v>0</v>
          </cell>
          <cell r="R2607" t="str">
            <v>OFFICE ASSISTANT</v>
          </cell>
          <cell r="S2607">
            <v>39660</v>
          </cell>
          <cell r="T2607">
            <v>26</v>
          </cell>
          <cell r="U2607">
            <v>4</v>
          </cell>
          <cell r="V2607">
            <v>0</v>
          </cell>
          <cell r="W2607">
            <v>0</v>
          </cell>
          <cell r="X2607">
            <v>31</v>
          </cell>
          <cell r="Y2607">
            <v>30</v>
          </cell>
          <cell r="Z2607">
            <v>5</v>
          </cell>
        </row>
        <row r="2608">
          <cell r="A2608" t="str">
            <v>TMP649</v>
          </cell>
          <cell r="B2608" t="str">
            <v>ANJANI SAHU</v>
          </cell>
          <cell r="C2608" t="str">
            <v>24.10.07</v>
          </cell>
          <cell r="E2608" t="str">
            <v>YES</v>
          </cell>
          <cell r="F2608" t="str">
            <v>TIME_IN</v>
          </cell>
          <cell r="G2608">
            <v>17.3</v>
          </cell>
          <cell r="H2608" t="str">
            <v>TEMP</v>
          </cell>
          <cell r="N2608">
            <v>0</v>
          </cell>
          <cell r="R2608" t="str">
            <v>OFFICE ASSISTANT</v>
          </cell>
          <cell r="S2608">
            <v>39845</v>
          </cell>
          <cell r="T2608">
            <v>4</v>
          </cell>
          <cell r="U2608">
            <v>2</v>
          </cell>
          <cell r="V2608">
            <v>0</v>
          </cell>
          <cell r="W2608">
            <v>0</v>
          </cell>
          <cell r="X2608">
            <v>28</v>
          </cell>
          <cell r="Y2608">
            <v>6</v>
          </cell>
          <cell r="Z2608">
            <v>2.75</v>
          </cell>
        </row>
        <row r="2609">
          <cell r="A2609" t="str">
            <v>TMP649</v>
          </cell>
          <cell r="B2609" t="str">
            <v>ANJANI SAHU</v>
          </cell>
          <cell r="C2609" t="str">
            <v>24.10.07</v>
          </cell>
          <cell r="F2609">
            <v>9</v>
          </cell>
          <cell r="G2609">
            <v>17.3</v>
          </cell>
          <cell r="H2609" t="str">
            <v>TEMP</v>
          </cell>
          <cell r="N2609">
            <v>0</v>
          </cell>
          <cell r="R2609" t="str">
            <v>OFFICE ASSISTANT</v>
          </cell>
          <cell r="S2609">
            <v>39629</v>
          </cell>
          <cell r="T2609">
            <v>25</v>
          </cell>
          <cell r="U2609">
            <v>5</v>
          </cell>
          <cell r="V2609">
            <v>0</v>
          </cell>
          <cell r="W2609">
            <v>0</v>
          </cell>
          <cell r="X2609">
            <v>30</v>
          </cell>
          <cell r="Y2609">
            <v>30</v>
          </cell>
          <cell r="Z2609">
            <v>1</v>
          </cell>
        </row>
        <row r="2610">
          <cell r="A2610" t="str">
            <v>TMP649</v>
          </cell>
          <cell r="B2610" t="str">
            <v>ANJANI SAHU</v>
          </cell>
          <cell r="C2610" t="str">
            <v>24.10.07</v>
          </cell>
          <cell r="E2610" t="str">
            <v>YES</v>
          </cell>
          <cell r="F2610">
            <v>9</v>
          </cell>
          <cell r="G2610">
            <v>17.3</v>
          </cell>
          <cell r="H2610" t="str">
            <v>TEMP</v>
          </cell>
          <cell r="N2610">
            <v>0</v>
          </cell>
          <cell r="R2610" t="str">
            <v>OFFICE ASSISTANT</v>
          </cell>
          <cell r="S2610">
            <v>39539</v>
          </cell>
          <cell r="T2610">
            <v>21</v>
          </cell>
          <cell r="U2610">
            <v>3</v>
          </cell>
          <cell r="W2610">
            <v>0</v>
          </cell>
          <cell r="X2610">
            <v>30</v>
          </cell>
          <cell r="Y2610">
            <v>24</v>
          </cell>
          <cell r="Z2610">
            <v>3.25</v>
          </cell>
        </row>
        <row r="2611">
          <cell r="A2611" t="str">
            <v>TMP649</v>
          </cell>
          <cell r="B2611" t="str">
            <v>ANJANI SAHU</v>
          </cell>
          <cell r="C2611" t="str">
            <v>24.10.07</v>
          </cell>
          <cell r="E2611" t="str">
            <v>YES</v>
          </cell>
          <cell r="F2611" t="str">
            <v>TIME_IN</v>
          </cell>
          <cell r="G2611">
            <v>17.3</v>
          </cell>
          <cell r="H2611" t="str">
            <v>TEMP</v>
          </cell>
          <cell r="N2611">
            <v>0</v>
          </cell>
          <cell r="R2611" t="str">
            <v>OFFICE ASSISTANT</v>
          </cell>
          <cell r="S2611">
            <v>39881</v>
          </cell>
          <cell r="T2611">
            <v>18</v>
          </cell>
          <cell r="U2611">
            <v>4</v>
          </cell>
          <cell r="V2611">
            <v>0</v>
          </cell>
          <cell r="W2611">
            <v>2</v>
          </cell>
          <cell r="X2611">
            <v>31</v>
          </cell>
          <cell r="Y2611">
            <v>24</v>
          </cell>
          <cell r="Z2611">
            <v>16.25</v>
          </cell>
        </row>
        <row r="2612">
          <cell r="A2612" t="str">
            <v>TMP649</v>
          </cell>
          <cell r="B2612" t="str">
            <v>ANJANI SAHU</v>
          </cell>
          <cell r="C2612" t="str">
            <v>24.10.07</v>
          </cell>
          <cell r="E2612" t="str">
            <v>YES</v>
          </cell>
          <cell r="F2612">
            <v>9</v>
          </cell>
          <cell r="G2612">
            <v>17.3</v>
          </cell>
          <cell r="H2612" t="str">
            <v>TEMP</v>
          </cell>
          <cell r="N2612">
            <v>0</v>
          </cell>
          <cell r="R2612" t="str">
            <v>OFFICE ASSISTANT</v>
          </cell>
          <cell r="S2612">
            <v>39691</v>
          </cell>
          <cell r="T2612">
            <v>22.5</v>
          </cell>
          <cell r="U2612">
            <v>4</v>
          </cell>
          <cell r="V2612">
            <v>0</v>
          </cell>
          <cell r="W2612">
            <v>3</v>
          </cell>
          <cell r="X2612">
            <v>31</v>
          </cell>
          <cell r="Y2612">
            <v>29.5</v>
          </cell>
          <cell r="Z2612">
            <v>9.75</v>
          </cell>
        </row>
        <row r="2613">
          <cell r="A2613" t="str">
            <v>TMP649</v>
          </cell>
          <cell r="B2613" t="str">
            <v>ANJANI SAHU</v>
          </cell>
          <cell r="C2613" t="str">
            <v>24.10.07</v>
          </cell>
          <cell r="E2613" t="str">
            <v>YES</v>
          </cell>
          <cell r="F2613" t="str">
            <v>TIME_IN</v>
          </cell>
          <cell r="G2613">
            <v>17.3</v>
          </cell>
          <cell r="H2613" t="str">
            <v>TEMP</v>
          </cell>
          <cell r="N2613">
            <v>0</v>
          </cell>
          <cell r="R2613" t="str">
            <v>OFFICE ASSISTANT</v>
          </cell>
          <cell r="S2613">
            <v>39783</v>
          </cell>
          <cell r="T2613">
            <v>27</v>
          </cell>
          <cell r="U2613">
            <v>4</v>
          </cell>
          <cell r="V2613">
            <v>0</v>
          </cell>
          <cell r="W2613">
            <v>0</v>
          </cell>
          <cell r="X2613">
            <v>31</v>
          </cell>
          <cell r="Y2613">
            <v>31</v>
          </cell>
          <cell r="Z2613">
            <v>4.5</v>
          </cell>
        </row>
        <row r="2614">
          <cell r="A2614" t="str">
            <v>TMP649</v>
          </cell>
          <cell r="B2614" t="str">
            <v>ANJANI SAHU</v>
          </cell>
          <cell r="C2614" t="str">
            <v>24.10.07</v>
          </cell>
          <cell r="E2614" t="str">
            <v>YES</v>
          </cell>
          <cell r="F2614">
            <v>9</v>
          </cell>
          <cell r="G2614">
            <v>17.3</v>
          </cell>
          <cell r="H2614" t="str">
            <v>TEMP</v>
          </cell>
          <cell r="N2614">
            <v>0</v>
          </cell>
          <cell r="R2614" t="str">
            <v>OFFICE ASSISTANT</v>
          </cell>
          <cell r="S2614">
            <v>39692</v>
          </cell>
          <cell r="T2614">
            <v>24</v>
          </cell>
          <cell r="U2614">
            <v>4</v>
          </cell>
          <cell r="V2614">
            <v>0</v>
          </cell>
          <cell r="W2614">
            <v>1</v>
          </cell>
          <cell r="X2614">
            <v>30</v>
          </cell>
          <cell r="Y2614">
            <v>29</v>
          </cell>
          <cell r="Z2614">
            <v>7.75</v>
          </cell>
        </row>
        <row r="2615">
          <cell r="A2615" t="str">
            <v>TMP649</v>
          </cell>
          <cell r="B2615" t="str">
            <v>ANJANI SAHU</v>
          </cell>
          <cell r="C2615" t="str">
            <v>24.10.07</v>
          </cell>
          <cell r="E2615" t="str">
            <v>YES</v>
          </cell>
          <cell r="F2615">
            <v>9</v>
          </cell>
          <cell r="G2615">
            <v>17.3</v>
          </cell>
          <cell r="H2615" t="str">
            <v>TEMP</v>
          </cell>
          <cell r="N2615">
            <v>0</v>
          </cell>
          <cell r="R2615" t="str">
            <v>OFFICE ASSISTANT</v>
          </cell>
          <cell r="S2615">
            <v>39722</v>
          </cell>
          <cell r="T2615">
            <v>22</v>
          </cell>
          <cell r="U2615">
            <v>4</v>
          </cell>
          <cell r="V2615">
            <v>0</v>
          </cell>
          <cell r="W2615">
            <v>4</v>
          </cell>
          <cell r="X2615">
            <v>31</v>
          </cell>
          <cell r="Y2615">
            <v>30</v>
          </cell>
          <cell r="Z2615">
            <v>1.25</v>
          </cell>
        </row>
        <row r="2616">
          <cell r="A2616" t="str">
            <v>TMP651</v>
          </cell>
          <cell r="B2616" t="str">
            <v>SANTOSH CHOUDHARY</v>
          </cell>
          <cell r="C2616" t="str">
            <v>25.10.07</v>
          </cell>
          <cell r="E2616" t="str">
            <v>YES</v>
          </cell>
          <cell r="F2616">
            <v>8.15</v>
          </cell>
          <cell r="G2616">
            <v>16.45</v>
          </cell>
          <cell r="H2616" t="str">
            <v>TEMP</v>
          </cell>
          <cell r="N2616">
            <v>0</v>
          </cell>
          <cell r="R2616" t="str">
            <v>PRINTING HELPER</v>
          </cell>
          <cell r="S2616">
            <v>39599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31</v>
          </cell>
          <cell r="Y2616">
            <v>0</v>
          </cell>
          <cell r="Z2616">
            <v>0</v>
          </cell>
        </row>
        <row r="2617">
          <cell r="A2617" t="str">
            <v>TMP651</v>
          </cell>
          <cell r="B2617" t="str">
            <v>SANTOSH CHOUDHARY</v>
          </cell>
          <cell r="C2617" t="str">
            <v>25.10.07</v>
          </cell>
          <cell r="E2617" t="str">
            <v>YES</v>
          </cell>
          <cell r="F2617">
            <v>8.15</v>
          </cell>
          <cell r="G2617">
            <v>16.45</v>
          </cell>
          <cell r="H2617" t="str">
            <v>TEMP</v>
          </cell>
          <cell r="N2617">
            <v>0</v>
          </cell>
          <cell r="R2617" t="str">
            <v>PRINTING HELPER</v>
          </cell>
          <cell r="S2617">
            <v>39539</v>
          </cell>
          <cell r="T2617">
            <v>0</v>
          </cell>
          <cell r="U2617">
            <v>0</v>
          </cell>
          <cell r="W2617">
            <v>0</v>
          </cell>
          <cell r="X2617">
            <v>30</v>
          </cell>
          <cell r="Y2617">
            <v>0</v>
          </cell>
          <cell r="Z2617">
            <v>0</v>
          </cell>
        </row>
        <row r="2618">
          <cell r="A2618" t="str">
            <v>TMP652</v>
          </cell>
          <cell r="B2618" t="str">
            <v>MANALI SHIBE</v>
          </cell>
          <cell r="C2618" t="str">
            <v>2.10.07</v>
          </cell>
          <cell r="E2618" t="str">
            <v>YES</v>
          </cell>
          <cell r="F2618">
            <v>9</v>
          </cell>
          <cell r="G2618">
            <v>17.3</v>
          </cell>
          <cell r="H2618" t="str">
            <v>TEMP</v>
          </cell>
          <cell r="N2618">
            <v>0</v>
          </cell>
          <cell r="R2618" t="str">
            <v>ASSEMBLY</v>
          </cell>
          <cell r="S2618">
            <v>39722</v>
          </cell>
          <cell r="T2618">
            <v>0</v>
          </cell>
          <cell r="U2618">
            <v>0</v>
          </cell>
          <cell r="V2618">
            <v>0</v>
          </cell>
          <cell r="W2618">
            <v>0</v>
          </cell>
          <cell r="X2618">
            <v>31</v>
          </cell>
          <cell r="Y2618">
            <v>0</v>
          </cell>
          <cell r="Z2618">
            <v>0</v>
          </cell>
        </row>
        <row r="2619">
          <cell r="A2619" t="str">
            <v>TMP652</v>
          </cell>
          <cell r="B2619" t="str">
            <v>MANALI SHIBE</v>
          </cell>
          <cell r="C2619" t="str">
            <v>2.10.07</v>
          </cell>
          <cell r="E2619" t="str">
            <v>YES</v>
          </cell>
          <cell r="F2619">
            <v>9</v>
          </cell>
          <cell r="G2619">
            <v>17.3</v>
          </cell>
          <cell r="H2619" t="str">
            <v>TEMP</v>
          </cell>
          <cell r="N2619">
            <v>0</v>
          </cell>
          <cell r="R2619" t="str">
            <v>ASSEMBLY</v>
          </cell>
          <cell r="S2619">
            <v>39599</v>
          </cell>
          <cell r="T2619">
            <v>18</v>
          </cell>
          <cell r="U2619">
            <v>2</v>
          </cell>
          <cell r="V2619">
            <v>0</v>
          </cell>
          <cell r="W2619">
            <v>0</v>
          </cell>
          <cell r="X2619">
            <v>31</v>
          </cell>
          <cell r="Y2619">
            <v>20</v>
          </cell>
          <cell r="Z2619">
            <v>0</v>
          </cell>
        </row>
        <row r="2620">
          <cell r="A2620" t="str">
            <v>TMP652</v>
          </cell>
          <cell r="B2620" t="str">
            <v>MANALI SHIBE</v>
          </cell>
          <cell r="C2620" t="str">
            <v>2.10.07</v>
          </cell>
          <cell r="E2620" t="str">
            <v>YES</v>
          </cell>
          <cell r="F2620">
            <v>9</v>
          </cell>
          <cell r="G2620">
            <v>17.3</v>
          </cell>
          <cell r="H2620" t="str">
            <v>TEMP</v>
          </cell>
          <cell r="N2620">
            <v>0</v>
          </cell>
          <cell r="R2620" t="str">
            <v>ASSEMBLY</v>
          </cell>
          <cell r="S2620">
            <v>39660</v>
          </cell>
          <cell r="T2620">
            <v>21</v>
          </cell>
          <cell r="U2620">
            <v>4</v>
          </cell>
          <cell r="V2620">
            <v>0</v>
          </cell>
          <cell r="W2620">
            <v>0</v>
          </cell>
          <cell r="X2620">
            <v>31</v>
          </cell>
          <cell r="Y2620">
            <v>25</v>
          </cell>
          <cell r="Z2620">
            <v>0</v>
          </cell>
        </row>
        <row r="2621">
          <cell r="A2621" t="str">
            <v>TMP652</v>
          </cell>
          <cell r="B2621" t="str">
            <v>MANALI SHIBE</v>
          </cell>
          <cell r="C2621" t="str">
            <v>2.10.07</v>
          </cell>
          <cell r="F2621">
            <v>9</v>
          </cell>
          <cell r="G2621">
            <v>17.3</v>
          </cell>
          <cell r="H2621" t="str">
            <v>TEMP</v>
          </cell>
          <cell r="N2621">
            <v>0</v>
          </cell>
          <cell r="R2621" t="str">
            <v>ASSEMBLY</v>
          </cell>
          <cell r="S2621">
            <v>39629</v>
          </cell>
          <cell r="T2621">
            <v>24</v>
          </cell>
          <cell r="U2621">
            <v>5</v>
          </cell>
          <cell r="V2621">
            <v>0</v>
          </cell>
          <cell r="W2621">
            <v>0</v>
          </cell>
          <cell r="X2621">
            <v>30</v>
          </cell>
          <cell r="Y2621">
            <v>29</v>
          </cell>
          <cell r="Z2621">
            <v>8</v>
          </cell>
        </row>
        <row r="2622">
          <cell r="A2622" t="str">
            <v>TMP652</v>
          </cell>
          <cell r="B2622" t="str">
            <v>MANALI SHIBE</v>
          </cell>
          <cell r="C2622" t="str">
            <v>2.10.07</v>
          </cell>
          <cell r="E2622" t="str">
            <v>YES</v>
          </cell>
          <cell r="F2622">
            <v>9</v>
          </cell>
          <cell r="G2622">
            <v>17.3</v>
          </cell>
          <cell r="H2622" t="str">
            <v>TEMP</v>
          </cell>
          <cell r="N2622">
            <v>0</v>
          </cell>
          <cell r="R2622" t="str">
            <v>ASSEMBLY</v>
          </cell>
          <cell r="S2622">
            <v>39753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30</v>
          </cell>
          <cell r="Y2622">
            <v>0</v>
          </cell>
          <cell r="Z2622">
            <v>0</v>
          </cell>
        </row>
        <row r="2623">
          <cell r="A2623" t="str">
            <v>TMP652</v>
          </cell>
          <cell r="B2623" t="str">
            <v>MANALI SHIBE</v>
          </cell>
          <cell r="C2623" t="str">
            <v>2.10.07</v>
          </cell>
          <cell r="E2623" t="str">
            <v>YES</v>
          </cell>
          <cell r="F2623">
            <v>9</v>
          </cell>
          <cell r="G2623">
            <v>17.3</v>
          </cell>
          <cell r="H2623" t="str">
            <v>TEMP</v>
          </cell>
          <cell r="N2623">
            <v>0</v>
          </cell>
          <cell r="R2623" t="str">
            <v>ASSEMBLY</v>
          </cell>
          <cell r="S2623">
            <v>39691</v>
          </cell>
          <cell r="T2623">
            <v>20</v>
          </cell>
          <cell r="U2623">
            <v>4</v>
          </cell>
          <cell r="V2623">
            <v>0</v>
          </cell>
          <cell r="W2623">
            <v>3</v>
          </cell>
          <cell r="X2623">
            <v>31</v>
          </cell>
          <cell r="Y2623">
            <v>27</v>
          </cell>
          <cell r="Z2623">
            <v>0</v>
          </cell>
        </row>
        <row r="2624">
          <cell r="A2624" t="str">
            <v>TMP652</v>
          </cell>
          <cell r="B2624" t="str">
            <v>MANALI SHIBE</v>
          </cell>
          <cell r="C2624" t="str">
            <v>2.10.07</v>
          </cell>
          <cell r="E2624" t="str">
            <v>YES</v>
          </cell>
          <cell r="F2624">
            <v>9</v>
          </cell>
          <cell r="G2624">
            <v>17.3</v>
          </cell>
          <cell r="H2624" t="str">
            <v>TEMP</v>
          </cell>
          <cell r="N2624">
            <v>0</v>
          </cell>
          <cell r="R2624" t="str">
            <v>ASSEMBLY</v>
          </cell>
          <cell r="S2624">
            <v>39539</v>
          </cell>
          <cell r="T2624">
            <v>0</v>
          </cell>
          <cell r="U2624">
            <v>0</v>
          </cell>
          <cell r="W2624">
            <v>0</v>
          </cell>
          <cell r="X2624">
            <v>30</v>
          </cell>
          <cell r="Y2624">
            <v>0</v>
          </cell>
          <cell r="Z2624">
            <v>0</v>
          </cell>
        </row>
        <row r="2625">
          <cell r="A2625" t="str">
            <v>TMP652</v>
          </cell>
          <cell r="B2625" t="str">
            <v>MANALI SHIBE</v>
          </cell>
          <cell r="C2625" t="str">
            <v>2.10.07</v>
          </cell>
          <cell r="E2625" t="str">
            <v>YES</v>
          </cell>
          <cell r="F2625">
            <v>9</v>
          </cell>
          <cell r="G2625">
            <v>17.3</v>
          </cell>
          <cell r="H2625" t="str">
            <v>TEMP</v>
          </cell>
          <cell r="N2625">
            <v>0</v>
          </cell>
          <cell r="R2625" t="str">
            <v>ASSEMBLY</v>
          </cell>
          <cell r="S2625">
            <v>39692</v>
          </cell>
          <cell r="T2625">
            <v>15</v>
          </cell>
          <cell r="U2625">
            <v>3</v>
          </cell>
          <cell r="V2625">
            <v>0</v>
          </cell>
          <cell r="W2625">
            <v>1</v>
          </cell>
          <cell r="X2625">
            <v>30</v>
          </cell>
          <cell r="Y2625">
            <v>19</v>
          </cell>
          <cell r="Z2625">
            <v>0</v>
          </cell>
        </row>
        <row r="2626">
          <cell r="A2626" t="str">
            <v>TMP653</v>
          </cell>
          <cell r="B2626" t="str">
            <v>DINESH TIWARI</v>
          </cell>
          <cell r="C2626" t="str">
            <v>2.10.07</v>
          </cell>
          <cell r="E2626" t="str">
            <v>YES</v>
          </cell>
          <cell r="F2626" t="str">
            <v>TIME_IN</v>
          </cell>
          <cell r="G2626">
            <v>16.45</v>
          </cell>
          <cell r="H2626" t="str">
            <v>TEMP</v>
          </cell>
          <cell r="N2626">
            <v>0</v>
          </cell>
          <cell r="R2626" t="str">
            <v>PRINTING HELPER</v>
          </cell>
          <cell r="S2626">
            <v>39881</v>
          </cell>
          <cell r="T2626">
            <v>21</v>
          </cell>
          <cell r="U2626">
            <v>8</v>
          </cell>
          <cell r="V2626">
            <v>0</v>
          </cell>
          <cell r="W2626">
            <v>2</v>
          </cell>
          <cell r="X2626">
            <v>31</v>
          </cell>
          <cell r="Y2626">
            <v>31</v>
          </cell>
          <cell r="Z2626">
            <v>19</v>
          </cell>
        </row>
        <row r="2627">
          <cell r="A2627" t="str">
            <v>TMP653</v>
          </cell>
          <cell r="B2627" t="str">
            <v>DINESH TIWARI</v>
          </cell>
          <cell r="C2627" t="str">
            <v>2.10.07</v>
          </cell>
          <cell r="F2627">
            <v>8.15</v>
          </cell>
          <cell r="G2627">
            <v>16.45</v>
          </cell>
          <cell r="H2627" t="str">
            <v>TEMP</v>
          </cell>
          <cell r="N2627">
            <v>0</v>
          </cell>
          <cell r="R2627" t="str">
            <v>PRINTING HELPER</v>
          </cell>
          <cell r="S2627">
            <v>39629</v>
          </cell>
          <cell r="T2627">
            <v>23.5</v>
          </cell>
          <cell r="U2627">
            <v>5</v>
          </cell>
          <cell r="V2627">
            <v>0</v>
          </cell>
          <cell r="W2627">
            <v>0</v>
          </cell>
          <cell r="X2627">
            <v>30</v>
          </cell>
          <cell r="Y2627">
            <v>28.5</v>
          </cell>
          <cell r="Z2627">
            <v>88.5</v>
          </cell>
        </row>
        <row r="2628">
          <cell r="A2628" t="str">
            <v>TMP653</v>
          </cell>
          <cell r="B2628" t="str">
            <v>DINESH TIWARI</v>
          </cell>
          <cell r="C2628" t="str">
            <v>2.10.07</v>
          </cell>
          <cell r="E2628" t="str">
            <v>YES</v>
          </cell>
          <cell r="F2628">
            <v>8.15</v>
          </cell>
          <cell r="G2628">
            <v>16.45</v>
          </cell>
          <cell r="H2628" t="str">
            <v>TEMP</v>
          </cell>
          <cell r="N2628">
            <v>0</v>
          </cell>
          <cell r="R2628" t="str">
            <v>PRINTING HELPER</v>
          </cell>
          <cell r="S2628">
            <v>39539</v>
          </cell>
          <cell r="T2628">
            <v>26</v>
          </cell>
          <cell r="U2628">
            <v>4</v>
          </cell>
          <cell r="W2628">
            <v>0</v>
          </cell>
          <cell r="X2628">
            <v>30</v>
          </cell>
          <cell r="Y2628">
            <v>30</v>
          </cell>
          <cell r="Z2628">
            <v>32</v>
          </cell>
        </row>
        <row r="2629">
          <cell r="A2629" t="str">
            <v>TMP653</v>
          </cell>
          <cell r="B2629" t="str">
            <v>DINESH TIWARI</v>
          </cell>
          <cell r="C2629" t="str">
            <v>2.10.07</v>
          </cell>
          <cell r="E2629" t="str">
            <v>YES</v>
          </cell>
          <cell r="F2629">
            <v>8.15</v>
          </cell>
          <cell r="G2629">
            <v>16.45</v>
          </cell>
          <cell r="H2629" t="str">
            <v>TEMP</v>
          </cell>
          <cell r="N2629">
            <v>0</v>
          </cell>
          <cell r="R2629" t="str">
            <v>PRINTING HELPER</v>
          </cell>
          <cell r="S2629">
            <v>39660</v>
          </cell>
          <cell r="T2629">
            <v>27</v>
          </cell>
          <cell r="U2629">
            <v>4</v>
          </cell>
          <cell r="V2629">
            <v>0</v>
          </cell>
          <cell r="W2629">
            <v>0</v>
          </cell>
          <cell r="X2629">
            <v>31</v>
          </cell>
          <cell r="Y2629">
            <v>31</v>
          </cell>
          <cell r="Z2629">
            <v>75</v>
          </cell>
        </row>
        <row r="2630">
          <cell r="A2630" t="str">
            <v>TMP653</v>
          </cell>
          <cell r="B2630" t="str">
            <v>DINESH TIWARI</v>
          </cell>
          <cell r="C2630" t="str">
            <v>2.10.07</v>
          </cell>
          <cell r="E2630" t="str">
            <v>YES</v>
          </cell>
          <cell r="F2630">
            <v>8.15</v>
          </cell>
          <cell r="G2630">
            <v>16.45</v>
          </cell>
          <cell r="H2630" t="str">
            <v>TEMP</v>
          </cell>
          <cell r="N2630">
            <v>0</v>
          </cell>
          <cell r="R2630" t="str">
            <v>PRINTING HELPER</v>
          </cell>
          <cell r="S2630">
            <v>39753</v>
          </cell>
          <cell r="T2630">
            <v>5</v>
          </cell>
          <cell r="U2630">
            <v>1</v>
          </cell>
          <cell r="V2630">
            <v>0</v>
          </cell>
          <cell r="W2630">
            <v>0</v>
          </cell>
          <cell r="X2630">
            <v>30</v>
          </cell>
          <cell r="Y2630">
            <v>6</v>
          </cell>
          <cell r="Z2630">
            <v>0</v>
          </cell>
        </row>
        <row r="2631">
          <cell r="A2631" t="str">
            <v>TMP653</v>
          </cell>
          <cell r="B2631" t="str">
            <v>DINESH TIWARI</v>
          </cell>
          <cell r="C2631" t="str">
            <v>2.10.07</v>
          </cell>
          <cell r="E2631" t="str">
            <v>YES</v>
          </cell>
          <cell r="F2631">
            <v>8.15</v>
          </cell>
          <cell r="G2631">
            <v>16.45</v>
          </cell>
          <cell r="H2631" t="str">
            <v>TEMP</v>
          </cell>
          <cell r="N2631">
            <v>0</v>
          </cell>
          <cell r="R2631" t="str">
            <v>PRINTING HELPER</v>
          </cell>
          <cell r="S2631">
            <v>39692</v>
          </cell>
          <cell r="T2631">
            <v>24.5</v>
          </cell>
          <cell r="U2631">
            <v>4</v>
          </cell>
          <cell r="V2631">
            <v>0</v>
          </cell>
          <cell r="W2631">
            <v>1</v>
          </cell>
          <cell r="X2631">
            <v>30</v>
          </cell>
          <cell r="Y2631">
            <v>29.5</v>
          </cell>
          <cell r="Z2631">
            <v>7</v>
          </cell>
        </row>
        <row r="2632">
          <cell r="A2632" t="str">
            <v>TMP653</v>
          </cell>
          <cell r="B2632" t="str">
            <v>DINESH TIWARI</v>
          </cell>
          <cell r="C2632" t="str">
            <v>2.10.07</v>
          </cell>
          <cell r="E2632" t="str">
            <v>YES</v>
          </cell>
          <cell r="F2632" t="str">
            <v>TIME_IN</v>
          </cell>
          <cell r="G2632">
            <v>16.45</v>
          </cell>
          <cell r="H2632" t="str">
            <v>TEMP</v>
          </cell>
          <cell r="N2632">
            <v>0</v>
          </cell>
          <cell r="R2632" t="str">
            <v>PRINTING HELPER</v>
          </cell>
          <cell r="S2632">
            <v>39845</v>
          </cell>
          <cell r="T2632">
            <v>20</v>
          </cell>
          <cell r="U2632">
            <v>8</v>
          </cell>
          <cell r="V2632">
            <v>0</v>
          </cell>
          <cell r="W2632">
            <v>0</v>
          </cell>
          <cell r="X2632">
            <v>28</v>
          </cell>
          <cell r="Y2632">
            <v>28</v>
          </cell>
          <cell r="Z2632">
            <v>0</v>
          </cell>
        </row>
        <row r="2633">
          <cell r="A2633" t="str">
            <v>TMP653</v>
          </cell>
          <cell r="B2633" t="str">
            <v>DINESH TIWARI</v>
          </cell>
          <cell r="C2633" t="str">
            <v>2.10.07</v>
          </cell>
          <cell r="E2633" t="str">
            <v>YES</v>
          </cell>
          <cell r="F2633" t="str">
            <v>TIME_IN</v>
          </cell>
          <cell r="G2633">
            <v>16.45</v>
          </cell>
          <cell r="H2633" t="str">
            <v>TEMP</v>
          </cell>
          <cell r="N2633">
            <v>0</v>
          </cell>
          <cell r="R2633" t="str">
            <v>PRINTING HELPER</v>
          </cell>
          <cell r="S2633">
            <v>39783</v>
          </cell>
          <cell r="T2633">
            <v>27</v>
          </cell>
          <cell r="U2633">
            <v>4</v>
          </cell>
          <cell r="V2633">
            <v>0</v>
          </cell>
          <cell r="W2633">
            <v>0</v>
          </cell>
          <cell r="X2633">
            <v>31</v>
          </cell>
          <cell r="Y2633">
            <v>31</v>
          </cell>
          <cell r="Z2633">
            <v>0</v>
          </cell>
        </row>
        <row r="2634">
          <cell r="A2634" t="str">
            <v>TMP653</v>
          </cell>
          <cell r="B2634" t="str">
            <v>DINESH TIWARI</v>
          </cell>
          <cell r="C2634" t="str">
            <v>2.10.07</v>
          </cell>
          <cell r="E2634" t="str">
            <v>YES</v>
          </cell>
          <cell r="F2634">
            <v>8.15</v>
          </cell>
          <cell r="G2634">
            <v>16.45</v>
          </cell>
          <cell r="H2634" t="str">
            <v>TEMP</v>
          </cell>
          <cell r="N2634">
            <v>0</v>
          </cell>
          <cell r="R2634" t="str">
            <v>PRINTING HELPER</v>
          </cell>
          <cell r="S2634">
            <v>39691</v>
          </cell>
          <cell r="T2634">
            <v>24</v>
          </cell>
          <cell r="U2634">
            <v>5</v>
          </cell>
          <cell r="V2634">
            <v>0</v>
          </cell>
          <cell r="W2634">
            <v>2</v>
          </cell>
          <cell r="X2634">
            <v>31</v>
          </cell>
          <cell r="Y2634">
            <v>31</v>
          </cell>
          <cell r="Z2634">
            <v>56</v>
          </cell>
        </row>
        <row r="2635">
          <cell r="A2635" t="str">
            <v>TMP653</v>
          </cell>
          <cell r="B2635" t="str">
            <v>DINESH TIWARI</v>
          </cell>
          <cell r="C2635" t="str">
            <v>2.10.07</v>
          </cell>
          <cell r="E2635" t="str">
            <v>YES</v>
          </cell>
          <cell r="F2635" t="str">
            <v>TIME_IN</v>
          </cell>
          <cell r="G2635">
            <v>16.45</v>
          </cell>
          <cell r="H2635" t="str">
            <v>TEMP</v>
          </cell>
          <cell r="N2635">
            <v>0</v>
          </cell>
          <cell r="R2635" t="str">
            <v>PRINTING HELPER</v>
          </cell>
          <cell r="S2635">
            <v>39814</v>
          </cell>
          <cell r="T2635">
            <v>24</v>
          </cell>
          <cell r="U2635">
            <v>5</v>
          </cell>
          <cell r="V2635">
            <v>0</v>
          </cell>
          <cell r="W2635">
            <v>1</v>
          </cell>
          <cell r="X2635">
            <v>31</v>
          </cell>
          <cell r="Y2635">
            <v>30</v>
          </cell>
          <cell r="Z2635">
            <v>0</v>
          </cell>
        </row>
        <row r="2636">
          <cell r="A2636" t="str">
            <v>TMP653</v>
          </cell>
          <cell r="B2636" t="str">
            <v>DINESH TIWARI</v>
          </cell>
          <cell r="C2636" t="str">
            <v>2.10.07</v>
          </cell>
          <cell r="E2636" t="str">
            <v>YES</v>
          </cell>
          <cell r="F2636">
            <v>8.15</v>
          </cell>
          <cell r="G2636">
            <v>16.45</v>
          </cell>
          <cell r="H2636" t="str">
            <v>TEMP</v>
          </cell>
          <cell r="N2636">
            <v>0</v>
          </cell>
          <cell r="R2636" t="str">
            <v>PRINTING HELPER</v>
          </cell>
          <cell r="S2636">
            <v>39599</v>
          </cell>
          <cell r="T2636">
            <v>26</v>
          </cell>
          <cell r="U2636">
            <v>4</v>
          </cell>
          <cell r="V2636">
            <v>0</v>
          </cell>
          <cell r="W2636">
            <v>1</v>
          </cell>
          <cell r="X2636">
            <v>31</v>
          </cell>
          <cell r="Y2636">
            <v>31</v>
          </cell>
          <cell r="Z2636">
            <v>77.5</v>
          </cell>
        </row>
        <row r="2637">
          <cell r="A2637" t="str">
            <v>TMP653</v>
          </cell>
          <cell r="B2637" t="str">
            <v>DINESH TIWARI</v>
          </cell>
          <cell r="C2637" t="str">
            <v>2.10.07</v>
          </cell>
          <cell r="E2637" t="str">
            <v>YES</v>
          </cell>
          <cell r="F2637">
            <v>8.15</v>
          </cell>
          <cell r="G2637">
            <v>16.45</v>
          </cell>
          <cell r="H2637" t="str">
            <v>TEMP</v>
          </cell>
          <cell r="N2637">
            <v>0</v>
          </cell>
          <cell r="R2637" t="str">
            <v>PRINTING HELPER</v>
          </cell>
          <cell r="S2637">
            <v>39722</v>
          </cell>
          <cell r="T2637">
            <v>22</v>
          </cell>
          <cell r="U2637">
            <v>5</v>
          </cell>
          <cell r="V2637">
            <v>0</v>
          </cell>
          <cell r="W2637">
            <v>4</v>
          </cell>
          <cell r="X2637">
            <v>31</v>
          </cell>
          <cell r="Y2637">
            <v>31</v>
          </cell>
          <cell r="Z2637">
            <v>12</v>
          </cell>
        </row>
        <row r="2638">
          <cell r="A2638" t="str">
            <v>TMP654</v>
          </cell>
          <cell r="B2638" t="str">
            <v>ANJALI KADAM</v>
          </cell>
          <cell r="C2638" t="str">
            <v>01/05/98</v>
          </cell>
          <cell r="E2638" t="str">
            <v>YES</v>
          </cell>
          <cell r="F2638">
            <v>9</v>
          </cell>
          <cell r="G2638">
            <v>5.3</v>
          </cell>
          <cell r="H2638" t="str">
            <v>TEMP</v>
          </cell>
          <cell r="N2638">
            <v>0</v>
          </cell>
          <cell r="R2638" t="str">
            <v>HELPER</v>
          </cell>
          <cell r="S2638">
            <v>39599</v>
          </cell>
          <cell r="T2638">
            <v>25</v>
          </cell>
          <cell r="U2638">
            <v>4</v>
          </cell>
          <cell r="V2638">
            <v>0</v>
          </cell>
          <cell r="W2638">
            <v>1</v>
          </cell>
          <cell r="X2638">
            <v>31</v>
          </cell>
          <cell r="Y2638">
            <v>30</v>
          </cell>
          <cell r="Z2638">
            <v>18.5</v>
          </cell>
        </row>
        <row r="2639">
          <cell r="A2639" t="str">
            <v>TMP654</v>
          </cell>
          <cell r="B2639" t="str">
            <v>ANJALI KADAM</v>
          </cell>
          <cell r="C2639" t="str">
            <v>01/05/98</v>
          </cell>
          <cell r="E2639" t="str">
            <v>YES</v>
          </cell>
          <cell r="F2639" t="str">
            <v>TIME_IN</v>
          </cell>
          <cell r="G2639">
            <v>5.3</v>
          </cell>
          <cell r="H2639" t="str">
            <v>TEMP</v>
          </cell>
          <cell r="N2639">
            <v>0</v>
          </cell>
          <cell r="R2639" t="str">
            <v>HELPER</v>
          </cell>
          <cell r="S2639">
            <v>39814</v>
          </cell>
          <cell r="T2639">
            <v>24</v>
          </cell>
          <cell r="U2639">
            <v>4</v>
          </cell>
          <cell r="V2639">
            <v>0</v>
          </cell>
          <cell r="W2639">
            <v>1</v>
          </cell>
          <cell r="X2639">
            <v>31</v>
          </cell>
          <cell r="Y2639">
            <v>29</v>
          </cell>
          <cell r="Z2639">
            <v>2.75</v>
          </cell>
        </row>
        <row r="2640">
          <cell r="A2640" t="str">
            <v>TMP654</v>
          </cell>
          <cell r="B2640" t="str">
            <v>ANJALI KADAM</v>
          </cell>
          <cell r="C2640" t="str">
            <v>01/05/98</v>
          </cell>
          <cell r="F2640">
            <v>9</v>
          </cell>
          <cell r="G2640">
            <v>5.3</v>
          </cell>
          <cell r="H2640" t="str">
            <v>TEMP</v>
          </cell>
          <cell r="N2640">
            <v>0</v>
          </cell>
          <cell r="R2640" t="str">
            <v>HELPER</v>
          </cell>
          <cell r="S2640">
            <v>39629</v>
          </cell>
          <cell r="T2640">
            <v>24.5</v>
          </cell>
          <cell r="U2640">
            <v>5</v>
          </cell>
          <cell r="V2640">
            <v>0</v>
          </cell>
          <cell r="W2640">
            <v>0</v>
          </cell>
          <cell r="X2640">
            <v>30</v>
          </cell>
          <cell r="Y2640">
            <v>29.5</v>
          </cell>
          <cell r="Z2640">
            <v>2.5</v>
          </cell>
        </row>
        <row r="2641">
          <cell r="A2641" t="str">
            <v>TMP654</v>
          </cell>
          <cell r="B2641" t="str">
            <v>ANJALI KADAM</v>
          </cell>
          <cell r="C2641" t="str">
            <v>01/05/98</v>
          </cell>
          <cell r="E2641" t="str">
            <v>YES</v>
          </cell>
          <cell r="F2641">
            <v>9</v>
          </cell>
          <cell r="G2641">
            <v>5.3</v>
          </cell>
          <cell r="H2641" t="str">
            <v>TEMP</v>
          </cell>
          <cell r="N2641">
            <v>0</v>
          </cell>
          <cell r="R2641" t="str">
            <v>HELPER</v>
          </cell>
          <cell r="S2641">
            <v>39753</v>
          </cell>
          <cell r="T2641">
            <v>24</v>
          </cell>
          <cell r="U2641">
            <v>5</v>
          </cell>
          <cell r="V2641">
            <v>0</v>
          </cell>
          <cell r="W2641">
            <v>0</v>
          </cell>
          <cell r="X2641">
            <v>30</v>
          </cell>
          <cell r="Y2641">
            <v>29</v>
          </cell>
          <cell r="Z2641">
            <v>0</v>
          </cell>
        </row>
        <row r="2642">
          <cell r="A2642" t="str">
            <v>TMP654</v>
          </cell>
          <cell r="B2642" t="str">
            <v>ANJALI KADAM</v>
          </cell>
          <cell r="C2642" t="str">
            <v>01/05/98</v>
          </cell>
          <cell r="E2642" t="str">
            <v>YES</v>
          </cell>
          <cell r="F2642">
            <v>9</v>
          </cell>
          <cell r="G2642">
            <v>5.3</v>
          </cell>
          <cell r="H2642" t="str">
            <v>TEMP</v>
          </cell>
          <cell r="N2642">
            <v>0</v>
          </cell>
          <cell r="R2642" t="str">
            <v>HELPER</v>
          </cell>
          <cell r="S2642">
            <v>39691</v>
          </cell>
          <cell r="T2642">
            <v>22.5</v>
          </cell>
          <cell r="U2642">
            <v>4</v>
          </cell>
          <cell r="V2642">
            <v>0</v>
          </cell>
          <cell r="W2642">
            <v>3</v>
          </cell>
          <cell r="X2642">
            <v>31</v>
          </cell>
          <cell r="Y2642">
            <v>29.5</v>
          </cell>
          <cell r="Z2642">
            <v>14</v>
          </cell>
        </row>
        <row r="2643">
          <cell r="A2643" t="str">
            <v>TMP654</v>
          </cell>
          <cell r="B2643" t="str">
            <v>ANJALI KADAM</v>
          </cell>
          <cell r="C2643" t="str">
            <v>01/05/98</v>
          </cell>
          <cell r="E2643" t="str">
            <v>YES</v>
          </cell>
          <cell r="F2643" t="str">
            <v>TIME_IN</v>
          </cell>
          <cell r="G2643">
            <v>5.3</v>
          </cell>
          <cell r="H2643" t="str">
            <v>TEMP</v>
          </cell>
          <cell r="N2643">
            <v>0</v>
          </cell>
          <cell r="R2643" t="str">
            <v>HELPER</v>
          </cell>
          <cell r="S2643">
            <v>39845</v>
          </cell>
          <cell r="T2643">
            <v>23</v>
          </cell>
          <cell r="U2643">
            <v>4</v>
          </cell>
          <cell r="V2643">
            <v>0</v>
          </cell>
          <cell r="W2643">
            <v>0</v>
          </cell>
          <cell r="X2643">
            <v>28</v>
          </cell>
          <cell r="Y2643">
            <v>27</v>
          </cell>
          <cell r="Z2643">
            <v>1.5</v>
          </cell>
        </row>
        <row r="2644">
          <cell r="A2644" t="str">
            <v>TMP654</v>
          </cell>
          <cell r="B2644" t="str">
            <v>ANJALI KADAM</v>
          </cell>
          <cell r="C2644" t="str">
            <v>01/05/98</v>
          </cell>
          <cell r="E2644" t="str">
            <v>YES</v>
          </cell>
          <cell r="F2644" t="str">
            <v>TIME_IN</v>
          </cell>
          <cell r="G2644">
            <v>5.3</v>
          </cell>
          <cell r="H2644" t="str">
            <v>TEMP</v>
          </cell>
          <cell r="N2644">
            <v>0</v>
          </cell>
          <cell r="R2644" t="str">
            <v>HELPER</v>
          </cell>
          <cell r="S2644">
            <v>39881</v>
          </cell>
          <cell r="T2644">
            <v>23</v>
          </cell>
          <cell r="U2644">
            <v>5</v>
          </cell>
          <cell r="V2644">
            <v>0</v>
          </cell>
          <cell r="W2644">
            <v>2</v>
          </cell>
          <cell r="X2644">
            <v>31</v>
          </cell>
          <cell r="Y2644">
            <v>30</v>
          </cell>
          <cell r="Z2644">
            <v>22.5</v>
          </cell>
        </row>
        <row r="2645">
          <cell r="A2645" t="str">
            <v>TMP654</v>
          </cell>
          <cell r="B2645" t="str">
            <v>ANJALI KADAM</v>
          </cell>
          <cell r="C2645" t="str">
            <v>01/05/98</v>
          </cell>
          <cell r="E2645" t="str">
            <v>YES</v>
          </cell>
          <cell r="F2645">
            <v>9</v>
          </cell>
          <cell r="G2645">
            <v>5.3</v>
          </cell>
          <cell r="H2645" t="str">
            <v>TEMP</v>
          </cell>
          <cell r="N2645">
            <v>0</v>
          </cell>
          <cell r="R2645" t="str">
            <v>HELPER</v>
          </cell>
          <cell r="S2645">
            <v>39539</v>
          </cell>
          <cell r="T2645">
            <v>26</v>
          </cell>
          <cell r="U2645">
            <v>4</v>
          </cell>
          <cell r="W2645">
            <v>0</v>
          </cell>
          <cell r="X2645">
            <v>30</v>
          </cell>
          <cell r="Y2645">
            <v>30</v>
          </cell>
          <cell r="Z2645">
            <v>9.25</v>
          </cell>
        </row>
        <row r="2646">
          <cell r="A2646" t="str">
            <v>TMP654</v>
          </cell>
          <cell r="B2646" t="str">
            <v>ANJALI KADAM</v>
          </cell>
          <cell r="C2646" t="str">
            <v>01/05/98</v>
          </cell>
          <cell r="E2646" t="str">
            <v>YES</v>
          </cell>
          <cell r="F2646" t="str">
            <v>TIME_IN</v>
          </cell>
          <cell r="G2646">
            <v>5.3</v>
          </cell>
          <cell r="H2646" t="str">
            <v>TEMP</v>
          </cell>
          <cell r="N2646">
            <v>0</v>
          </cell>
          <cell r="R2646" t="str">
            <v>HELPER</v>
          </cell>
          <cell r="S2646">
            <v>39783</v>
          </cell>
          <cell r="T2646">
            <v>26.5</v>
          </cell>
          <cell r="U2646">
            <v>4</v>
          </cell>
          <cell r="V2646">
            <v>0</v>
          </cell>
          <cell r="W2646">
            <v>0</v>
          </cell>
          <cell r="X2646">
            <v>31</v>
          </cell>
          <cell r="Y2646">
            <v>30.5</v>
          </cell>
          <cell r="Z2646">
            <v>1.5</v>
          </cell>
        </row>
        <row r="2647">
          <cell r="A2647" t="str">
            <v>TMP654</v>
          </cell>
          <cell r="B2647" t="str">
            <v>ANJALI KADAM</v>
          </cell>
          <cell r="C2647" t="str">
            <v>01/05/98</v>
          </cell>
          <cell r="E2647" t="str">
            <v>YES</v>
          </cell>
          <cell r="F2647">
            <v>9</v>
          </cell>
          <cell r="G2647">
            <v>5.3</v>
          </cell>
          <cell r="H2647" t="str">
            <v>TEMP</v>
          </cell>
          <cell r="N2647">
            <v>0</v>
          </cell>
          <cell r="R2647" t="str">
            <v>HELPER</v>
          </cell>
          <cell r="S2647">
            <v>39692</v>
          </cell>
          <cell r="T2647">
            <v>17.5</v>
          </cell>
          <cell r="U2647">
            <v>4</v>
          </cell>
          <cell r="V2647">
            <v>0</v>
          </cell>
          <cell r="W2647">
            <v>1</v>
          </cell>
          <cell r="X2647">
            <v>30</v>
          </cell>
          <cell r="Y2647">
            <v>22.5</v>
          </cell>
          <cell r="Z2647">
            <v>5</v>
          </cell>
        </row>
        <row r="2648">
          <cell r="A2648" t="str">
            <v>TMP654</v>
          </cell>
          <cell r="B2648" t="str">
            <v>ANJALI KADAM</v>
          </cell>
          <cell r="C2648" t="str">
            <v>01/05/98</v>
          </cell>
          <cell r="E2648" t="str">
            <v>YES</v>
          </cell>
          <cell r="F2648">
            <v>9</v>
          </cell>
          <cell r="G2648">
            <v>5.3</v>
          </cell>
          <cell r="H2648" t="str">
            <v>TEMP</v>
          </cell>
          <cell r="N2648">
            <v>0</v>
          </cell>
          <cell r="R2648" t="str">
            <v>HELPER</v>
          </cell>
          <cell r="S2648">
            <v>39722</v>
          </cell>
          <cell r="T2648">
            <v>22</v>
          </cell>
          <cell r="U2648">
            <v>4</v>
          </cell>
          <cell r="V2648">
            <v>0</v>
          </cell>
          <cell r="W2648">
            <v>4</v>
          </cell>
          <cell r="X2648">
            <v>31</v>
          </cell>
          <cell r="Y2648">
            <v>30</v>
          </cell>
          <cell r="Z2648">
            <v>25.25</v>
          </cell>
        </row>
        <row r="2649">
          <cell r="A2649" t="str">
            <v>TMP654</v>
          </cell>
          <cell r="B2649" t="str">
            <v>ANJALI KADAM</v>
          </cell>
          <cell r="C2649" t="str">
            <v>01/05/98</v>
          </cell>
          <cell r="E2649" t="str">
            <v>YES</v>
          </cell>
          <cell r="F2649">
            <v>9</v>
          </cell>
          <cell r="G2649">
            <v>5.3</v>
          </cell>
          <cell r="H2649" t="str">
            <v>TEMP</v>
          </cell>
          <cell r="N2649">
            <v>0</v>
          </cell>
          <cell r="R2649" t="str">
            <v>HELPER</v>
          </cell>
          <cell r="S2649">
            <v>39660</v>
          </cell>
          <cell r="T2649">
            <v>26</v>
          </cell>
          <cell r="U2649">
            <v>4</v>
          </cell>
          <cell r="V2649">
            <v>0</v>
          </cell>
          <cell r="W2649">
            <v>0</v>
          </cell>
          <cell r="X2649">
            <v>31</v>
          </cell>
          <cell r="Y2649">
            <v>30</v>
          </cell>
          <cell r="Z2649">
            <v>26</v>
          </cell>
        </row>
        <row r="2650">
          <cell r="A2650" t="str">
            <v>TMP655</v>
          </cell>
          <cell r="B2650" t="str">
            <v>SNEHAL AMBAVANE</v>
          </cell>
          <cell r="C2650" t="str">
            <v>01/05/98</v>
          </cell>
          <cell r="E2650" t="str">
            <v>YES</v>
          </cell>
          <cell r="F2650">
            <v>9</v>
          </cell>
          <cell r="G2650">
            <v>5.3</v>
          </cell>
          <cell r="H2650" t="str">
            <v>TEMP</v>
          </cell>
          <cell r="N2650">
            <v>0</v>
          </cell>
          <cell r="R2650" t="str">
            <v>SOLDERING ASST</v>
          </cell>
          <cell r="S2650">
            <v>39539</v>
          </cell>
          <cell r="T2650">
            <v>20</v>
          </cell>
          <cell r="U2650">
            <v>3</v>
          </cell>
          <cell r="W2650">
            <v>0</v>
          </cell>
          <cell r="X2650">
            <v>30</v>
          </cell>
          <cell r="Y2650">
            <v>23</v>
          </cell>
          <cell r="Z2650">
            <v>9.25</v>
          </cell>
        </row>
        <row r="2651">
          <cell r="A2651" t="str">
            <v>TMP655</v>
          </cell>
          <cell r="B2651" t="str">
            <v>SNEHAL AMBAVANE</v>
          </cell>
          <cell r="C2651" t="str">
            <v>01/05/98</v>
          </cell>
          <cell r="E2651" t="str">
            <v>YES</v>
          </cell>
          <cell r="F2651">
            <v>9</v>
          </cell>
          <cell r="G2651">
            <v>5.3</v>
          </cell>
          <cell r="H2651" t="str">
            <v>TEMP</v>
          </cell>
          <cell r="N2651">
            <v>0</v>
          </cell>
          <cell r="R2651" t="str">
            <v>SOLDERING ASST</v>
          </cell>
          <cell r="S2651">
            <v>39660</v>
          </cell>
          <cell r="T2651">
            <v>25</v>
          </cell>
          <cell r="U2651">
            <v>4</v>
          </cell>
          <cell r="V2651">
            <v>0</v>
          </cell>
          <cell r="W2651">
            <v>0</v>
          </cell>
          <cell r="X2651">
            <v>31</v>
          </cell>
          <cell r="Y2651">
            <v>29</v>
          </cell>
          <cell r="Z2651">
            <v>11.75</v>
          </cell>
        </row>
        <row r="2652">
          <cell r="A2652" t="str">
            <v>TMP655</v>
          </cell>
          <cell r="B2652" t="str">
            <v>SNEHAL AMBAVANE</v>
          </cell>
          <cell r="C2652" t="str">
            <v>01/05/98</v>
          </cell>
          <cell r="E2652" t="str">
            <v>YES</v>
          </cell>
          <cell r="F2652">
            <v>9</v>
          </cell>
          <cell r="G2652">
            <v>5.3</v>
          </cell>
          <cell r="H2652" t="str">
            <v>TEMP</v>
          </cell>
          <cell r="N2652">
            <v>0</v>
          </cell>
          <cell r="R2652" t="str">
            <v>SOLDERING ASST</v>
          </cell>
          <cell r="S2652">
            <v>39722</v>
          </cell>
          <cell r="T2652">
            <v>21</v>
          </cell>
          <cell r="U2652">
            <v>4</v>
          </cell>
          <cell r="V2652">
            <v>0</v>
          </cell>
          <cell r="W2652">
            <v>4</v>
          </cell>
          <cell r="X2652">
            <v>31</v>
          </cell>
          <cell r="Y2652">
            <v>29</v>
          </cell>
          <cell r="Z2652">
            <v>11</v>
          </cell>
        </row>
        <row r="2653">
          <cell r="A2653" t="str">
            <v>TMP655</v>
          </cell>
          <cell r="B2653" t="str">
            <v>SNEHAL AMBAVANE</v>
          </cell>
          <cell r="C2653" t="str">
            <v>01/05/98</v>
          </cell>
          <cell r="E2653" t="str">
            <v>YES</v>
          </cell>
          <cell r="F2653">
            <v>9</v>
          </cell>
          <cell r="G2653">
            <v>5.3</v>
          </cell>
          <cell r="H2653" t="str">
            <v>TEMP</v>
          </cell>
          <cell r="N2653">
            <v>0</v>
          </cell>
          <cell r="R2653" t="str">
            <v>SOLDERING ASST</v>
          </cell>
          <cell r="S2653">
            <v>39692</v>
          </cell>
          <cell r="T2653">
            <v>23.5</v>
          </cell>
          <cell r="U2653">
            <v>4</v>
          </cell>
          <cell r="V2653">
            <v>0</v>
          </cell>
          <cell r="W2653">
            <v>1</v>
          </cell>
          <cell r="X2653">
            <v>30</v>
          </cell>
          <cell r="Y2653">
            <v>28.5</v>
          </cell>
          <cell r="Z2653">
            <v>4.25</v>
          </cell>
        </row>
        <row r="2654">
          <cell r="A2654" t="str">
            <v>TMP655</v>
          </cell>
          <cell r="B2654" t="str">
            <v>SNEHAL AMBAVANE</v>
          </cell>
          <cell r="C2654" t="str">
            <v>01/05/98</v>
          </cell>
          <cell r="E2654" t="str">
            <v>YES</v>
          </cell>
          <cell r="F2654">
            <v>9</v>
          </cell>
          <cell r="G2654">
            <v>5.3</v>
          </cell>
          <cell r="H2654" t="str">
            <v>TEMP</v>
          </cell>
          <cell r="N2654">
            <v>0</v>
          </cell>
          <cell r="R2654" t="str">
            <v>SOLDERING ASST</v>
          </cell>
          <cell r="S2654">
            <v>39753</v>
          </cell>
          <cell r="T2654">
            <v>20</v>
          </cell>
          <cell r="U2654">
            <v>5</v>
          </cell>
          <cell r="V2654">
            <v>0</v>
          </cell>
          <cell r="W2654">
            <v>0</v>
          </cell>
          <cell r="X2654">
            <v>30</v>
          </cell>
          <cell r="Y2654">
            <v>25</v>
          </cell>
          <cell r="Z2654">
            <v>0</v>
          </cell>
        </row>
        <row r="2655">
          <cell r="A2655" t="str">
            <v>TMP655</v>
          </cell>
          <cell r="B2655" t="str">
            <v>SNEHAL AMBAVANE</v>
          </cell>
          <cell r="C2655" t="str">
            <v>01/05/98</v>
          </cell>
          <cell r="E2655" t="str">
            <v>YES</v>
          </cell>
          <cell r="F2655" t="str">
            <v>TIME_IN</v>
          </cell>
          <cell r="G2655">
            <v>5.3</v>
          </cell>
          <cell r="H2655" t="str">
            <v>TEMP</v>
          </cell>
          <cell r="N2655">
            <v>0</v>
          </cell>
          <cell r="R2655" t="str">
            <v>SOLDERING ASST</v>
          </cell>
          <cell r="S2655">
            <v>39783</v>
          </cell>
          <cell r="T2655">
            <v>18</v>
          </cell>
          <cell r="U2655">
            <v>3</v>
          </cell>
          <cell r="V2655">
            <v>0</v>
          </cell>
          <cell r="W2655">
            <v>0</v>
          </cell>
          <cell r="X2655">
            <v>31</v>
          </cell>
          <cell r="Y2655">
            <v>21</v>
          </cell>
          <cell r="Z2655">
            <v>0</v>
          </cell>
        </row>
        <row r="2656">
          <cell r="A2656" t="str">
            <v>TMP655</v>
          </cell>
          <cell r="B2656" t="str">
            <v>SNEHAL AMBAVANE</v>
          </cell>
          <cell r="C2656" t="str">
            <v>01/05/98</v>
          </cell>
          <cell r="E2656" t="str">
            <v>YES</v>
          </cell>
          <cell r="F2656" t="str">
            <v>TIME_IN</v>
          </cell>
          <cell r="G2656">
            <v>5.3</v>
          </cell>
          <cell r="H2656" t="str">
            <v>TEMP</v>
          </cell>
          <cell r="N2656">
            <v>0</v>
          </cell>
          <cell r="R2656" t="str">
            <v>SOLDERING ASST</v>
          </cell>
          <cell r="S2656">
            <v>39814</v>
          </cell>
          <cell r="T2656">
            <v>24</v>
          </cell>
          <cell r="U2656">
            <v>4</v>
          </cell>
          <cell r="V2656">
            <v>0</v>
          </cell>
          <cell r="W2656">
            <v>1</v>
          </cell>
          <cell r="X2656">
            <v>31</v>
          </cell>
          <cell r="Y2656">
            <v>29</v>
          </cell>
          <cell r="Z2656">
            <v>2.5</v>
          </cell>
        </row>
        <row r="2657">
          <cell r="A2657" t="str">
            <v>TMP655</v>
          </cell>
          <cell r="B2657" t="str">
            <v>SNEHAL AMBAVANE</v>
          </cell>
          <cell r="C2657" t="str">
            <v>01/05/98</v>
          </cell>
          <cell r="E2657" t="str">
            <v>YES</v>
          </cell>
          <cell r="F2657">
            <v>9</v>
          </cell>
          <cell r="G2657">
            <v>5.3</v>
          </cell>
          <cell r="H2657" t="str">
            <v>TEMP</v>
          </cell>
          <cell r="N2657">
            <v>0</v>
          </cell>
          <cell r="R2657" t="str">
            <v>SOLDERING ASST</v>
          </cell>
          <cell r="S2657">
            <v>39599</v>
          </cell>
          <cell r="T2657">
            <v>24</v>
          </cell>
          <cell r="U2657">
            <v>4</v>
          </cell>
          <cell r="V2657">
            <v>0</v>
          </cell>
          <cell r="W2657">
            <v>1</v>
          </cell>
          <cell r="X2657">
            <v>31</v>
          </cell>
          <cell r="Y2657">
            <v>29</v>
          </cell>
          <cell r="Z2657">
            <v>1.25</v>
          </cell>
        </row>
        <row r="2658">
          <cell r="A2658" t="str">
            <v>TMP655</v>
          </cell>
          <cell r="B2658" t="str">
            <v>SNEHAL AMBAVANE</v>
          </cell>
          <cell r="C2658" t="str">
            <v>01/05/98</v>
          </cell>
          <cell r="F2658">
            <v>9</v>
          </cell>
          <cell r="G2658">
            <v>5.3</v>
          </cell>
          <cell r="H2658" t="str">
            <v>TEMP</v>
          </cell>
          <cell r="N2658">
            <v>0</v>
          </cell>
          <cell r="R2658" t="str">
            <v>SOLDERING ASST</v>
          </cell>
          <cell r="S2658">
            <v>39629</v>
          </cell>
          <cell r="T2658">
            <v>13</v>
          </cell>
          <cell r="U2658">
            <v>4</v>
          </cell>
          <cell r="V2658">
            <v>0</v>
          </cell>
          <cell r="W2658">
            <v>0</v>
          </cell>
          <cell r="X2658">
            <v>30</v>
          </cell>
          <cell r="Y2658">
            <v>17</v>
          </cell>
          <cell r="Z2658">
            <v>0</v>
          </cell>
        </row>
        <row r="2659">
          <cell r="A2659" t="str">
            <v>TMP655</v>
          </cell>
          <cell r="B2659" t="str">
            <v>SNEHAL AMBAVANE</v>
          </cell>
          <cell r="C2659" t="str">
            <v>01/05/98</v>
          </cell>
          <cell r="E2659" t="str">
            <v>YES</v>
          </cell>
          <cell r="F2659">
            <v>9</v>
          </cell>
          <cell r="G2659">
            <v>5.3</v>
          </cell>
          <cell r="H2659" t="str">
            <v>TEMP</v>
          </cell>
          <cell r="N2659">
            <v>0</v>
          </cell>
          <cell r="R2659" t="str">
            <v>SOLDERING ASST</v>
          </cell>
          <cell r="S2659">
            <v>39691</v>
          </cell>
          <cell r="T2659">
            <v>17</v>
          </cell>
          <cell r="U2659">
            <v>3</v>
          </cell>
          <cell r="V2659">
            <v>0</v>
          </cell>
          <cell r="W2659">
            <v>3</v>
          </cell>
          <cell r="X2659">
            <v>31</v>
          </cell>
          <cell r="Y2659">
            <v>23</v>
          </cell>
          <cell r="Z2659">
            <v>0</v>
          </cell>
        </row>
        <row r="2660">
          <cell r="A2660" t="str">
            <v>TMP655</v>
          </cell>
          <cell r="B2660" t="str">
            <v>SNEHAL AMBAVANE</v>
          </cell>
          <cell r="C2660" t="str">
            <v>01/05/98</v>
          </cell>
          <cell r="E2660" t="str">
            <v>YES</v>
          </cell>
          <cell r="F2660" t="str">
            <v>TIME_IN</v>
          </cell>
          <cell r="G2660">
            <v>5.3</v>
          </cell>
          <cell r="H2660" t="str">
            <v>TEMP</v>
          </cell>
          <cell r="N2660">
            <v>0</v>
          </cell>
          <cell r="R2660" t="str">
            <v>SOLDERING ASST</v>
          </cell>
          <cell r="S2660">
            <v>39845</v>
          </cell>
          <cell r="T2660">
            <v>22</v>
          </cell>
          <cell r="U2660">
            <v>4</v>
          </cell>
          <cell r="V2660">
            <v>0</v>
          </cell>
          <cell r="W2660">
            <v>0</v>
          </cell>
          <cell r="X2660">
            <v>28</v>
          </cell>
          <cell r="Y2660">
            <v>26</v>
          </cell>
          <cell r="Z2660">
            <v>0</v>
          </cell>
        </row>
        <row r="2661">
          <cell r="A2661" t="str">
            <v>TMP655</v>
          </cell>
          <cell r="B2661" t="str">
            <v>SNEHAL AMBAVANE</v>
          </cell>
          <cell r="C2661" t="str">
            <v>01/05/98</v>
          </cell>
          <cell r="E2661" t="str">
            <v>YES</v>
          </cell>
          <cell r="F2661" t="str">
            <v>TIME_IN</v>
          </cell>
          <cell r="G2661">
            <v>5.3</v>
          </cell>
          <cell r="H2661" t="str">
            <v>TEMP</v>
          </cell>
          <cell r="N2661">
            <v>0</v>
          </cell>
          <cell r="R2661" t="str">
            <v>SOLDERING ASST</v>
          </cell>
          <cell r="S2661">
            <v>39881</v>
          </cell>
          <cell r="T2661">
            <v>7</v>
          </cell>
          <cell r="U2661">
            <v>3</v>
          </cell>
          <cell r="V2661">
            <v>0</v>
          </cell>
          <cell r="W2661">
            <v>1</v>
          </cell>
          <cell r="X2661">
            <v>31</v>
          </cell>
          <cell r="Y2661">
            <v>11</v>
          </cell>
          <cell r="Z2661">
            <v>11.25</v>
          </cell>
        </row>
        <row r="2662">
          <cell r="A2662" t="str">
            <v>TMP656</v>
          </cell>
          <cell r="B2662" t="str">
            <v>APARNA RAVINDRA CHASKAR</v>
          </cell>
          <cell r="C2662" t="str">
            <v>1.11.07</v>
          </cell>
          <cell r="E2662" t="str">
            <v>YES</v>
          </cell>
          <cell r="F2662">
            <v>9</v>
          </cell>
          <cell r="G2662">
            <v>17.3</v>
          </cell>
          <cell r="H2662" t="str">
            <v>TEMP</v>
          </cell>
          <cell r="N2662">
            <v>0</v>
          </cell>
          <cell r="R2662" t="str">
            <v>ACCOUNTS ASSISTANT</v>
          </cell>
          <cell r="S2662">
            <v>39660</v>
          </cell>
          <cell r="T2662">
            <v>27</v>
          </cell>
          <cell r="U2662">
            <v>4</v>
          </cell>
          <cell r="V2662">
            <v>0</v>
          </cell>
          <cell r="W2662">
            <v>0</v>
          </cell>
          <cell r="X2662">
            <v>31</v>
          </cell>
          <cell r="Y2662">
            <v>31</v>
          </cell>
          <cell r="Z2662">
            <v>1.5</v>
          </cell>
        </row>
        <row r="2663">
          <cell r="A2663" t="str">
            <v>TMP656</v>
          </cell>
          <cell r="B2663" t="str">
            <v>APARNA R CHASKAR</v>
          </cell>
          <cell r="C2663" t="str">
            <v>1.11.07</v>
          </cell>
          <cell r="E2663" t="str">
            <v>YES</v>
          </cell>
          <cell r="F2663" t="str">
            <v>TIME_IN</v>
          </cell>
          <cell r="G2663">
            <v>17.3</v>
          </cell>
          <cell r="H2663" t="str">
            <v>TEMP</v>
          </cell>
          <cell r="N2663">
            <v>0</v>
          </cell>
          <cell r="R2663" t="str">
            <v>ACCOUNTS ASSISTANT</v>
          </cell>
          <cell r="S2663">
            <v>39814</v>
          </cell>
          <cell r="T2663">
            <v>24</v>
          </cell>
          <cell r="U2663">
            <v>4</v>
          </cell>
          <cell r="V2663">
            <v>0</v>
          </cell>
          <cell r="W2663">
            <v>1</v>
          </cell>
          <cell r="X2663">
            <v>31</v>
          </cell>
          <cell r="Y2663">
            <v>29</v>
          </cell>
          <cell r="Z2663">
            <v>5.5</v>
          </cell>
        </row>
        <row r="2664">
          <cell r="A2664" t="str">
            <v>TMP656</v>
          </cell>
          <cell r="B2664" t="str">
            <v>APARNA RAVINDRA CHASKAR</v>
          </cell>
          <cell r="C2664" t="str">
            <v>1.11.07</v>
          </cell>
          <cell r="F2664">
            <v>9</v>
          </cell>
          <cell r="G2664">
            <v>17.3</v>
          </cell>
          <cell r="H2664" t="str">
            <v>TEMP</v>
          </cell>
          <cell r="N2664">
            <v>0</v>
          </cell>
          <cell r="R2664" t="str">
            <v>ACCOUNTS ASSISTANT</v>
          </cell>
          <cell r="S2664">
            <v>39629</v>
          </cell>
          <cell r="T2664">
            <v>23</v>
          </cell>
          <cell r="U2664">
            <v>5</v>
          </cell>
          <cell r="V2664">
            <v>0</v>
          </cell>
          <cell r="W2664">
            <v>0</v>
          </cell>
          <cell r="X2664">
            <v>30</v>
          </cell>
          <cell r="Y2664">
            <v>28</v>
          </cell>
          <cell r="Z2664">
            <v>4.75</v>
          </cell>
        </row>
        <row r="2665">
          <cell r="A2665" t="str">
            <v>TMP656</v>
          </cell>
          <cell r="B2665" t="str">
            <v>APARNA R CHASKAR</v>
          </cell>
          <cell r="C2665" t="str">
            <v>1.11.07</v>
          </cell>
          <cell r="E2665" t="str">
            <v>YES</v>
          </cell>
          <cell r="F2665" t="str">
            <v>TIME_IN</v>
          </cell>
          <cell r="G2665">
            <v>17.3</v>
          </cell>
          <cell r="H2665" t="str">
            <v>TEMP</v>
          </cell>
          <cell r="N2665">
            <v>0</v>
          </cell>
          <cell r="R2665" t="str">
            <v>ACCOUNTS ASSISTANT</v>
          </cell>
          <cell r="S2665">
            <v>39881</v>
          </cell>
          <cell r="T2665">
            <v>23</v>
          </cell>
          <cell r="U2665">
            <v>5</v>
          </cell>
          <cell r="V2665">
            <v>0</v>
          </cell>
          <cell r="W2665">
            <v>2</v>
          </cell>
          <cell r="X2665">
            <v>31</v>
          </cell>
          <cell r="Y2665">
            <v>30</v>
          </cell>
          <cell r="Z2665">
            <v>3</v>
          </cell>
        </row>
        <row r="2666">
          <cell r="A2666" t="str">
            <v>TMP656</v>
          </cell>
          <cell r="B2666" t="str">
            <v>APARNA R CHASKAR</v>
          </cell>
          <cell r="C2666" t="str">
            <v>1.11.07</v>
          </cell>
          <cell r="E2666" t="str">
            <v>YES</v>
          </cell>
          <cell r="F2666" t="str">
            <v>TIME_IN</v>
          </cell>
          <cell r="G2666">
            <v>17.3</v>
          </cell>
          <cell r="H2666" t="str">
            <v>TEMP</v>
          </cell>
          <cell r="N2666">
            <v>0</v>
          </cell>
          <cell r="R2666" t="str">
            <v>ACCOUNTS ASSISTANT</v>
          </cell>
          <cell r="S2666">
            <v>39845</v>
          </cell>
          <cell r="T2666">
            <v>24</v>
          </cell>
          <cell r="U2666">
            <v>4</v>
          </cell>
          <cell r="V2666">
            <v>0</v>
          </cell>
          <cell r="W2666">
            <v>0</v>
          </cell>
          <cell r="X2666">
            <v>28</v>
          </cell>
          <cell r="Y2666">
            <v>28</v>
          </cell>
          <cell r="Z2666">
            <v>4</v>
          </cell>
        </row>
        <row r="2667">
          <cell r="A2667" t="str">
            <v>TMP656</v>
          </cell>
          <cell r="B2667" t="str">
            <v>APARNA RAVINDRA CHASKAR</v>
          </cell>
          <cell r="C2667" t="str">
            <v>1.11.07</v>
          </cell>
          <cell r="E2667" t="str">
            <v>YES</v>
          </cell>
          <cell r="F2667">
            <v>9</v>
          </cell>
          <cell r="G2667">
            <v>17.3</v>
          </cell>
          <cell r="H2667" t="str">
            <v>TEMP</v>
          </cell>
          <cell r="N2667">
            <v>0</v>
          </cell>
          <cell r="R2667" t="str">
            <v>ACCOUNTS ASSISTANT</v>
          </cell>
          <cell r="S2667">
            <v>39691</v>
          </cell>
          <cell r="T2667">
            <v>22.5</v>
          </cell>
          <cell r="U2667">
            <v>4</v>
          </cell>
          <cell r="V2667">
            <v>0</v>
          </cell>
          <cell r="W2667">
            <v>3</v>
          </cell>
          <cell r="X2667">
            <v>31</v>
          </cell>
          <cell r="Y2667">
            <v>29.5</v>
          </cell>
          <cell r="Z2667">
            <v>2.5</v>
          </cell>
        </row>
        <row r="2668">
          <cell r="A2668" t="str">
            <v>TMP656</v>
          </cell>
          <cell r="B2668" t="str">
            <v>APARNA RAVINDRA CHASKAR</v>
          </cell>
          <cell r="C2668" t="str">
            <v>1.11.07</v>
          </cell>
          <cell r="E2668" t="str">
            <v>YES</v>
          </cell>
          <cell r="F2668">
            <v>9</v>
          </cell>
          <cell r="G2668">
            <v>17.3</v>
          </cell>
          <cell r="H2668" t="str">
            <v>TEMP</v>
          </cell>
          <cell r="N2668">
            <v>0</v>
          </cell>
          <cell r="R2668" t="str">
            <v>ACCOUNTS ASSISTANT</v>
          </cell>
          <cell r="S2668">
            <v>39722</v>
          </cell>
          <cell r="T2668">
            <v>21.5</v>
          </cell>
          <cell r="U2668">
            <v>4</v>
          </cell>
          <cell r="V2668">
            <v>0</v>
          </cell>
          <cell r="W2668">
            <v>4</v>
          </cell>
          <cell r="X2668">
            <v>31</v>
          </cell>
          <cell r="Y2668">
            <v>29.5</v>
          </cell>
          <cell r="Z2668">
            <v>0.75</v>
          </cell>
        </row>
        <row r="2669">
          <cell r="A2669" t="str">
            <v>TMP656</v>
          </cell>
          <cell r="B2669" t="str">
            <v>APARNA RAVINDRA CHASKAR</v>
          </cell>
          <cell r="C2669" t="str">
            <v>1.11.07</v>
          </cell>
          <cell r="E2669" t="str">
            <v>YES</v>
          </cell>
          <cell r="F2669">
            <v>9</v>
          </cell>
          <cell r="G2669">
            <v>17.3</v>
          </cell>
          <cell r="H2669" t="str">
            <v>TEMP</v>
          </cell>
          <cell r="N2669">
            <v>0</v>
          </cell>
          <cell r="R2669" t="str">
            <v>ACCOUNTS ASSISTANT</v>
          </cell>
          <cell r="S2669">
            <v>39539</v>
          </cell>
          <cell r="T2669">
            <v>24</v>
          </cell>
          <cell r="U2669">
            <v>4</v>
          </cell>
          <cell r="W2669">
            <v>0</v>
          </cell>
          <cell r="X2669">
            <v>30</v>
          </cell>
          <cell r="Y2669">
            <v>28</v>
          </cell>
          <cell r="Z2669">
            <v>7.25</v>
          </cell>
        </row>
        <row r="2670">
          <cell r="A2670" t="str">
            <v>TMP656</v>
          </cell>
          <cell r="B2670" t="str">
            <v>APARNA RAVINDRA CHASKAR</v>
          </cell>
          <cell r="C2670" t="str">
            <v>1.11.07</v>
          </cell>
          <cell r="E2670" t="str">
            <v>YES</v>
          </cell>
          <cell r="F2670">
            <v>9</v>
          </cell>
          <cell r="G2670">
            <v>17.3</v>
          </cell>
          <cell r="H2670" t="str">
            <v>TEMP</v>
          </cell>
          <cell r="N2670">
            <v>0</v>
          </cell>
          <cell r="R2670" t="str">
            <v>ACCOUNTS ASSISTANT</v>
          </cell>
          <cell r="S2670">
            <v>39753</v>
          </cell>
          <cell r="T2670">
            <v>25</v>
          </cell>
          <cell r="U2670">
            <v>5</v>
          </cell>
          <cell r="V2670">
            <v>0</v>
          </cell>
          <cell r="W2670">
            <v>0</v>
          </cell>
          <cell r="X2670">
            <v>30</v>
          </cell>
          <cell r="Y2670">
            <v>30</v>
          </cell>
          <cell r="Z2670">
            <v>3</v>
          </cell>
        </row>
        <row r="2671">
          <cell r="A2671" t="str">
            <v>TMP656</v>
          </cell>
          <cell r="B2671" t="str">
            <v>APARNA RAVINDRA CHASKAR</v>
          </cell>
          <cell r="C2671" t="str">
            <v>1.11.07</v>
          </cell>
          <cell r="E2671" t="str">
            <v>YES</v>
          </cell>
          <cell r="F2671">
            <v>9</v>
          </cell>
          <cell r="G2671">
            <v>17.3</v>
          </cell>
          <cell r="H2671" t="str">
            <v>TEMP</v>
          </cell>
          <cell r="N2671">
            <v>0</v>
          </cell>
          <cell r="R2671" t="str">
            <v>ACCOUNTS ASSISTANT</v>
          </cell>
          <cell r="S2671">
            <v>39599</v>
          </cell>
          <cell r="T2671">
            <v>25</v>
          </cell>
          <cell r="U2671">
            <v>4</v>
          </cell>
          <cell r="V2671">
            <v>0</v>
          </cell>
          <cell r="W2671">
            <v>1</v>
          </cell>
          <cell r="X2671">
            <v>31</v>
          </cell>
          <cell r="Y2671">
            <v>30</v>
          </cell>
          <cell r="Z2671">
            <v>4.25</v>
          </cell>
        </row>
        <row r="2672">
          <cell r="A2672" t="str">
            <v>TMP656</v>
          </cell>
          <cell r="B2672" t="str">
            <v>APARNA R CHASKAR</v>
          </cell>
          <cell r="C2672" t="str">
            <v>1.11.07</v>
          </cell>
          <cell r="E2672" t="str">
            <v>YES</v>
          </cell>
          <cell r="F2672" t="str">
            <v>TIME_IN</v>
          </cell>
          <cell r="G2672">
            <v>17.3</v>
          </cell>
          <cell r="H2672" t="str">
            <v>TEMP</v>
          </cell>
          <cell r="N2672">
            <v>0</v>
          </cell>
          <cell r="R2672" t="str">
            <v>ACCOUNTS ASSISTANT</v>
          </cell>
          <cell r="S2672">
            <v>39783</v>
          </cell>
          <cell r="T2672">
            <v>25</v>
          </cell>
          <cell r="U2672">
            <v>4</v>
          </cell>
          <cell r="V2672">
            <v>0</v>
          </cell>
          <cell r="W2672">
            <v>0</v>
          </cell>
          <cell r="X2672">
            <v>31</v>
          </cell>
          <cell r="Y2672">
            <v>29</v>
          </cell>
          <cell r="Z2672">
            <v>1.5</v>
          </cell>
        </row>
        <row r="2673">
          <cell r="A2673" t="str">
            <v>TMP656</v>
          </cell>
          <cell r="B2673" t="str">
            <v>APARNA RAVINDRA CHASKAR</v>
          </cell>
          <cell r="C2673" t="str">
            <v>1.11.07</v>
          </cell>
          <cell r="E2673" t="str">
            <v>YES</v>
          </cell>
          <cell r="F2673">
            <v>9</v>
          </cell>
          <cell r="G2673">
            <v>17.3</v>
          </cell>
          <cell r="H2673" t="str">
            <v>TEMP</v>
          </cell>
          <cell r="N2673">
            <v>0</v>
          </cell>
          <cell r="R2673" t="str">
            <v>ACCOUNTS ASSISTANT</v>
          </cell>
          <cell r="S2673">
            <v>39692</v>
          </cell>
          <cell r="T2673">
            <v>24</v>
          </cell>
          <cell r="U2673">
            <v>4</v>
          </cell>
          <cell r="V2673">
            <v>0</v>
          </cell>
          <cell r="W2673">
            <v>1</v>
          </cell>
          <cell r="X2673">
            <v>30</v>
          </cell>
          <cell r="Y2673">
            <v>29</v>
          </cell>
          <cell r="Z2673">
            <v>3.75</v>
          </cell>
        </row>
        <row r="2674">
          <cell r="A2674" t="str">
            <v>TMP657</v>
          </cell>
          <cell r="B2674" t="str">
            <v>DIGAMBAR KOLAMBEKAR</v>
          </cell>
          <cell r="C2674" t="str">
            <v>1.11.07</v>
          </cell>
          <cell r="F2674">
            <v>8.15</v>
          </cell>
          <cell r="G2674">
            <v>16.45</v>
          </cell>
          <cell r="H2674" t="str">
            <v>TEMP</v>
          </cell>
          <cell r="N2674">
            <v>0</v>
          </cell>
          <cell r="R2674" t="str">
            <v>PRINTING VARROC</v>
          </cell>
          <cell r="S2674">
            <v>39629</v>
          </cell>
          <cell r="T2674">
            <v>17.5</v>
          </cell>
          <cell r="U2674">
            <v>5</v>
          </cell>
          <cell r="V2674">
            <v>0</v>
          </cell>
          <cell r="W2674">
            <v>0</v>
          </cell>
          <cell r="X2674">
            <v>30</v>
          </cell>
          <cell r="Y2674">
            <v>22.5</v>
          </cell>
          <cell r="Z2674">
            <v>28.5</v>
          </cell>
        </row>
        <row r="2675">
          <cell r="A2675" t="str">
            <v>TMP657</v>
          </cell>
          <cell r="B2675" t="str">
            <v>DIGAMBAR KOLAMBEKAR</v>
          </cell>
          <cell r="C2675" t="str">
            <v>1.11.07</v>
          </cell>
          <cell r="E2675" t="str">
            <v>YES</v>
          </cell>
          <cell r="F2675">
            <v>8.15</v>
          </cell>
          <cell r="G2675">
            <v>16.45</v>
          </cell>
          <cell r="H2675" t="str">
            <v>TEMP</v>
          </cell>
          <cell r="N2675">
            <v>0</v>
          </cell>
          <cell r="R2675" t="str">
            <v>PRINTING VARROC</v>
          </cell>
          <cell r="S2675">
            <v>39539</v>
          </cell>
          <cell r="T2675">
            <v>22.5</v>
          </cell>
          <cell r="U2675">
            <v>4</v>
          </cell>
          <cell r="W2675">
            <v>0</v>
          </cell>
          <cell r="X2675">
            <v>30</v>
          </cell>
          <cell r="Y2675">
            <v>26.5</v>
          </cell>
          <cell r="Z2675">
            <v>10.75</v>
          </cell>
        </row>
        <row r="2676">
          <cell r="A2676" t="str">
            <v>TMP657</v>
          </cell>
          <cell r="B2676" t="str">
            <v>DIGAMBAR KOLAMBEKAR</v>
          </cell>
          <cell r="C2676" t="str">
            <v>1.11.07</v>
          </cell>
          <cell r="E2676" t="str">
            <v>YES</v>
          </cell>
          <cell r="F2676">
            <v>8.15</v>
          </cell>
          <cell r="G2676">
            <v>16.45</v>
          </cell>
          <cell r="H2676" t="str">
            <v>TEMP</v>
          </cell>
          <cell r="N2676">
            <v>0</v>
          </cell>
          <cell r="R2676" t="str">
            <v>PRINTING VARROC</v>
          </cell>
          <cell r="S2676">
            <v>39599</v>
          </cell>
          <cell r="T2676">
            <v>20.5</v>
          </cell>
          <cell r="U2676">
            <v>4</v>
          </cell>
          <cell r="V2676">
            <v>0</v>
          </cell>
          <cell r="W2676">
            <v>1</v>
          </cell>
          <cell r="X2676">
            <v>31</v>
          </cell>
          <cell r="Y2676">
            <v>25.5</v>
          </cell>
          <cell r="Z2676">
            <v>23.75</v>
          </cell>
        </row>
        <row r="2677">
          <cell r="A2677" t="str">
            <v>TMP657</v>
          </cell>
          <cell r="B2677" t="str">
            <v>DIGAMBAR KOLAMBEKAR</v>
          </cell>
          <cell r="C2677" t="str">
            <v>1.11.07</v>
          </cell>
          <cell r="E2677" t="str">
            <v>YES</v>
          </cell>
          <cell r="F2677">
            <v>8.15</v>
          </cell>
          <cell r="G2677">
            <v>16.45</v>
          </cell>
          <cell r="H2677" t="str">
            <v>TEMP</v>
          </cell>
          <cell r="N2677">
            <v>0</v>
          </cell>
          <cell r="R2677" t="str">
            <v>PRINTING VARROC</v>
          </cell>
          <cell r="S2677">
            <v>39660</v>
          </cell>
          <cell r="T2677">
            <v>16</v>
          </cell>
          <cell r="U2677">
            <v>3</v>
          </cell>
          <cell r="V2677">
            <v>0</v>
          </cell>
          <cell r="W2677">
            <v>0</v>
          </cell>
          <cell r="X2677">
            <v>31</v>
          </cell>
          <cell r="Y2677">
            <v>19</v>
          </cell>
          <cell r="Z2677">
            <v>16.25</v>
          </cell>
        </row>
        <row r="2678">
          <cell r="A2678" t="str">
            <v>TMP657</v>
          </cell>
          <cell r="B2678" t="str">
            <v>DIGAMBAR KOLAMBEKAR</v>
          </cell>
          <cell r="C2678" t="str">
            <v>1.11.07</v>
          </cell>
          <cell r="E2678" t="str">
            <v>YES</v>
          </cell>
          <cell r="F2678">
            <v>8.15</v>
          </cell>
          <cell r="G2678">
            <v>16.45</v>
          </cell>
          <cell r="H2678" t="str">
            <v>TEMP</v>
          </cell>
          <cell r="N2678">
            <v>0</v>
          </cell>
          <cell r="R2678" t="str">
            <v>PRINTING VARROC</v>
          </cell>
          <cell r="S2678">
            <v>39722</v>
          </cell>
          <cell r="T2678">
            <v>20.5</v>
          </cell>
          <cell r="U2678">
            <v>5</v>
          </cell>
          <cell r="V2678">
            <v>0</v>
          </cell>
          <cell r="W2678">
            <v>4</v>
          </cell>
          <cell r="X2678">
            <v>31</v>
          </cell>
          <cell r="Y2678">
            <v>29.5</v>
          </cell>
          <cell r="Z2678">
            <v>1</v>
          </cell>
        </row>
        <row r="2679">
          <cell r="A2679" t="str">
            <v>TMP657</v>
          </cell>
          <cell r="B2679" t="str">
            <v>DIGAMBAR KOLAMBEKAR</v>
          </cell>
          <cell r="C2679" t="str">
            <v>1.11.07</v>
          </cell>
          <cell r="E2679" t="str">
            <v>YES</v>
          </cell>
          <cell r="F2679" t="str">
            <v>TIME_IN</v>
          </cell>
          <cell r="G2679">
            <v>16.45</v>
          </cell>
          <cell r="H2679" t="str">
            <v>TEMP</v>
          </cell>
          <cell r="N2679">
            <v>0</v>
          </cell>
          <cell r="R2679" t="str">
            <v>PRINTING VARROC</v>
          </cell>
          <cell r="S2679">
            <v>39783</v>
          </cell>
          <cell r="T2679">
            <v>23</v>
          </cell>
          <cell r="U2679">
            <v>4</v>
          </cell>
          <cell r="V2679">
            <v>0</v>
          </cell>
          <cell r="W2679">
            <v>0</v>
          </cell>
          <cell r="X2679">
            <v>31</v>
          </cell>
          <cell r="Y2679">
            <v>27</v>
          </cell>
          <cell r="Z2679">
            <v>0</v>
          </cell>
        </row>
        <row r="2680">
          <cell r="A2680" t="str">
            <v>TMP657</v>
          </cell>
          <cell r="B2680" t="str">
            <v>DIGAMBAR KOLAMBEKAR</v>
          </cell>
          <cell r="C2680" t="str">
            <v>1.11.07</v>
          </cell>
          <cell r="E2680" t="str">
            <v>YES</v>
          </cell>
          <cell r="F2680" t="str">
            <v>TIME_IN</v>
          </cell>
          <cell r="G2680">
            <v>16.45</v>
          </cell>
          <cell r="H2680" t="str">
            <v>TEMP</v>
          </cell>
          <cell r="N2680">
            <v>0</v>
          </cell>
          <cell r="R2680" t="str">
            <v>PRINTING VARROC</v>
          </cell>
          <cell r="S2680">
            <v>39845</v>
          </cell>
          <cell r="T2680">
            <v>18</v>
          </cell>
          <cell r="U2680">
            <v>8</v>
          </cell>
          <cell r="V2680">
            <v>0</v>
          </cell>
          <cell r="W2680">
            <v>0</v>
          </cell>
          <cell r="X2680">
            <v>28</v>
          </cell>
          <cell r="Y2680">
            <v>26</v>
          </cell>
          <cell r="Z2680">
            <v>0</v>
          </cell>
        </row>
        <row r="2681">
          <cell r="A2681" t="str">
            <v>TMP657</v>
          </cell>
          <cell r="B2681" t="str">
            <v>DIGAMBAR KOLAMBEKAR</v>
          </cell>
          <cell r="C2681" t="str">
            <v>1.11.07</v>
          </cell>
          <cell r="E2681" t="str">
            <v>YES</v>
          </cell>
          <cell r="F2681">
            <v>8.15</v>
          </cell>
          <cell r="G2681">
            <v>16.45</v>
          </cell>
          <cell r="H2681" t="str">
            <v>TEMP</v>
          </cell>
          <cell r="N2681">
            <v>0</v>
          </cell>
          <cell r="R2681" t="str">
            <v>PRINTING VARROC</v>
          </cell>
          <cell r="S2681">
            <v>39753</v>
          </cell>
          <cell r="T2681">
            <v>21</v>
          </cell>
          <cell r="U2681">
            <v>4</v>
          </cell>
          <cell r="V2681">
            <v>0</v>
          </cell>
          <cell r="W2681">
            <v>0</v>
          </cell>
          <cell r="X2681">
            <v>30</v>
          </cell>
          <cell r="Y2681">
            <v>25</v>
          </cell>
          <cell r="Z2681">
            <v>0</v>
          </cell>
        </row>
        <row r="2682">
          <cell r="A2682" t="str">
            <v>TMP657</v>
          </cell>
          <cell r="B2682" t="str">
            <v>DIGAMBAR KOLAMBEKAR</v>
          </cell>
          <cell r="C2682" t="str">
            <v>1.11.07</v>
          </cell>
          <cell r="E2682" t="str">
            <v>YES</v>
          </cell>
          <cell r="F2682" t="str">
            <v>TIME_IN</v>
          </cell>
          <cell r="G2682">
            <v>16.45</v>
          </cell>
          <cell r="H2682" t="str">
            <v>TEMP</v>
          </cell>
          <cell r="N2682">
            <v>0</v>
          </cell>
          <cell r="R2682" t="str">
            <v>PRINTING VARROC</v>
          </cell>
          <cell r="S2682">
            <v>39881</v>
          </cell>
          <cell r="T2682">
            <v>19</v>
          </cell>
          <cell r="U2682">
            <v>8</v>
          </cell>
          <cell r="V2682">
            <v>0</v>
          </cell>
          <cell r="W2682">
            <v>2</v>
          </cell>
          <cell r="X2682">
            <v>31</v>
          </cell>
          <cell r="Y2682">
            <v>29</v>
          </cell>
          <cell r="Z2682">
            <v>18.5</v>
          </cell>
        </row>
        <row r="2683">
          <cell r="A2683" t="str">
            <v>TMP657</v>
          </cell>
          <cell r="B2683" t="str">
            <v>DIGAMBAR KOLAMBEKAR</v>
          </cell>
          <cell r="C2683" t="str">
            <v>1.11.07</v>
          </cell>
          <cell r="E2683" t="str">
            <v>YES</v>
          </cell>
          <cell r="F2683">
            <v>8.15</v>
          </cell>
          <cell r="G2683">
            <v>16.45</v>
          </cell>
          <cell r="H2683" t="str">
            <v>TEMP</v>
          </cell>
          <cell r="N2683">
            <v>0</v>
          </cell>
          <cell r="R2683" t="str">
            <v>PRINTING VARROC</v>
          </cell>
          <cell r="S2683">
            <v>39691</v>
          </cell>
          <cell r="T2683">
            <v>22.5</v>
          </cell>
          <cell r="U2683">
            <v>5</v>
          </cell>
          <cell r="V2683">
            <v>0</v>
          </cell>
          <cell r="W2683">
            <v>2</v>
          </cell>
          <cell r="X2683">
            <v>31</v>
          </cell>
          <cell r="Y2683">
            <v>29.5</v>
          </cell>
          <cell r="Z2683">
            <v>0</v>
          </cell>
        </row>
        <row r="2684">
          <cell r="A2684" t="str">
            <v>TMP657</v>
          </cell>
          <cell r="B2684" t="str">
            <v>DIGAMBAR KOLAMBEKAR</v>
          </cell>
          <cell r="C2684" t="str">
            <v>1.11.07</v>
          </cell>
          <cell r="E2684" t="str">
            <v>YES</v>
          </cell>
          <cell r="F2684" t="str">
            <v>TIME_IN</v>
          </cell>
          <cell r="G2684">
            <v>16.45</v>
          </cell>
          <cell r="H2684" t="str">
            <v>TEMP</v>
          </cell>
          <cell r="N2684">
            <v>0</v>
          </cell>
          <cell r="R2684" t="str">
            <v>PRINTING VARROC</v>
          </cell>
          <cell r="S2684">
            <v>39814</v>
          </cell>
          <cell r="T2684">
            <v>24</v>
          </cell>
          <cell r="U2684">
            <v>5</v>
          </cell>
          <cell r="V2684">
            <v>0</v>
          </cell>
          <cell r="W2684">
            <v>1</v>
          </cell>
          <cell r="X2684">
            <v>31</v>
          </cell>
          <cell r="Y2684">
            <v>30</v>
          </cell>
          <cell r="Z2684">
            <v>0</v>
          </cell>
        </row>
        <row r="2685">
          <cell r="A2685" t="str">
            <v>TMP657</v>
          </cell>
          <cell r="B2685" t="str">
            <v>DIGAMBAR KOLAMBEKAR</v>
          </cell>
          <cell r="C2685" t="str">
            <v>1.11.07</v>
          </cell>
          <cell r="E2685" t="str">
            <v>YES</v>
          </cell>
          <cell r="F2685">
            <v>8.15</v>
          </cell>
          <cell r="G2685">
            <v>16.45</v>
          </cell>
          <cell r="H2685" t="str">
            <v>TEMP</v>
          </cell>
          <cell r="N2685">
            <v>0</v>
          </cell>
          <cell r="R2685" t="str">
            <v>PRINTING VARROC</v>
          </cell>
          <cell r="S2685">
            <v>39692</v>
          </cell>
          <cell r="T2685">
            <v>20.5</v>
          </cell>
          <cell r="U2685">
            <v>4</v>
          </cell>
          <cell r="V2685">
            <v>0</v>
          </cell>
          <cell r="W2685">
            <v>1</v>
          </cell>
          <cell r="X2685">
            <v>30</v>
          </cell>
          <cell r="Y2685">
            <v>25.5</v>
          </cell>
          <cell r="Z2685">
            <v>2</v>
          </cell>
        </row>
        <row r="2686">
          <cell r="A2686" t="str">
            <v>TMP658</v>
          </cell>
          <cell r="B2686" t="str">
            <v>SAMEER GAVANKAR</v>
          </cell>
          <cell r="C2686" t="str">
            <v>1.11.07</v>
          </cell>
          <cell r="E2686" t="str">
            <v>YES</v>
          </cell>
          <cell r="F2686">
            <v>9</v>
          </cell>
          <cell r="G2686">
            <v>17.3</v>
          </cell>
          <cell r="H2686" t="str">
            <v>TEMP</v>
          </cell>
          <cell r="N2686">
            <v>0</v>
          </cell>
          <cell r="R2686" t="str">
            <v>PRINTING VARROC</v>
          </cell>
          <cell r="S2686">
            <v>39753</v>
          </cell>
          <cell r="T2686">
            <v>23.5</v>
          </cell>
          <cell r="U2686">
            <v>5</v>
          </cell>
          <cell r="V2686">
            <v>0</v>
          </cell>
          <cell r="W2686">
            <v>0</v>
          </cell>
          <cell r="X2686">
            <v>30</v>
          </cell>
          <cell r="Y2686">
            <v>28.5</v>
          </cell>
          <cell r="Z2686">
            <v>6</v>
          </cell>
        </row>
        <row r="2687">
          <cell r="A2687" t="str">
            <v>TMP658</v>
          </cell>
          <cell r="B2687" t="str">
            <v>SAMEER GAVANKAR</v>
          </cell>
          <cell r="C2687" t="str">
            <v>1.11.07</v>
          </cell>
          <cell r="E2687" t="str">
            <v>YES</v>
          </cell>
          <cell r="F2687">
            <v>9</v>
          </cell>
          <cell r="G2687">
            <v>17.3</v>
          </cell>
          <cell r="H2687" t="str">
            <v>TEMP</v>
          </cell>
          <cell r="N2687">
            <v>0</v>
          </cell>
          <cell r="R2687" t="str">
            <v>PRINTING VARROC</v>
          </cell>
          <cell r="S2687">
            <v>39692</v>
          </cell>
          <cell r="T2687">
            <v>21</v>
          </cell>
          <cell r="U2687">
            <v>3</v>
          </cell>
          <cell r="V2687">
            <v>0</v>
          </cell>
          <cell r="W2687">
            <v>1</v>
          </cell>
          <cell r="X2687">
            <v>30</v>
          </cell>
          <cell r="Y2687">
            <v>25</v>
          </cell>
          <cell r="Z2687">
            <v>10.25</v>
          </cell>
        </row>
        <row r="2688">
          <cell r="A2688" t="str">
            <v>TMP658</v>
          </cell>
          <cell r="B2688" t="str">
            <v>SAMEER GAVANKAR</v>
          </cell>
          <cell r="C2688" t="str">
            <v>1.11.07</v>
          </cell>
          <cell r="E2688" t="str">
            <v>YES</v>
          </cell>
          <cell r="F2688">
            <v>9</v>
          </cell>
          <cell r="G2688">
            <v>17.3</v>
          </cell>
          <cell r="H2688" t="str">
            <v>TEMP</v>
          </cell>
          <cell r="N2688">
            <v>0</v>
          </cell>
          <cell r="R2688" t="str">
            <v>PRINTING VARROC</v>
          </cell>
          <cell r="S2688">
            <v>39599</v>
          </cell>
          <cell r="T2688">
            <v>19</v>
          </cell>
          <cell r="U2688">
            <v>3</v>
          </cell>
          <cell r="V2688">
            <v>0</v>
          </cell>
          <cell r="W2688">
            <v>1</v>
          </cell>
          <cell r="X2688">
            <v>31</v>
          </cell>
          <cell r="Y2688">
            <v>23</v>
          </cell>
          <cell r="Z2688">
            <v>11</v>
          </cell>
        </row>
        <row r="2689">
          <cell r="A2689" t="str">
            <v>TMP658</v>
          </cell>
          <cell r="B2689" t="str">
            <v>SAMEER GAVANKAR</v>
          </cell>
          <cell r="C2689" t="str">
            <v>1.11.07</v>
          </cell>
          <cell r="E2689" t="str">
            <v>YES</v>
          </cell>
          <cell r="F2689">
            <v>9</v>
          </cell>
          <cell r="G2689">
            <v>17.3</v>
          </cell>
          <cell r="H2689" t="str">
            <v>TEMP</v>
          </cell>
          <cell r="N2689">
            <v>0</v>
          </cell>
          <cell r="R2689" t="str">
            <v>PRINTING VARROC</v>
          </cell>
          <cell r="S2689">
            <v>39691</v>
          </cell>
          <cell r="T2689">
            <v>24</v>
          </cell>
          <cell r="U2689">
            <v>4</v>
          </cell>
          <cell r="V2689">
            <v>0</v>
          </cell>
          <cell r="W2689">
            <v>3</v>
          </cell>
          <cell r="X2689">
            <v>31</v>
          </cell>
          <cell r="Y2689">
            <v>31</v>
          </cell>
          <cell r="Z2689">
            <v>15</v>
          </cell>
        </row>
        <row r="2690">
          <cell r="A2690" t="str">
            <v>TMP658</v>
          </cell>
          <cell r="B2690" t="str">
            <v>SAMEER GAVANKAR</v>
          </cell>
          <cell r="C2690" t="str">
            <v>1.11.07</v>
          </cell>
          <cell r="E2690" t="str">
            <v>YES</v>
          </cell>
          <cell r="F2690" t="str">
            <v>TIME_IN</v>
          </cell>
          <cell r="G2690">
            <v>17.3</v>
          </cell>
          <cell r="H2690" t="str">
            <v>TEMP</v>
          </cell>
          <cell r="N2690">
            <v>0</v>
          </cell>
          <cell r="R2690" t="str">
            <v>PRINTING VARROC</v>
          </cell>
          <cell r="S2690">
            <v>39845</v>
          </cell>
          <cell r="T2690">
            <v>23</v>
          </cell>
          <cell r="U2690">
            <v>4</v>
          </cell>
          <cell r="V2690">
            <v>0</v>
          </cell>
          <cell r="W2690">
            <v>0</v>
          </cell>
          <cell r="X2690">
            <v>28</v>
          </cell>
          <cell r="Y2690">
            <v>27</v>
          </cell>
          <cell r="Z2690">
            <v>14.25</v>
          </cell>
        </row>
        <row r="2691">
          <cell r="A2691" t="str">
            <v>TMP658</v>
          </cell>
          <cell r="B2691" t="str">
            <v>SAMEER GAVANKAR</v>
          </cell>
          <cell r="C2691" t="str">
            <v>1.11.07</v>
          </cell>
          <cell r="E2691" t="str">
            <v>YES</v>
          </cell>
          <cell r="F2691">
            <v>9</v>
          </cell>
          <cell r="G2691">
            <v>17.3</v>
          </cell>
          <cell r="H2691" t="str">
            <v>TEMP</v>
          </cell>
          <cell r="N2691">
            <v>0</v>
          </cell>
          <cell r="R2691" t="str">
            <v>PRINTING VARROC</v>
          </cell>
          <cell r="S2691">
            <v>39539</v>
          </cell>
          <cell r="T2691">
            <v>22</v>
          </cell>
          <cell r="U2691">
            <v>4</v>
          </cell>
          <cell r="W2691">
            <v>0</v>
          </cell>
          <cell r="X2691">
            <v>30</v>
          </cell>
          <cell r="Y2691">
            <v>26</v>
          </cell>
          <cell r="Z2691">
            <v>0</v>
          </cell>
        </row>
        <row r="2692">
          <cell r="A2692" t="str">
            <v>TMP658</v>
          </cell>
          <cell r="B2692" t="str">
            <v>SAMEER GAVANKAR</v>
          </cell>
          <cell r="C2692" t="str">
            <v>1.11.07</v>
          </cell>
          <cell r="E2692" t="str">
            <v>YES</v>
          </cell>
          <cell r="F2692">
            <v>9</v>
          </cell>
          <cell r="G2692">
            <v>17.3</v>
          </cell>
          <cell r="H2692" t="str">
            <v>TEMP</v>
          </cell>
          <cell r="N2692">
            <v>0</v>
          </cell>
          <cell r="R2692" t="str">
            <v>PRINTING VARROC</v>
          </cell>
          <cell r="S2692">
            <v>39660</v>
          </cell>
          <cell r="T2692">
            <v>25</v>
          </cell>
          <cell r="U2692">
            <v>4</v>
          </cell>
          <cell r="V2692">
            <v>0</v>
          </cell>
          <cell r="W2692">
            <v>0</v>
          </cell>
          <cell r="X2692">
            <v>31</v>
          </cell>
          <cell r="Y2692">
            <v>29</v>
          </cell>
          <cell r="Z2692">
            <v>4.5</v>
          </cell>
        </row>
        <row r="2693">
          <cell r="A2693" t="str">
            <v>TMP658</v>
          </cell>
          <cell r="B2693" t="str">
            <v>SAMEER GAVANKAR</v>
          </cell>
          <cell r="C2693" t="str">
            <v>1.11.07</v>
          </cell>
          <cell r="E2693" t="str">
            <v>YES</v>
          </cell>
          <cell r="F2693">
            <v>9</v>
          </cell>
          <cell r="G2693">
            <v>17.3</v>
          </cell>
          <cell r="H2693" t="str">
            <v>TEMP</v>
          </cell>
          <cell r="N2693">
            <v>0</v>
          </cell>
          <cell r="R2693" t="str">
            <v>PRINTING VARROC</v>
          </cell>
          <cell r="S2693">
            <v>39722</v>
          </cell>
          <cell r="T2693">
            <v>20.5</v>
          </cell>
          <cell r="U2693">
            <v>4</v>
          </cell>
          <cell r="V2693">
            <v>0</v>
          </cell>
          <cell r="W2693">
            <v>4</v>
          </cell>
          <cell r="X2693">
            <v>31</v>
          </cell>
          <cell r="Y2693">
            <v>28.5</v>
          </cell>
          <cell r="Z2693">
            <v>17</v>
          </cell>
        </row>
        <row r="2694">
          <cell r="A2694" t="str">
            <v>TMP658</v>
          </cell>
          <cell r="B2694" t="str">
            <v>SAMEER GAVANKAR</v>
          </cell>
          <cell r="C2694" t="str">
            <v>1.11.07</v>
          </cell>
          <cell r="E2694" t="str">
            <v>YES</v>
          </cell>
          <cell r="F2694" t="str">
            <v>TIME_IN</v>
          </cell>
          <cell r="G2694">
            <v>17.3</v>
          </cell>
          <cell r="H2694" t="str">
            <v>TEMP</v>
          </cell>
          <cell r="N2694">
            <v>0</v>
          </cell>
          <cell r="R2694" t="str">
            <v>PRINTING VARROC</v>
          </cell>
          <cell r="S2694">
            <v>39783</v>
          </cell>
          <cell r="T2694">
            <v>26</v>
          </cell>
          <cell r="U2694">
            <v>4</v>
          </cell>
          <cell r="V2694">
            <v>0</v>
          </cell>
          <cell r="W2694">
            <v>0</v>
          </cell>
          <cell r="X2694">
            <v>31</v>
          </cell>
          <cell r="Y2694">
            <v>30</v>
          </cell>
          <cell r="Z2694">
            <v>2</v>
          </cell>
        </row>
        <row r="2695">
          <cell r="A2695" t="str">
            <v>TMP658</v>
          </cell>
          <cell r="B2695" t="str">
            <v>SAMEER GAVANKAR</v>
          </cell>
          <cell r="C2695" t="str">
            <v>1.11.07</v>
          </cell>
          <cell r="F2695">
            <v>9</v>
          </cell>
          <cell r="G2695">
            <v>17.3</v>
          </cell>
          <cell r="H2695" t="str">
            <v>TEMP</v>
          </cell>
          <cell r="N2695">
            <v>0</v>
          </cell>
          <cell r="R2695" t="str">
            <v>PRINTING VARROC</v>
          </cell>
          <cell r="S2695">
            <v>39629</v>
          </cell>
          <cell r="T2695">
            <v>19</v>
          </cell>
          <cell r="U2695">
            <v>4</v>
          </cell>
          <cell r="V2695">
            <v>0</v>
          </cell>
          <cell r="W2695">
            <v>0</v>
          </cell>
          <cell r="X2695">
            <v>30</v>
          </cell>
          <cell r="Y2695">
            <v>23</v>
          </cell>
          <cell r="Z2695">
            <v>10.25</v>
          </cell>
        </row>
        <row r="2696">
          <cell r="A2696" t="str">
            <v>TMP658</v>
          </cell>
          <cell r="B2696" t="str">
            <v>SAMEER GAVANKAR</v>
          </cell>
          <cell r="C2696" t="str">
            <v>1.11.07</v>
          </cell>
          <cell r="E2696" t="str">
            <v>YES</v>
          </cell>
          <cell r="F2696" t="str">
            <v>TIME_IN</v>
          </cell>
          <cell r="G2696">
            <v>17.3</v>
          </cell>
          <cell r="H2696" t="str">
            <v>TEMP</v>
          </cell>
          <cell r="N2696">
            <v>0</v>
          </cell>
          <cell r="R2696" t="str">
            <v>PRINTING VARROC</v>
          </cell>
          <cell r="S2696">
            <v>39814</v>
          </cell>
          <cell r="T2696">
            <v>25</v>
          </cell>
          <cell r="U2696">
            <v>4</v>
          </cell>
          <cell r="V2696">
            <v>0</v>
          </cell>
          <cell r="W2696">
            <v>1</v>
          </cell>
          <cell r="X2696">
            <v>31</v>
          </cell>
          <cell r="Y2696">
            <v>30</v>
          </cell>
          <cell r="Z2696">
            <v>6.75</v>
          </cell>
        </row>
        <row r="2697">
          <cell r="A2697" t="str">
            <v>TMP658</v>
          </cell>
          <cell r="B2697" t="str">
            <v>SAMEER GAVANKAR</v>
          </cell>
          <cell r="C2697" t="str">
            <v>1.11.07</v>
          </cell>
          <cell r="E2697" t="str">
            <v>YES</v>
          </cell>
          <cell r="F2697" t="str">
            <v>TIME_IN</v>
          </cell>
          <cell r="G2697">
            <v>17.3</v>
          </cell>
          <cell r="H2697" t="str">
            <v>TEMP</v>
          </cell>
          <cell r="N2697">
            <v>0</v>
          </cell>
          <cell r="R2697" t="str">
            <v>PRINTING VARROC</v>
          </cell>
          <cell r="S2697">
            <v>39881</v>
          </cell>
          <cell r="T2697">
            <v>23</v>
          </cell>
          <cell r="U2697">
            <v>5</v>
          </cell>
          <cell r="V2697">
            <v>0</v>
          </cell>
          <cell r="W2697">
            <v>2</v>
          </cell>
          <cell r="X2697">
            <v>31</v>
          </cell>
          <cell r="Y2697">
            <v>30</v>
          </cell>
          <cell r="Z2697">
            <v>18</v>
          </cell>
        </row>
        <row r="2698">
          <cell r="A2698" t="str">
            <v>TMP659</v>
          </cell>
          <cell r="B2698" t="str">
            <v>KIRAN BELOSE</v>
          </cell>
          <cell r="C2698" t="str">
            <v>1.11.07</v>
          </cell>
          <cell r="F2698">
            <v>8.15</v>
          </cell>
          <cell r="G2698">
            <v>16.45</v>
          </cell>
          <cell r="H2698" t="str">
            <v>TEMP</v>
          </cell>
          <cell r="N2698">
            <v>0</v>
          </cell>
          <cell r="R2698" t="str">
            <v>PRINTING</v>
          </cell>
          <cell r="S2698">
            <v>39629</v>
          </cell>
          <cell r="T2698">
            <v>23.5</v>
          </cell>
          <cell r="U2698">
            <v>5</v>
          </cell>
          <cell r="V2698">
            <v>0</v>
          </cell>
          <cell r="W2698">
            <v>0</v>
          </cell>
          <cell r="X2698">
            <v>30</v>
          </cell>
          <cell r="Y2698">
            <v>28.5</v>
          </cell>
          <cell r="Z2698">
            <v>0</v>
          </cell>
        </row>
        <row r="2699">
          <cell r="A2699" t="str">
            <v>TMP659</v>
          </cell>
          <cell r="B2699" t="str">
            <v>KIRAN BELOSE</v>
          </cell>
          <cell r="C2699" t="str">
            <v>1.11.07</v>
          </cell>
          <cell r="E2699" t="str">
            <v>YES</v>
          </cell>
          <cell r="F2699">
            <v>8.15</v>
          </cell>
          <cell r="G2699">
            <v>16.45</v>
          </cell>
          <cell r="H2699" t="str">
            <v>TEMP</v>
          </cell>
          <cell r="N2699">
            <v>0</v>
          </cell>
          <cell r="R2699" t="str">
            <v>PRINTING</v>
          </cell>
          <cell r="S2699">
            <v>39722</v>
          </cell>
          <cell r="T2699">
            <v>22</v>
          </cell>
          <cell r="U2699">
            <v>4</v>
          </cell>
          <cell r="V2699">
            <v>0</v>
          </cell>
          <cell r="W2699">
            <v>4</v>
          </cell>
          <cell r="X2699">
            <v>31</v>
          </cell>
          <cell r="Y2699">
            <v>30</v>
          </cell>
          <cell r="Z2699">
            <v>4</v>
          </cell>
        </row>
        <row r="2700">
          <cell r="A2700" t="str">
            <v>TMP659</v>
          </cell>
          <cell r="B2700" t="str">
            <v>KIRAN BELOSE</v>
          </cell>
          <cell r="C2700" t="str">
            <v>1.11.07</v>
          </cell>
          <cell r="E2700" t="str">
            <v>YES</v>
          </cell>
          <cell r="F2700">
            <v>8.15</v>
          </cell>
          <cell r="G2700">
            <v>16.45</v>
          </cell>
          <cell r="H2700" t="str">
            <v>TEMP</v>
          </cell>
          <cell r="N2700">
            <v>0</v>
          </cell>
          <cell r="R2700" t="str">
            <v>PRINTING</v>
          </cell>
          <cell r="S2700">
            <v>39691</v>
          </cell>
          <cell r="T2700">
            <v>21</v>
          </cell>
          <cell r="U2700">
            <v>4</v>
          </cell>
          <cell r="V2700">
            <v>0</v>
          </cell>
          <cell r="W2700">
            <v>3</v>
          </cell>
          <cell r="X2700">
            <v>31</v>
          </cell>
          <cell r="Y2700">
            <v>28</v>
          </cell>
          <cell r="Z2700">
            <v>0</v>
          </cell>
        </row>
        <row r="2701">
          <cell r="A2701" t="str">
            <v>TMP659</v>
          </cell>
          <cell r="B2701" t="str">
            <v>KIRAN BELOSE</v>
          </cell>
          <cell r="C2701" t="str">
            <v>1.11.07</v>
          </cell>
          <cell r="E2701" t="str">
            <v>YES</v>
          </cell>
          <cell r="F2701" t="str">
            <v>TIME_IN</v>
          </cell>
          <cell r="G2701">
            <v>16.45</v>
          </cell>
          <cell r="H2701" t="str">
            <v>TEMP</v>
          </cell>
          <cell r="N2701">
            <v>0</v>
          </cell>
          <cell r="R2701" t="str">
            <v>PRINTING</v>
          </cell>
          <cell r="S2701">
            <v>39845</v>
          </cell>
          <cell r="T2701">
            <v>22.5</v>
          </cell>
          <cell r="U2701">
            <v>4</v>
          </cell>
          <cell r="V2701">
            <v>0</v>
          </cell>
          <cell r="W2701">
            <v>0</v>
          </cell>
          <cell r="X2701">
            <v>28</v>
          </cell>
          <cell r="Y2701">
            <v>26.5</v>
          </cell>
          <cell r="Z2701">
            <v>0</v>
          </cell>
        </row>
        <row r="2702">
          <cell r="A2702" t="str">
            <v>TMP659</v>
          </cell>
          <cell r="B2702" t="str">
            <v>KIRAN BELOSE</v>
          </cell>
          <cell r="C2702" t="str">
            <v>1.11.07</v>
          </cell>
          <cell r="E2702" t="str">
            <v>YES</v>
          </cell>
          <cell r="F2702">
            <v>8.15</v>
          </cell>
          <cell r="G2702">
            <v>16.45</v>
          </cell>
          <cell r="H2702" t="str">
            <v>TEMP</v>
          </cell>
          <cell r="N2702">
            <v>0</v>
          </cell>
          <cell r="R2702" t="str">
            <v>PRINTING</v>
          </cell>
          <cell r="S2702">
            <v>39692</v>
          </cell>
          <cell r="T2702">
            <v>17</v>
          </cell>
          <cell r="U2702">
            <v>4</v>
          </cell>
          <cell r="V2702">
            <v>0</v>
          </cell>
          <cell r="W2702">
            <v>0</v>
          </cell>
          <cell r="X2702">
            <v>30</v>
          </cell>
          <cell r="Y2702">
            <v>21</v>
          </cell>
          <cell r="Z2702">
            <v>2</v>
          </cell>
        </row>
        <row r="2703">
          <cell r="A2703" t="str">
            <v>TMP659</v>
          </cell>
          <cell r="B2703" t="str">
            <v>KIRAN BELOSE</v>
          </cell>
          <cell r="C2703" t="str">
            <v>1.11.07</v>
          </cell>
          <cell r="E2703" t="str">
            <v>YES</v>
          </cell>
          <cell r="F2703" t="str">
            <v>TIME_IN</v>
          </cell>
          <cell r="G2703">
            <v>16.45</v>
          </cell>
          <cell r="H2703" t="str">
            <v>TEMP</v>
          </cell>
          <cell r="N2703">
            <v>0</v>
          </cell>
          <cell r="R2703" t="str">
            <v>PRINTING</v>
          </cell>
          <cell r="S2703">
            <v>39814</v>
          </cell>
          <cell r="T2703">
            <v>18</v>
          </cell>
          <cell r="U2703">
            <v>4</v>
          </cell>
          <cell r="V2703">
            <v>0</v>
          </cell>
          <cell r="W2703">
            <v>1</v>
          </cell>
          <cell r="X2703">
            <v>31</v>
          </cell>
          <cell r="Y2703">
            <v>23</v>
          </cell>
          <cell r="Z2703">
            <v>0</v>
          </cell>
        </row>
        <row r="2704">
          <cell r="A2704" t="str">
            <v>TMP659</v>
          </cell>
          <cell r="B2704" t="str">
            <v>KIRAN BELOSE</v>
          </cell>
          <cell r="C2704" t="str">
            <v>1.11.07</v>
          </cell>
          <cell r="E2704" t="str">
            <v>YES</v>
          </cell>
          <cell r="F2704" t="str">
            <v>TIME_IN</v>
          </cell>
          <cell r="G2704">
            <v>16.45</v>
          </cell>
          <cell r="H2704" t="str">
            <v>TEMP</v>
          </cell>
          <cell r="N2704">
            <v>0</v>
          </cell>
          <cell r="R2704" t="str">
            <v>PRINTING</v>
          </cell>
          <cell r="S2704">
            <v>39881</v>
          </cell>
          <cell r="T2704">
            <v>16</v>
          </cell>
          <cell r="U2704">
            <v>5</v>
          </cell>
          <cell r="V2704">
            <v>0</v>
          </cell>
          <cell r="W2704">
            <v>1</v>
          </cell>
          <cell r="X2704">
            <v>31</v>
          </cell>
          <cell r="Y2704">
            <v>22</v>
          </cell>
          <cell r="Z2704">
            <v>2</v>
          </cell>
        </row>
        <row r="2705">
          <cell r="A2705" t="str">
            <v>TMP659</v>
          </cell>
          <cell r="B2705" t="str">
            <v>KIRAN BELOSE</v>
          </cell>
          <cell r="C2705" t="str">
            <v>1.11.07</v>
          </cell>
          <cell r="E2705" t="str">
            <v>YES</v>
          </cell>
          <cell r="F2705">
            <v>8.15</v>
          </cell>
          <cell r="G2705">
            <v>16.45</v>
          </cell>
          <cell r="H2705" t="str">
            <v>TEMP</v>
          </cell>
          <cell r="N2705">
            <v>0</v>
          </cell>
          <cell r="R2705" t="str">
            <v>PRINTING</v>
          </cell>
          <cell r="S2705">
            <v>39539</v>
          </cell>
          <cell r="T2705">
            <v>22.5</v>
          </cell>
          <cell r="U2705">
            <v>4</v>
          </cell>
          <cell r="W2705">
            <v>0</v>
          </cell>
          <cell r="X2705">
            <v>30</v>
          </cell>
          <cell r="Y2705">
            <v>26.5</v>
          </cell>
          <cell r="Z2705">
            <v>0</v>
          </cell>
        </row>
        <row r="2706">
          <cell r="A2706" t="str">
            <v>TMP659</v>
          </cell>
          <cell r="B2706" t="str">
            <v>KIRAN BELOSE</v>
          </cell>
          <cell r="C2706" t="str">
            <v>1.11.07</v>
          </cell>
          <cell r="E2706" t="str">
            <v>YES</v>
          </cell>
          <cell r="F2706">
            <v>8.15</v>
          </cell>
          <cell r="G2706">
            <v>16.45</v>
          </cell>
          <cell r="H2706" t="str">
            <v>TEMP</v>
          </cell>
          <cell r="N2706">
            <v>0</v>
          </cell>
          <cell r="R2706" t="str">
            <v>PRINTING</v>
          </cell>
          <cell r="S2706">
            <v>39660</v>
          </cell>
          <cell r="T2706">
            <v>26</v>
          </cell>
          <cell r="U2706">
            <v>4</v>
          </cell>
          <cell r="V2706">
            <v>0</v>
          </cell>
          <cell r="W2706">
            <v>0</v>
          </cell>
          <cell r="X2706">
            <v>31</v>
          </cell>
          <cell r="Y2706">
            <v>30</v>
          </cell>
          <cell r="Z2706">
            <v>8</v>
          </cell>
        </row>
        <row r="2707">
          <cell r="A2707" t="str">
            <v>TMP659</v>
          </cell>
          <cell r="B2707" t="str">
            <v>KIRAN BELOSE</v>
          </cell>
          <cell r="C2707" t="str">
            <v>1.11.07</v>
          </cell>
          <cell r="E2707" t="str">
            <v>YES</v>
          </cell>
          <cell r="F2707">
            <v>8.15</v>
          </cell>
          <cell r="G2707">
            <v>16.45</v>
          </cell>
          <cell r="H2707" t="str">
            <v>TEMP</v>
          </cell>
          <cell r="N2707">
            <v>0</v>
          </cell>
          <cell r="R2707" t="str">
            <v>PRINTING</v>
          </cell>
          <cell r="S2707">
            <v>39753</v>
          </cell>
          <cell r="T2707">
            <v>21.5</v>
          </cell>
          <cell r="U2707">
            <v>5</v>
          </cell>
          <cell r="V2707">
            <v>0</v>
          </cell>
          <cell r="W2707">
            <v>0</v>
          </cell>
          <cell r="X2707">
            <v>30</v>
          </cell>
          <cell r="Y2707">
            <v>26.5</v>
          </cell>
          <cell r="Z2707">
            <v>1</v>
          </cell>
        </row>
        <row r="2708">
          <cell r="A2708" t="str">
            <v>TMP659</v>
          </cell>
          <cell r="B2708" t="str">
            <v>KIRAN BELOSE</v>
          </cell>
          <cell r="C2708" t="str">
            <v>1.11.07</v>
          </cell>
          <cell r="E2708" t="str">
            <v>YES</v>
          </cell>
          <cell r="F2708">
            <v>8.15</v>
          </cell>
          <cell r="G2708">
            <v>16.45</v>
          </cell>
          <cell r="H2708" t="str">
            <v>TEMP</v>
          </cell>
          <cell r="N2708">
            <v>0</v>
          </cell>
          <cell r="R2708" t="str">
            <v>PRINTING</v>
          </cell>
          <cell r="S2708">
            <v>39599</v>
          </cell>
          <cell r="T2708">
            <v>25.5</v>
          </cell>
          <cell r="U2708">
            <v>4</v>
          </cell>
          <cell r="V2708">
            <v>0</v>
          </cell>
          <cell r="W2708">
            <v>1</v>
          </cell>
          <cell r="X2708">
            <v>31</v>
          </cell>
          <cell r="Y2708">
            <v>30.5</v>
          </cell>
          <cell r="Z2708">
            <v>0</v>
          </cell>
        </row>
        <row r="2709">
          <cell r="A2709" t="str">
            <v>TMP659</v>
          </cell>
          <cell r="B2709" t="str">
            <v>KIRAN BELOSE</v>
          </cell>
          <cell r="C2709" t="str">
            <v>1.11.07</v>
          </cell>
          <cell r="E2709" t="str">
            <v>YES</v>
          </cell>
          <cell r="F2709" t="str">
            <v>TIME_IN</v>
          </cell>
          <cell r="G2709">
            <v>16.45</v>
          </cell>
          <cell r="H2709" t="str">
            <v>TEMP</v>
          </cell>
          <cell r="N2709">
            <v>0</v>
          </cell>
          <cell r="R2709" t="str">
            <v>PRINTING</v>
          </cell>
          <cell r="S2709">
            <v>39783</v>
          </cell>
          <cell r="T2709">
            <v>24</v>
          </cell>
          <cell r="U2709">
            <v>4</v>
          </cell>
          <cell r="V2709">
            <v>0</v>
          </cell>
          <cell r="W2709">
            <v>0</v>
          </cell>
          <cell r="X2709">
            <v>31</v>
          </cell>
          <cell r="Y2709">
            <v>28</v>
          </cell>
          <cell r="Z2709">
            <v>0.5</v>
          </cell>
        </row>
        <row r="2710">
          <cell r="A2710" t="str">
            <v>TMP660</v>
          </cell>
          <cell r="B2710" t="str">
            <v>BHARTI KADAM -ASMB</v>
          </cell>
          <cell r="C2710" t="str">
            <v>5.11.07</v>
          </cell>
          <cell r="E2710" t="str">
            <v>YES</v>
          </cell>
          <cell r="F2710" t="str">
            <v>TIME_IN</v>
          </cell>
          <cell r="G2710">
            <v>17.3</v>
          </cell>
          <cell r="H2710" t="str">
            <v>TEMP</v>
          </cell>
          <cell r="N2710">
            <v>0</v>
          </cell>
          <cell r="R2710" t="str">
            <v>ASSEMBLY HELPER</v>
          </cell>
          <cell r="S2710">
            <v>39845</v>
          </cell>
          <cell r="T2710">
            <v>24</v>
          </cell>
          <cell r="U2710">
            <v>4</v>
          </cell>
          <cell r="V2710">
            <v>0</v>
          </cell>
          <cell r="W2710">
            <v>0</v>
          </cell>
          <cell r="X2710">
            <v>28</v>
          </cell>
          <cell r="Y2710">
            <v>28</v>
          </cell>
          <cell r="Z2710">
            <v>0</v>
          </cell>
        </row>
        <row r="2711">
          <cell r="A2711" t="str">
            <v>TMP660</v>
          </cell>
          <cell r="B2711" t="str">
            <v>BHARTI KADAM -ASMB</v>
          </cell>
          <cell r="C2711" t="str">
            <v>5.11.07</v>
          </cell>
          <cell r="E2711" t="str">
            <v>YES</v>
          </cell>
          <cell r="F2711">
            <v>9</v>
          </cell>
          <cell r="G2711">
            <v>17.3</v>
          </cell>
          <cell r="H2711" t="str">
            <v>TEMP</v>
          </cell>
          <cell r="N2711">
            <v>0</v>
          </cell>
          <cell r="R2711" t="str">
            <v>ASSEMBLY HELPER</v>
          </cell>
          <cell r="S2711">
            <v>39722</v>
          </cell>
          <cell r="T2711">
            <v>23</v>
          </cell>
          <cell r="U2711">
            <v>4</v>
          </cell>
          <cell r="V2711">
            <v>0</v>
          </cell>
          <cell r="W2711">
            <v>4</v>
          </cell>
          <cell r="X2711">
            <v>31</v>
          </cell>
          <cell r="Y2711">
            <v>31</v>
          </cell>
          <cell r="Z2711">
            <v>0</v>
          </cell>
        </row>
        <row r="2712">
          <cell r="A2712" t="str">
            <v>TMP660</v>
          </cell>
          <cell r="B2712" t="str">
            <v>BHARTI KADAM -ASMB</v>
          </cell>
          <cell r="C2712" t="str">
            <v>5.11.07</v>
          </cell>
          <cell r="E2712" t="str">
            <v>YES</v>
          </cell>
          <cell r="F2712">
            <v>9</v>
          </cell>
          <cell r="G2712">
            <v>17.3</v>
          </cell>
          <cell r="H2712" t="str">
            <v>TEMP</v>
          </cell>
          <cell r="N2712">
            <v>0</v>
          </cell>
          <cell r="R2712" t="str">
            <v>ASSEMBLY HELPER</v>
          </cell>
          <cell r="S2712">
            <v>39599</v>
          </cell>
          <cell r="T2712">
            <v>25</v>
          </cell>
          <cell r="U2712">
            <v>4</v>
          </cell>
          <cell r="V2712">
            <v>0</v>
          </cell>
          <cell r="W2712">
            <v>1</v>
          </cell>
          <cell r="X2712">
            <v>31</v>
          </cell>
          <cell r="Y2712">
            <v>30</v>
          </cell>
          <cell r="Z2712">
            <v>9.5</v>
          </cell>
        </row>
        <row r="2713">
          <cell r="A2713" t="str">
            <v>TMP660</v>
          </cell>
          <cell r="B2713" t="str">
            <v>BHARTI KADAM -ASMB</v>
          </cell>
          <cell r="C2713" t="str">
            <v>5.11.07</v>
          </cell>
          <cell r="E2713" t="str">
            <v>YES</v>
          </cell>
          <cell r="F2713" t="str">
            <v>TIME_IN</v>
          </cell>
          <cell r="G2713">
            <v>17.3</v>
          </cell>
          <cell r="H2713" t="str">
            <v>TEMP</v>
          </cell>
          <cell r="N2713">
            <v>0</v>
          </cell>
          <cell r="R2713" t="str">
            <v>ASSEMBLY HELPER</v>
          </cell>
          <cell r="S2713">
            <v>39783</v>
          </cell>
          <cell r="T2713">
            <v>27</v>
          </cell>
          <cell r="U2713">
            <v>4</v>
          </cell>
          <cell r="V2713">
            <v>0</v>
          </cell>
          <cell r="W2713">
            <v>0</v>
          </cell>
          <cell r="X2713">
            <v>31</v>
          </cell>
          <cell r="Y2713">
            <v>31</v>
          </cell>
          <cell r="Z2713">
            <v>0</v>
          </cell>
        </row>
        <row r="2714">
          <cell r="A2714" t="str">
            <v>TMP660</v>
          </cell>
          <cell r="B2714" t="str">
            <v>BHARTI KADAM -ASMB</v>
          </cell>
          <cell r="C2714" t="str">
            <v>5.11.07</v>
          </cell>
          <cell r="E2714" t="str">
            <v>YES</v>
          </cell>
          <cell r="F2714">
            <v>9</v>
          </cell>
          <cell r="G2714">
            <v>17.3</v>
          </cell>
          <cell r="H2714" t="str">
            <v>TEMP</v>
          </cell>
          <cell r="N2714">
            <v>0</v>
          </cell>
          <cell r="R2714" t="str">
            <v>ASSEMBLY HELPER</v>
          </cell>
          <cell r="S2714">
            <v>39660</v>
          </cell>
          <cell r="T2714">
            <v>27</v>
          </cell>
          <cell r="U2714">
            <v>4</v>
          </cell>
          <cell r="V2714">
            <v>0</v>
          </cell>
          <cell r="W2714">
            <v>0</v>
          </cell>
          <cell r="X2714">
            <v>31</v>
          </cell>
          <cell r="Y2714">
            <v>31</v>
          </cell>
          <cell r="Z2714">
            <v>14</v>
          </cell>
        </row>
        <row r="2715">
          <cell r="A2715" t="str">
            <v>TMP660</v>
          </cell>
          <cell r="B2715" t="str">
            <v>BHARTI KADAM -ASMB</v>
          </cell>
          <cell r="C2715" t="str">
            <v>5.11.07</v>
          </cell>
          <cell r="E2715" t="str">
            <v>YES</v>
          </cell>
          <cell r="F2715">
            <v>9</v>
          </cell>
          <cell r="G2715">
            <v>17.3</v>
          </cell>
          <cell r="H2715" t="str">
            <v>TEMP</v>
          </cell>
          <cell r="N2715">
            <v>0</v>
          </cell>
          <cell r="R2715" t="str">
            <v>ASSEMBLY HELPER</v>
          </cell>
          <cell r="S2715">
            <v>39539</v>
          </cell>
          <cell r="T2715">
            <v>26</v>
          </cell>
          <cell r="U2715">
            <v>4</v>
          </cell>
          <cell r="W2715">
            <v>0</v>
          </cell>
          <cell r="X2715">
            <v>30</v>
          </cell>
          <cell r="Y2715">
            <v>30</v>
          </cell>
          <cell r="Z2715">
            <v>1.25</v>
          </cell>
        </row>
        <row r="2716">
          <cell r="A2716" t="str">
            <v>TMP660</v>
          </cell>
          <cell r="B2716" t="str">
            <v>BHARTI KADAM -ASMB</v>
          </cell>
          <cell r="C2716" t="str">
            <v>5.11.07</v>
          </cell>
          <cell r="E2716" t="str">
            <v>YES</v>
          </cell>
          <cell r="F2716">
            <v>9</v>
          </cell>
          <cell r="G2716">
            <v>17.3</v>
          </cell>
          <cell r="H2716" t="str">
            <v>TEMP</v>
          </cell>
          <cell r="N2716">
            <v>0</v>
          </cell>
          <cell r="R2716" t="str">
            <v>ASSEMBLY HELPER</v>
          </cell>
          <cell r="S2716">
            <v>39692</v>
          </cell>
          <cell r="T2716">
            <v>25</v>
          </cell>
          <cell r="U2716">
            <v>4</v>
          </cell>
          <cell r="V2716">
            <v>0</v>
          </cell>
          <cell r="W2716">
            <v>1</v>
          </cell>
          <cell r="X2716">
            <v>30</v>
          </cell>
          <cell r="Y2716">
            <v>30</v>
          </cell>
          <cell r="Z2716">
            <v>8</v>
          </cell>
        </row>
        <row r="2717">
          <cell r="A2717" t="str">
            <v>TMP660</v>
          </cell>
          <cell r="B2717" t="str">
            <v>BHARTI KADAM -ASMB</v>
          </cell>
          <cell r="C2717" t="str">
            <v>5.11.07</v>
          </cell>
          <cell r="E2717" t="str">
            <v>YES</v>
          </cell>
          <cell r="F2717">
            <v>9</v>
          </cell>
          <cell r="G2717">
            <v>17.3</v>
          </cell>
          <cell r="H2717" t="str">
            <v>TEMP</v>
          </cell>
          <cell r="N2717">
            <v>0</v>
          </cell>
          <cell r="R2717" t="str">
            <v>ASSEMBLY HELPER</v>
          </cell>
          <cell r="S2717">
            <v>39753</v>
          </cell>
          <cell r="T2717">
            <v>25</v>
          </cell>
          <cell r="U2717">
            <v>5</v>
          </cell>
          <cell r="V2717">
            <v>0</v>
          </cell>
          <cell r="W2717">
            <v>0</v>
          </cell>
          <cell r="X2717">
            <v>30</v>
          </cell>
          <cell r="Y2717">
            <v>30</v>
          </cell>
          <cell r="Z2717">
            <v>0</v>
          </cell>
        </row>
        <row r="2718">
          <cell r="A2718" t="str">
            <v>TMP660</v>
          </cell>
          <cell r="B2718" t="str">
            <v>BHARTI KADAM -ASMB</v>
          </cell>
          <cell r="C2718" t="str">
            <v>5.11.07</v>
          </cell>
          <cell r="E2718" t="str">
            <v>YES</v>
          </cell>
          <cell r="F2718" t="str">
            <v>TIME_IN</v>
          </cell>
          <cell r="G2718">
            <v>17.3</v>
          </cell>
          <cell r="H2718" t="str">
            <v>TEMP</v>
          </cell>
          <cell r="N2718">
            <v>0</v>
          </cell>
          <cell r="R2718" t="str">
            <v>ASSEMBLY HELPER</v>
          </cell>
          <cell r="S2718">
            <v>39814</v>
          </cell>
          <cell r="T2718">
            <v>25</v>
          </cell>
          <cell r="U2718">
            <v>4</v>
          </cell>
          <cell r="V2718">
            <v>0</v>
          </cell>
          <cell r="W2718">
            <v>1</v>
          </cell>
          <cell r="X2718">
            <v>31</v>
          </cell>
          <cell r="Y2718">
            <v>30</v>
          </cell>
          <cell r="Z2718">
            <v>0</v>
          </cell>
        </row>
        <row r="2719">
          <cell r="A2719" t="str">
            <v>TMP660</v>
          </cell>
          <cell r="B2719" t="str">
            <v>BHARTI KADAM -ASMB</v>
          </cell>
          <cell r="C2719" t="str">
            <v>5.11.07</v>
          </cell>
          <cell r="F2719">
            <v>9</v>
          </cell>
          <cell r="G2719">
            <v>17.3</v>
          </cell>
          <cell r="H2719" t="str">
            <v>TEMP</v>
          </cell>
          <cell r="N2719">
            <v>0</v>
          </cell>
          <cell r="R2719" t="str">
            <v>ASSEMBLY HELPER</v>
          </cell>
          <cell r="S2719">
            <v>39629</v>
          </cell>
          <cell r="T2719">
            <v>24.5</v>
          </cell>
          <cell r="U2719">
            <v>5</v>
          </cell>
          <cell r="V2719">
            <v>0</v>
          </cell>
          <cell r="W2719">
            <v>0</v>
          </cell>
          <cell r="X2719">
            <v>30</v>
          </cell>
          <cell r="Y2719">
            <v>29.5</v>
          </cell>
          <cell r="Z2719">
            <v>8</v>
          </cell>
        </row>
        <row r="2720">
          <cell r="A2720" t="str">
            <v>TMP660</v>
          </cell>
          <cell r="B2720" t="str">
            <v>BHARTI KADAM -ASMB</v>
          </cell>
          <cell r="C2720" t="str">
            <v>5.11.07</v>
          </cell>
          <cell r="E2720" t="str">
            <v>YES</v>
          </cell>
          <cell r="F2720">
            <v>9</v>
          </cell>
          <cell r="G2720">
            <v>17.3</v>
          </cell>
          <cell r="H2720" t="str">
            <v>TEMP</v>
          </cell>
          <cell r="N2720">
            <v>0</v>
          </cell>
          <cell r="R2720" t="str">
            <v>ASSEMBLY HELPER</v>
          </cell>
          <cell r="S2720">
            <v>39691</v>
          </cell>
          <cell r="T2720">
            <v>24</v>
          </cell>
          <cell r="U2720">
            <v>4</v>
          </cell>
          <cell r="V2720">
            <v>0</v>
          </cell>
          <cell r="W2720">
            <v>3</v>
          </cell>
          <cell r="X2720">
            <v>31</v>
          </cell>
          <cell r="Y2720">
            <v>31</v>
          </cell>
          <cell r="Z2720">
            <v>0.75</v>
          </cell>
        </row>
        <row r="2721">
          <cell r="A2721" t="str">
            <v>TMP660</v>
          </cell>
          <cell r="B2721" t="str">
            <v>BHARTI KADAM -ASMB</v>
          </cell>
          <cell r="C2721" t="str">
            <v>5.11.07</v>
          </cell>
          <cell r="E2721" t="str">
            <v>YES</v>
          </cell>
          <cell r="F2721" t="str">
            <v>TIME_IN</v>
          </cell>
          <cell r="G2721">
            <v>17.3</v>
          </cell>
          <cell r="H2721" t="str">
            <v>TEMP</v>
          </cell>
          <cell r="N2721">
            <v>0</v>
          </cell>
          <cell r="R2721" t="str">
            <v>ASSEMBLY HELPER</v>
          </cell>
          <cell r="S2721">
            <v>39881</v>
          </cell>
          <cell r="T2721">
            <v>24</v>
          </cell>
          <cell r="U2721">
            <v>5</v>
          </cell>
          <cell r="V2721">
            <v>0</v>
          </cell>
          <cell r="W2721">
            <v>2</v>
          </cell>
          <cell r="X2721">
            <v>31</v>
          </cell>
          <cell r="Y2721">
            <v>31</v>
          </cell>
          <cell r="Z2721">
            <v>2</v>
          </cell>
        </row>
        <row r="2722">
          <cell r="A2722" t="str">
            <v>TMP661</v>
          </cell>
          <cell r="B2722" t="str">
            <v>ARCHANA GUNJAL</v>
          </cell>
          <cell r="C2722" t="str">
            <v>12.11.07</v>
          </cell>
          <cell r="E2722" t="str">
            <v>YES</v>
          </cell>
          <cell r="F2722" t="str">
            <v>TIME_IN</v>
          </cell>
          <cell r="G2722">
            <v>17.3</v>
          </cell>
          <cell r="H2722" t="str">
            <v>TEMP</v>
          </cell>
          <cell r="N2722">
            <v>0</v>
          </cell>
          <cell r="R2722" t="str">
            <v>CAD</v>
          </cell>
          <cell r="S2722">
            <v>39783</v>
          </cell>
          <cell r="T2722">
            <v>26.5</v>
          </cell>
          <cell r="U2722">
            <v>4</v>
          </cell>
          <cell r="V2722">
            <v>0</v>
          </cell>
          <cell r="W2722">
            <v>0</v>
          </cell>
          <cell r="X2722">
            <v>31</v>
          </cell>
          <cell r="Y2722">
            <v>30.5</v>
          </cell>
          <cell r="Z2722">
            <v>8</v>
          </cell>
        </row>
        <row r="2723">
          <cell r="A2723" t="str">
            <v>TMP661</v>
          </cell>
          <cell r="B2723" t="str">
            <v>ARCHANA GUNJAL</v>
          </cell>
          <cell r="C2723" t="str">
            <v>12.11.07</v>
          </cell>
          <cell r="E2723" t="str">
            <v>YES</v>
          </cell>
          <cell r="F2723">
            <v>9</v>
          </cell>
          <cell r="G2723">
            <v>17.3</v>
          </cell>
          <cell r="H2723" t="str">
            <v>TEMP</v>
          </cell>
          <cell r="N2723">
            <v>0</v>
          </cell>
          <cell r="R2723" t="str">
            <v>CAD</v>
          </cell>
          <cell r="S2723">
            <v>39753</v>
          </cell>
          <cell r="T2723">
            <v>13</v>
          </cell>
          <cell r="U2723">
            <v>3</v>
          </cell>
          <cell r="V2723">
            <v>0</v>
          </cell>
          <cell r="W2723">
            <v>0</v>
          </cell>
          <cell r="X2723">
            <v>30</v>
          </cell>
          <cell r="Y2723">
            <v>16</v>
          </cell>
          <cell r="Z2723">
            <v>0</v>
          </cell>
        </row>
        <row r="2724">
          <cell r="A2724" t="str">
            <v>TMP661</v>
          </cell>
          <cell r="B2724" t="str">
            <v>ARCHANA GUNJAL</v>
          </cell>
          <cell r="C2724" t="str">
            <v>12.11.07</v>
          </cell>
          <cell r="E2724" t="str">
            <v>YES</v>
          </cell>
          <cell r="F2724">
            <v>9</v>
          </cell>
          <cell r="G2724">
            <v>17.3</v>
          </cell>
          <cell r="H2724" t="str">
            <v>TEMP</v>
          </cell>
          <cell r="N2724">
            <v>0</v>
          </cell>
          <cell r="R2724" t="str">
            <v>CAD</v>
          </cell>
          <cell r="S2724">
            <v>39722</v>
          </cell>
          <cell r="T2724">
            <v>21.5</v>
          </cell>
          <cell r="U2724">
            <v>4</v>
          </cell>
          <cell r="V2724">
            <v>0</v>
          </cell>
          <cell r="W2724">
            <v>4</v>
          </cell>
          <cell r="X2724">
            <v>31</v>
          </cell>
          <cell r="Y2724">
            <v>29.5</v>
          </cell>
          <cell r="Z2724">
            <v>9.5</v>
          </cell>
        </row>
        <row r="2725">
          <cell r="A2725" t="str">
            <v>TMP661</v>
          </cell>
          <cell r="B2725" t="str">
            <v>ARCHANA GUNJAL</v>
          </cell>
          <cell r="C2725" t="str">
            <v>12.11.07</v>
          </cell>
          <cell r="E2725" t="str">
            <v>YES</v>
          </cell>
          <cell r="F2725">
            <v>9</v>
          </cell>
          <cell r="G2725">
            <v>17.3</v>
          </cell>
          <cell r="H2725" t="str">
            <v>TEMP</v>
          </cell>
          <cell r="N2725">
            <v>0</v>
          </cell>
          <cell r="R2725" t="str">
            <v>CAD</v>
          </cell>
          <cell r="S2725">
            <v>39660</v>
          </cell>
          <cell r="T2725">
            <v>25.5</v>
          </cell>
          <cell r="U2725">
            <v>4</v>
          </cell>
          <cell r="V2725">
            <v>0</v>
          </cell>
          <cell r="W2725">
            <v>0</v>
          </cell>
          <cell r="X2725">
            <v>31</v>
          </cell>
          <cell r="Y2725">
            <v>29.5</v>
          </cell>
          <cell r="Z2725">
            <v>0</v>
          </cell>
        </row>
        <row r="2726">
          <cell r="A2726" t="str">
            <v>TMP661</v>
          </cell>
          <cell r="B2726" t="str">
            <v>ARCHANA GUNJAL</v>
          </cell>
          <cell r="C2726" t="str">
            <v>12.11.07</v>
          </cell>
          <cell r="E2726" t="str">
            <v>YES</v>
          </cell>
          <cell r="F2726">
            <v>9</v>
          </cell>
          <cell r="G2726">
            <v>17.3</v>
          </cell>
          <cell r="H2726" t="str">
            <v>TEMP</v>
          </cell>
          <cell r="N2726">
            <v>0</v>
          </cell>
          <cell r="R2726" t="str">
            <v>CAD</v>
          </cell>
          <cell r="S2726">
            <v>39692</v>
          </cell>
          <cell r="T2726">
            <v>19</v>
          </cell>
          <cell r="U2726">
            <v>4</v>
          </cell>
          <cell r="V2726">
            <v>0</v>
          </cell>
          <cell r="W2726">
            <v>1</v>
          </cell>
          <cell r="X2726">
            <v>30</v>
          </cell>
          <cell r="Y2726">
            <v>24</v>
          </cell>
          <cell r="Z2726">
            <v>4</v>
          </cell>
        </row>
        <row r="2727">
          <cell r="A2727" t="str">
            <v>TMP661</v>
          </cell>
          <cell r="B2727" t="str">
            <v>ARCHANA GUNJAL</v>
          </cell>
          <cell r="C2727" t="str">
            <v>12.11.07</v>
          </cell>
          <cell r="E2727" t="str">
            <v>YES</v>
          </cell>
          <cell r="F2727">
            <v>9</v>
          </cell>
          <cell r="G2727">
            <v>17.3</v>
          </cell>
          <cell r="H2727" t="str">
            <v>TEMP</v>
          </cell>
          <cell r="N2727">
            <v>0</v>
          </cell>
          <cell r="R2727" t="str">
            <v>CAD</v>
          </cell>
          <cell r="S2727">
            <v>39539</v>
          </cell>
          <cell r="T2727">
            <v>25.5</v>
          </cell>
          <cell r="U2727">
            <v>4</v>
          </cell>
          <cell r="W2727">
            <v>0</v>
          </cell>
          <cell r="X2727">
            <v>30</v>
          </cell>
          <cell r="Y2727">
            <v>29.5</v>
          </cell>
          <cell r="Z2727">
            <v>16.75</v>
          </cell>
        </row>
        <row r="2728">
          <cell r="A2728" t="str">
            <v>TMP661</v>
          </cell>
          <cell r="B2728" t="str">
            <v>ARCHANA GUNJAL</v>
          </cell>
          <cell r="C2728" t="str">
            <v>12.11.07</v>
          </cell>
          <cell r="F2728">
            <v>9</v>
          </cell>
          <cell r="G2728">
            <v>17.3</v>
          </cell>
          <cell r="H2728" t="str">
            <v>TEMP</v>
          </cell>
          <cell r="N2728">
            <v>0</v>
          </cell>
          <cell r="R2728" t="str">
            <v>CAD</v>
          </cell>
          <cell r="S2728">
            <v>39629</v>
          </cell>
          <cell r="T2728">
            <v>22.5</v>
          </cell>
          <cell r="U2728">
            <v>5</v>
          </cell>
          <cell r="V2728">
            <v>0</v>
          </cell>
          <cell r="W2728">
            <v>0</v>
          </cell>
          <cell r="X2728">
            <v>30</v>
          </cell>
          <cell r="Y2728">
            <v>27.5</v>
          </cell>
          <cell r="Z2728">
            <v>3.5</v>
          </cell>
        </row>
        <row r="2729">
          <cell r="A2729" t="str">
            <v>TMP661</v>
          </cell>
          <cell r="B2729" t="str">
            <v>ARCHANA GUNJAL</v>
          </cell>
          <cell r="C2729" t="str">
            <v>12.11.07</v>
          </cell>
          <cell r="E2729" t="str">
            <v>YES</v>
          </cell>
          <cell r="F2729">
            <v>9</v>
          </cell>
          <cell r="G2729">
            <v>17.3</v>
          </cell>
          <cell r="H2729" t="str">
            <v>TEMP</v>
          </cell>
          <cell r="N2729">
            <v>0</v>
          </cell>
          <cell r="R2729" t="str">
            <v>CAD</v>
          </cell>
          <cell r="S2729">
            <v>39599</v>
          </cell>
          <cell r="T2729">
            <v>17</v>
          </cell>
          <cell r="U2729">
            <v>2</v>
          </cell>
          <cell r="V2729">
            <v>0</v>
          </cell>
          <cell r="W2729">
            <v>1</v>
          </cell>
          <cell r="X2729">
            <v>31</v>
          </cell>
          <cell r="Y2729">
            <v>20</v>
          </cell>
          <cell r="Z2729">
            <v>0</v>
          </cell>
        </row>
        <row r="2730">
          <cell r="A2730" t="str">
            <v>TMP661</v>
          </cell>
          <cell r="B2730" t="str">
            <v>ARCHANA GUNJAL</v>
          </cell>
          <cell r="C2730" t="str">
            <v>12.11.07</v>
          </cell>
          <cell r="E2730" t="str">
            <v>YES</v>
          </cell>
          <cell r="F2730" t="str">
            <v>TIME_IN</v>
          </cell>
          <cell r="G2730">
            <v>17.3</v>
          </cell>
          <cell r="H2730" t="str">
            <v>TEMP</v>
          </cell>
          <cell r="N2730">
            <v>0</v>
          </cell>
          <cell r="R2730" t="str">
            <v>CAD</v>
          </cell>
          <cell r="S2730">
            <v>39845</v>
          </cell>
          <cell r="T2730">
            <v>21.5</v>
          </cell>
          <cell r="U2730">
            <v>4</v>
          </cell>
          <cell r="V2730">
            <v>0</v>
          </cell>
          <cell r="W2730">
            <v>0</v>
          </cell>
          <cell r="X2730">
            <v>28</v>
          </cell>
          <cell r="Y2730">
            <v>25.5</v>
          </cell>
          <cell r="Z2730">
            <v>0</v>
          </cell>
        </row>
        <row r="2731">
          <cell r="A2731" t="str">
            <v>TMP661</v>
          </cell>
          <cell r="B2731" t="str">
            <v>ARCHANA GUNJAL</v>
          </cell>
          <cell r="C2731" t="str">
            <v>12.11.07</v>
          </cell>
          <cell r="E2731" t="str">
            <v>YES</v>
          </cell>
          <cell r="F2731">
            <v>9</v>
          </cell>
          <cell r="G2731">
            <v>17.3</v>
          </cell>
          <cell r="H2731" t="str">
            <v>TEMP</v>
          </cell>
          <cell r="N2731">
            <v>0</v>
          </cell>
          <cell r="R2731" t="str">
            <v>CAD</v>
          </cell>
          <cell r="S2731">
            <v>39691</v>
          </cell>
          <cell r="T2731">
            <v>21.5</v>
          </cell>
          <cell r="U2731">
            <v>4</v>
          </cell>
          <cell r="V2731">
            <v>0</v>
          </cell>
          <cell r="W2731">
            <v>3</v>
          </cell>
          <cell r="X2731">
            <v>31</v>
          </cell>
          <cell r="Y2731">
            <v>28.5</v>
          </cell>
          <cell r="Z2731">
            <v>4.25</v>
          </cell>
        </row>
        <row r="2732">
          <cell r="A2732" t="str">
            <v>TMP661</v>
          </cell>
          <cell r="B2732" t="str">
            <v>ARCHANA GUNJAL</v>
          </cell>
          <cell r="C2732" t="str">
            <v>12.11.07</v>
          </cell>
          <cell r="E2732" t="str">
            <v>YES</v>
          </cell>
          <cell r="F2732" t="str">
            <v>TIME_IN</v>
          </cell>
          <cell r="G2732">
            <v>17.3</v>
          </cell>
          <cell r="H2732" t="str">
            <v>TEMP</v>
          </cell>
          <cell r="N2732">
            <v>0</v>
          </cell>
          <cell r="R2732" t="str">
            <v>CAD</v>
          </cell>
          <cell r="S2732">
            <v>39814</v>
          </cell>
          <cell r="T2732">
            <v>24</v>
          </cell>
          <cell r="U2732">
            <v>4</v>
          </cell>
          <cell r="V2732">
            <v>0</v>
          </cell>
          <cell r="W2732">
            <v>1</v>
          </cell>
          <cell r="X2732">
            <v>31</v>
          </cell>
          <cell r="Y2732">
            <v>29</v>
          </cell>
          <cell r="Z2732">
            <v>0</v>
          </cell>
        </row>
        <row r="2733">
          <cell r="A2733" t="str">
            <v>TMP661</v>
          </cell>
          <cell r="B2733" t="str">
            <v>ARCHANA GUNJAL</v>
          </cell>
          <cell r="C2733" t="str">
            <v>12.11.07</v>
          </cell>
          <cell r="E2733" t="str">
            <v>YES</v>
          </cell>
          <cell r="F2733" t="str">
            <v>TIME_IN</v>
          </cell>
          <cell r="G2733">
            <v>17.3</v>
          </cell>
          <cell r="H2733" t="str">
            <v>TEMP</v>
          </cell>
          <cell r="N2733">
            <v>0</v>
          </cell>
          <cell r="R2733" t="str">
            <v>CAD</v>
          </cell>
          <cell r="S2733">
            <v>39881</v>
          </cell>
          <cell r="T2733">
            <v>22.5</v>
          </cell>
          <cell r="U2733">
            <v>5</v>
          </cell>
          <cell r="V2733">
            <v>0</v>
          </cell>
          <cell r="W2733">
            <v>2</v>
          </cell>
          <cell r="X2733">
            <v>31</v>
          </cell>
          <cell r="Y2733">
            <v>29.5</v>
          </cell>
          <cell r="Z2733">
            <v>32.75</v>
          </cell>
        </row>
        <row r="2734">
          <cell r="A2734" t="str">
            <v>TMP662</v>
          </cell>
          <cell r="B2734" t="str">
            <v>TUSHAR YADAV</v>
          </cell>
          <cell r="C2734" t="str">
            <v>13.11.07</v>
          </cell>
          <cell r="E2734" t="str">
            <v>YES</v>
          </cell>
          <cell r="F2734">
            <v>8</v>
          </cell>
          <cell r="G2734">
            <v>16.45</v>
          </cell>
          <cell r="H2734" t="str">
            <v>TEMP</v>
          </cell>
          <cell r="N2734">
            <v>0</v>
          </cell>
          <cell r="R2734" t="str">
            <v>PRINTING VARROC</v>
          </cell>
          <cell r="S2734">
            <v>39599</v>
          </cell>
          <cell r="T2734">
            <v>21.5</v>
          </cell>
          <cell r="U2734">
            <v>4</v>
          </cell>
          <cell r="V2734">
            <v>0</v>
          </cell>
          <cell r="W2734">
            <v>1</v>
          </cell>
          <cell r="X2734">
            <v>31</v>
          </cell>
          <cell r="Y2734">
            <v>26.5</v>
          </cell>
          <cell r="Z2734">
            <v>63</v>
          </cell>
        </row>
        <row r="2735">
          <cell r="A2735" t="str">
            <v>TMP662</v>
          </cell>
          <cell r="B2735" t="str">
            <v>TUSHAR YADAV</v>
          </cell>
          <cell r="C2735" t="str">
            <v>13.11.07</v>
          </cell>
          <cell r="E2735" t="str">
            <v>YES</v>
          </cell>
          <cell r="F2735">
            <v>8</v>
          </cell>
          <cell r="G2735">
            <v>16.45</v>
          </cell>
          <cell r="H2735" t="str">
            <v>TEMP</v>
          </cell>
          <cell r="N2735">
            <v>0</v>
          </cell>
          <cell r="R2735" t="str">
            <v>PRINTING VARROC</v>
          </cell>
          <cell r="S2735">
            <v>39722</v>
          </cell>
          <cell r="T2735">
            <v>21</v>
          </cell>
          <cell r="U2735">
            <v>5</v>
          </cell>
          <cell r="V2735">
            <v>0</v>
          </cell>
          <cell r="W2735">
            <v>4</v>
          </cell>
          <cell r="X2735">
            <v>31</v>
          </cell>
          <cell r="Y2735">
            <v>30</v>
          </cell>
          <cell r="Z2735">
            <v>1</v>
          </cell>
        </row>
        <row r="2736">
          <cell r="A2736" t="str">
            <v>TMP662</v>
          </cell>
          <cell r="B2736" t="str">
            <v>TUSHAR YADAV</v>
          </cell>
          <cell r="C2736" t="str">
            <v>13.11.07</v>
          </cell>
          <cell r="E2736" t="str">
            <v>YES</v>
          </cell>
          <cell r="F2736">
            <v>8</v>
          </cell>
          <cell r="G2736">
            <v>16.45</v>
          </cell>
          <cell r="H2736" t="str">
            <v>TEMP</v>
          </cell>
          <cell r="N2736">
            <v>0</v>
          </cell>
          <cell r="R2736" t="str">
            <v>PRINTING VARROC</v>
          </cell>
          <cell r="S2736">
            <v>39660</v>
          </cell>
          <cell r="T2736">
            <v>25</v>
          </cell>
          <cell r="U2736">
            <v>4</v>
          </cell>
          <cell r="V2736">
            <v>0</v>
          </cell>
          <cell r="W2736">
            <v>0</v>
          </cell>
          <cell r="X2736">
            <v>31</v>
          </cell>
          <cell r="Y2736">
            <v>29</v>
          </cell>
          <cell r="Z2736">
            <v>41.25</v>
          </cell>
        </row>
        <row r="2737">
          <cell r="A2737" t="str">
            <v>TMP662</v>
          </cell>
          <cell r="B2737" t="str">
            <v>TUSHAR YADAV</v>
          </cell>
          <cell r="C2737" t="str">
            <v>13.11.07</v>
          </cell>
          <cell r="F2737">
            <v>8</v>
          </cell>
          <cell r="G2737">
            <v>16.45</v>
          </cell>
          <cell r="H2737" t="str">
            <v>TEMP</v>
          </cell>
          <cell r="N2737">
            <v>0</v>
          </cell>
          <cell r="R2737" t="str">
            <v>PRINTING VARROC</v>
          </cell>
          <cell r="S2737">
            <v>39629</v>
          </cell>
          <cell r="T2737">
            <v>21</v>
          </cell>
          <cell r="U2737">
            <v>5</v>
          </cell>
          <cell r="V2737">
            <v>0</v>
          </cell>
          <cell r="W2737">
            <v>0</v>
          </cell>
          <cell r="X2737">
            <v>30</v>
          </cell>
          <cell r="Y2737">
            <v>26</v>
          </cell>
          <cell r="Z2737">
            <v>53.25</v>
          </cell>
        </row>
        <row r="2738">
          <cell r="A2738" t="str">
            <v>TMP662</v>
          </cell>
          <cell r="B2738" t="str">
            <v>TUSHAR YADAV</v>
          </cell>
          <cell r="C2738" t="str">
            <v>13.11.07</v>
          </cell>
          <cell r="E2738" t="str">
            <v>YES</v>
          </cell>
          <cell r="F2738">
            <v>8</v>
          </cell>
          <cell r="G2738">
            <v>16.45</v>
          </cell>
          <cell r="H2738" t="str">
            <v>TEMP</v>
          </cell>
          <cell r="N2738">
            <v>0</v>
          </cell>
          <cell r="R2738" t="str">
            <v>PRINTING VARROC</v>
          </cell>
          <cell r="S2738">
            <v>39539</v>
          </cell>
          <cell r="T2738">
            <v>21.5</v>
          </cell>
          <cell r="U2738">
            <v>4</v>
          </cell>
          <cell r="W2738">
            <v>0</v>
          </cell>
          <cell r="X2738">
            <v>30</v>
          </cell>
          <cell r="Y2738">
            <v>25.5</v>
          </cell>
          <cell r="Z2738">
            <v>22.25</v>
          </cell>
        </row>
        <row r="2739">
          <cell r="A2739" t="str">
            <v>TMP662</v>
          </cell>
          <cell r="B2739" t="str">
            <v>TUSHAR YADAV</v>
          </cell>
          <cell r="C2739" t="str">
            <v>13.11.07</v>
          </cell>
          <cell r="E2739" t="str">
            <v>YES</v>
          </cell>
          <cell r="F2739">
            <v>8</v>
          </cell>
          <cell r="G2739">
            <v>16.45</v>
          </cell>
          <cell r="H2739" t="str">
            <v>TEMP</v>
          </cell>
          <cell r="N2739">
            <v>0</v>
          </cell>
          <cell r="R2739" t="str">
            <v>PRINTING VARROC</v>
          </cell>
          <cell r="S2739">
            <v>39753</v>
          </cell>
          <cell r="T2739">
            <v>21</v>
          </cell>
          <cell r="U2739">
            <v>4</v>
          </cell>
          <cell r="V2739">
            <v>0</v>
          </cell>
          <cell r="W2739">
            <v>0</v>
          </cell>
          <cell r="X2739">
            <v>30</v>
          </cell>
          <cell r="Y2739">
            <v>25</v>
          </cell>
          <cell r="Z2739">
            <v>0</v>
          </cell>
        </row>
        <row r="2740">
          <cell r="A2740" t="str">
            <v>TMP662</v>
          </cell>
          <cell r="B2740" t="str">
            <v>TUSHAR YADAV</v>
          </cell>
          <cell r="C2740" t="str">
            <v>13.11.07</v>
          </cell>
          <cell r="E2740" t="str">
            <v>YES</v>
          </cell>
          <cell r="F2740" t="str">
            <v>TIME_IN</v>
          </cell>
          <cell r="G2740">
            <v>16.45</v>
          </cell>
          <cell r="H2740" t="str">
            <v>TEMP</v>
          </cell>
          <cell r="N2740">
            <v>0</v>
          </cell>
          <cell r="R2740" t="str">
            <v>PRINTING VARROC</v>
          </cell>
          <cell r="S2740">
            <v>39814</v>
          </cell>
          <cell r="T2740">
            <v>15</v>
          </cell>
          <cell r="U2740">
            <v>3</v>
          </cell>
          <cell r="V2740">
            <v>0</v>
          </cell>
          <cell r="W2740">
            <v>0</v>
          </cell>
          <cell r="X2740">
            <v>31</v>
          </cell>
          <cell r="Y2740">
            <v>18</v>
          </cell>
          <cell r="Z2740">
            <v>0</v>
          </cell>
        </row>
        <row r="2741">
          <cell r="A2741" t="str">
            <v>TMP662</v>
          </cell>
          <cell r="B2741" t="str">
            <v>TUSHAR YADAV</v>
          </cell>
          <cell r="C2741" t="str">
            <v>13.11.07</v>
          </cell>
          <cell r="E2741" t="str">
            <v>YES</v>
          </cell>
          <cell r="F2741">
            <v>8</v>
          </cell>
          <cell r="G2741">
            <v>16.45</v>
          </cell>
          <cell r="H2741" t="str">
            <v>TEMP</v>
          </cell>
          <cell r="N2741">
            <v>0</v>
          </cell>
          <cell r="R2741" t="str">
            <v>PRINTING VARROC</v>
          </cell>
          <cell r="S2741">
            <v>39691</v>
          </cell>
          <cell r="T2741">
            <v>22</v>
          </cell>
          <cell r="U2741">
            <v>5</v>
          </cell>
          <cell r="V2741">
            <v>0</v>
          </cell>
          <cell r="W2741">
            <v>2</v>
          </cell>
          <cell r="X2741">
            <v>31</v>
          </cell>
          <cell r="Y2741">
            <v>29</v>
          </cell>
          <cell r="Z2741">
            <v>40</v>
          </cell>
        </row>
        <row r="2742">
          <cell r="A2742" t="str">
            <v>TMP662</v>
          </cell>
          <cell r="B2742" t="str">
            <v>TUSHAR YADAV</v>
          </cell>
          <cell r="C2742" t="str">
            <v>13.11.07</v>
          </cell>
          <cell r="E2742" t="str">
            <v>YES</v>
          </cell>
          <cell r="F2742" t="str">
            <v>TIME_IN</v>
          </cell>
          <cell r="G2742">
            <v>16.45</v>
          </cell>
          <cell r="H2742" t="str">
            <v>TEMP</v>
          </cell>
          <cell r="N2742">
            <v>0</v>
          </cell>
          <cell r="R2742" t="str">
            <v>PRINTING VARROC</v>
          </cell>
          <cell r="S2742">
            <v>39783</v>
          </cell>
          <cell r="T2742">
            <v>25</v>
          </cell>
          <cell r="U2742">
            <v>4</v>
          </cell>
          <cell r="V2742">
            <v>0</v>
          </cell>
          <cell r="W2742">
            <v>0</v>
          </cell>
          <cell r="X2742">
            <v>31</v>
          </cell>
          <cell r="Y2742">
            <v>29</v>
          </cell>
          <cell r="Z2742">
            <v>0</v>
          </cell>
        </row>
        <row r="2743">
          <cell r="A2743" t="str">
            <v>TMP662</v>
          </cell>
          <cell r="B2743" t="str">
            <v>TUSHAR YADAV</v>
          </cell>
          <cell r="C2743" t="str">
            <v>13.11.07</v>
          </cell>
          <cell r="E2743" t="str">
            <v>YES</v>
          </cell>
          <cell r="F2743">
            <v>8</v>
          </cell>
          <cell r="G2743">
            <v>16.45</v>
          </cell>
          <cell r="H2743" t="str">
            <v>TEMP</v>
          </cell>
          <cell r="N2743">
            <v>0</v>
          </cell>
          <cell r="R2743" t="str">
            <v>PRINTING VARROC</v>
          </cell>
          <cell r="S2743">
            <v>39692</v>
          </cell>
          <cell r="T2743">
            <v>16.5</v>
          </cell>
          <cell r="U2743">
            <v>4</v>
          </cell>
          <cell r="V2743">
            <v>0</v>
          </cell>
          <cell r="W2743">
            <v>1</v>
          </cell>
          <cell r="X2743">
            <v>30</v>
          </cell>
          <cell r="Y2743">
            <v>21.5</v>
          </cell>
          <cell r="Z2743">
            <v>4</v>
          </cell>
        </row>
        <row r="2744">
          <cell r="A2744" t="str">
            <v>TMP665</v>
          </cell>
          <cell r="B2744" t="str">
            <v>SUSHILA  JADHAV</v>
          </cell>
          <cell r="C2744" t="str">
            <v>26.11.07</v>
          </cell>
          <cell r="E2744" t="str">
            <v>YES</v>
          </cell>
          <cell r="F2744" t="str">
            <v>TIME_IN</v>
          </cell>
          <cell r="G2744">
            <v>16.45</v>
          </cell>
          <cell r="H2744" t="str">
            <v>TEMP</v>
          </cell>
          <cell r="N2744">
            <v>0</v>
          </cell>
          <cell r="R2744" t="str">
            <v>PRINTING</v>
          </cell>
          <cell r="S2744">
            <v>39845</v>
          </cell>
          <cell r="T2744">
            <v>24</v>
          </cell>
          <cell r="U2744">
            <v>4</v>
          </cell>
          <cell r="V2744">
            <v>0</v>
          </cell>
          <cell r="W2744">
            <v>0</v>
          </cell>
          <cell r="X2744">
            <v>28</v>
          </cell>
          <cell r="Y2744">
            <v>28</v>
          </cell>
          <cell r="Z2744">
            <v>0</v>
          </cell>
        </row>
        <row r="2745">
          <cell r="A2745" t="str">
            <v>TMP665</v>
          </cell>
          <cell r="B2745" t="str">
            <v>SUSHILA  JADHAV</v>
          </cell>
          <cell r="C2745" t="str">
            <v>26.11.07</v>
          </cell>
          <cell r="F2745">
            <v>8.15</v>
          </cell>
          <cell r="G2745">
            <v>16.45</v>
          </cell>
          <cell r="H2745" t="str">
            <v>TEMP</v>
          </cell>
          <cell r="N2745">
            <v>0</v>
          </cell>
          <cell r="R2745" t="str">
            <v>PRINTING</v>
          </cell>
          <cell r="S2745">
            <v>39629</v>
          </cell>
          <cell r="T2745">
            <v>24.5</v>
          </cell>
          <cell r="U2745">
            <v>5</v>
          </cell>
          <cell r="V2745">
            <v>0</v>
          </cell>
          <cell r="W2745">
            <v>0</v>
          </cell>
          <cell r="X2745">
            <v>30</v>
          </cell>
          <cell r="Y2745">
            <v>29.5</v>
          </cell>
          <cell r="Z2745">
            <v>0.75</v>
          </cell>
        </row>
        <row r="2746">
          <cell r="A2746" t="str">
            <v>TMP665</v>
          </cell>
          <cell r="B2746" t="str">
            <v>SUSHILA  JADHAV</v>
          </cell>
          <cell r="C2746" t="str">
            <v>26.11.07</v>
          </cell>
          <cell r="E2746" t="str">
            <v>YES</v>
          </cell>
          <cell r="F2746" t="str">
            <v>TIME_IN</v>
          </cell>
          <cell r="G2746">
            <v>16.45</v>
          </cell>
          <cell r="H2746" t="str">
            <v>TEMP</v>
          </cell>
          <cell r="N2746">
            <v>0</v>
          </cell>
          <cell r="R2746" t="str">
            <v>PRINTING</v>
          </cell>
          <cell r="S2746">
            <v>39881</v>
          </cell>
          <cell r="T2746">
            <v>24</v>
          </cell>
          <cell r="U2746">
            <v>5</v>
          </cell>
          <cell r="V2746">
            <v>0</v>
          </cell>
          <cell r="W2746">
            <v>2</v>
          </cell>
          <cell r="X2746">
            <v>31</v>
          </cell>
          <cell r="Y2746">
            <v>31</v>
          </cell>
          <cell r="Z2746">
            <v>12</v>
          </cell>
        </row>
        <row r="2747">
          <cell r="A2747" t="str">
            <v>TMP665</v>
          </cell>
          <cell r="B2747" t="str">
            <v>SUSHILA  JADHAV</v>
          </cell>
          <cell r="C2747" t="str">
            <v>26.11.07</v>
          </cell>
          <cell r="E2747" t="str">
            <v>YES</v>
          </cell>
          <cell r="F2747" t="str">
            <v>TIME_IN</v>
          </cell>
          <cell r="G2747">
            <v>16.45</v>
          </cell>
          <cell r="H2747" t="str">
            <v>TEMP</v>
          </cell>
          <cell r="N2747">
            <v>0</v>
          </cell>
          <cell r="R2747" t="str">
            <v>PRINTING</v>
          </cell>
          <cell r="S2747">
            <v>39814</v>
          </cell>
          <cell r="T2747">
            <v>23</v>
          </cell>
          <cell r="U2747">
            <v>4</v>
          </cell>
          <cell r="V2747">
            <v>0</v>
          </cell>
          <cell r="W2747">
            <v>1</v>
          </cell>
          <cell r="X2747">
            <v>31</v>
          </cell>
          <cell r="Y2747">
            <v>28</v>
          </cell>
          <cell r="Z2747">
            <v>0</v>
          </cell>
        </row>
        <row r="2748">
          <cell r="A2748" t="str">
            <v>TMP665</v>
          </cell>
          <cell r="B2748" t="str">
            <v>SUSHILA  JADHAV</v>
          </cell>
          <cell r="C2748" t="str">
            <v>26.11.07</v>
          </cell>
          <cell r="E2748" t="str">
            <v>YES</v>
          </cell>
          <cell r="F2748" t="str">
            <v>TIME_IN</v>
          </cell>
          <cell r="G2748">
            <v>16.45</v>
          </cell>
          <cell r="H2748" t="str">
            <v>TEMP</v>
          </cell>
          <cell r="N2748">
            <v>0</v>
          </cell>
          <cell r="R2748" t="str">
            <v>PRINTING</v>
          </cell>
          <cell r="S2748">
            <v>39783</v>
          </cell>
          <cell r="T2748">
            <v>27</v>
          </cell>
          <cell r="U2748">
            <v>4</v>
          </cell>
          <cell r="V2748">
            <v>0</v>
          </cell>
          <cell r="W2748">
            <v>0</v>
          </cell>
          <cell r="X2748">
            <v>31</v>
          </cell>
          <cell r="Y2748">
            <v>31</v>
          </cell>
          <cell r="Z2748">
            <v>0</v>
          </cell>
        </row>
        <row r="2749">
          <cell r="A2749" t="str">
            <v>TMP665</v>
          </cell>
          <cell r="B2749" t="str">
            <v>SUSHILA  JADHAV</v>
          </cell>
          <cell r="C2749" t="str">
            <v>26.11.07</v>
          </cell>
          <cell r="E2749" t="str">
            <v>YES</v>
          </cell>
          <cell r="F2749">
            <v>8.15</v>
          </cell>
          <cell r="G2749">
            <v>16.45</v>
          </cell>
          <cell r="H2749" t="str">
            <v>TEMP</v>
          </cell>
          <cell r="N2749">
            <v>0</v>
          </cell>
          <cell r="R2749" t="str">
            <v>PRINTING</v>
          </cell>
          <cell r="S2749">
            <v>39539</v>
          </cell>
          <cell r="T2749">
            <v>24</v>
          </cell>
          <cell r="U2749">
            <v>4</v>
          </cell>
          <cell r="W2749">
            <v>0</v>
          </cell>
          <cell r="X2749">
            <v>30</v>
          </cell>
          <cell r="Y2749">
            <v>28</v>
          </cell>
          <cell r="Z2749">
            <v>0</v>
          </cell>
        </row>
        <row r="2750">
          <cell r="A2750" t="str">
            <v>TMP665</v>
          </cell>
          <cell r="B2750" t="str">
            <v>SUSHILA  JADHAV</v>
          </cell>
          <cell r="C2750" t="str">
            <v>26.11.07</v>
          </cell>
          <cell r="E2750" t="str">
            <v>YES</v>
          </cell>
          <cell r="F2750">
            <v>8.15</v>
          </cell>
          <cell r="G2750">
            <v>16.45</v>
          </cell>
          <cell r="H2750" t="str">
            <v>TEMP</v>
          </cell>
          <cell r="N2750">
            <v>0</v>
          </cell>
          <cell r="R2750" t="str">
            <v>PRINTING</v>
          </cell>
          <cell r="S2750">
            <v>39599</v>
          </cell>
          <cell r="T2750">
            <v>23.5</v>
          </cell>
          <cell r="U2750">
            <v>4</v>
          </cell>
          <cell r="V2750">
            <v>0</v>
          </cell>
          <cell r="W2750">
            <v>1</v>
          </cell>
          <cell r="X2750">
            <v>31</v>
          </cell>
          <cell r="Y2750">
            <v>28.5</v>
          </cell>
          <cell r="Z2750">
            <v>8</v>
          </cell>
        </row>
        <row r="2751">
          <cell r="A2751" t="str">
            <v>TMP665</v>
          </cell>
          <cell r="B2751" t="str">
            <v>SUSHILA  JADHAV</v>
          </cell>
          <cell r="C2751" t="str">
            <v>26.11.07</v>
          </cell>
          <cell r="E2751" t="str">
            <v>YES</v>
          </cell>
          <cell r="F2751">
            <v>8.15</v>
          </cell>
          <cell r="G2751">
            <v>16.45</v>
          </cell>
          <cell r="H2751" t="str">
            <v>TEMP</v>
          </cell>
          <cell r="N2751">
            <v>0</v>
          </cell>
          <cell r="R2751" t="str">
            <v>PRINTING</v>
          </cell>
          <cell r="S2751">
            <v>39691</v>
          </cell>
          <cell r="T2751">
            <v>17</v>
          </cell>
          <cell r="U2751">
            <v>4</v>
          </cell>
          <cell r="V2751">
            <v>0</v>
          </cell>
          <cell r="W2751">
            <v>3</v>
          </cell>
          <cell r="X2751">
            <v>31</v>
          </cell>
          <cell r="Y2751">
            <v>24</v>
          </cell>
          <cell r="Z2751">
            <v>12</v>
          </cell>
        </row>
        <row r="2752">
          <cell r="A2752" t="str">
            <v>TMP665</v>
          </cell>
          <cell r="B2752" t="str">
            <v>SUSHILA  JADHAV</v>
          </cell>
          <cell r="C2752" t="str">
            <v>26.11.07</v>
          </cell>
          <cell r="E2752" t="str">
            <v>YES</v>
          </cell>
          <cell r="F2752">
            <v>8.15</v>
          </cell>
          <cell r="G2752">
            <v>16.45</v>
          </cell>
          <cell r="H2752" t="str">
            <v>TEMP</v>
          </cell>
          <cell r="N2752">
            <v>0</v>
          </cell>
          <cell r="R2752" t="str">
            <v>PRINTING</v>
          </cell>
          <cell r="S2752">
            <v>39753</v>
          </cell>
          <cell r="T2752">
            <v>19</v>
          </cell>
          <cell r="U2752">
            <v>5</v>
          </cell>
          <cell r="V2752">
            <v>0</v>
          </cell>
          <cell r="W2752">
            <v>0</v>
          </cell>
          <cell r="X2752">
            <v>30</v>
          </cell>
          <cell r="Y2752">
            <v>24</v>
          </cell>
          <cell r="Z2752">
            <v>0</v>
          </cell>
        </row>
        <row r="2753">
          <cell r="A2753" t="str">
            <v>TMP665</v>
          </cell>
          <cell r="B2753" t="str">
            <v>SUSHILA  JADHAV</v>
          </cell>
          <cell r="C2753" t="str">
            <v>26.11.07</v>
          </cell>
          <cell r="E2753" t="str">
            <v>YES</v>
          </cell>
          <cell r="F2753">
            <v>8.15</v>
          </cell>
          <cell r="G2753">
            <v>16.45</v>
          </cell>
          <cell r="H2753" t="str">
            <v>TEMP</v>
          </cell>
          <cell r="N2753">
            <v>0</v>
          </cell>
          <cell r="R2753" t="str">
            <v>PRINTING</v>
          </cell>
          <cell r="S2753">
            <v>39722</v>
          </cell>
          <cell r="T2753">
            <v>22</v>
          </cell>
          <cell r="U2753">
            <v>4</v>
          </cell>
          <cell r="V2753">
            <v>0</v>
          </cell>
          <cell r="W2753">
            <v>4</v>
          </cell>
          <cell r="X2753">
            <v>31</v>
          </cell>
          <cell r="Y2753">
            <v>30</v>
          </cell>
          <cell r="Z2753">
            <v>0</v>
          </cell>
        </row>
        <row r="2754">
          <cell r="A2754" t="str">
            <v>TMP665</v>
          </cell>
          <cell r="B2754" t="str">
            <v>SUSHILA  JADHAV</v>
          </cell>
          <cell r="C2754" t="str">
            <v>26.11.07</v>
          </cell>
          <cell r="E2754" t="str">
            <v>YES</v>
          </cell>
          <cell r="F2754">
            <v>8.15</v>
          </cell>
          <cell r="G2754">
            <v>16.45</v>
          </cell>
          <cell r="H2754" t="str">
            <v>TEMP</v>
          </cell>
          <cell r="N2754">
            <v>0</v>
          </cell>
          <cell r="R2754" t="str">
            <v>PRINTING</v>
          </cell>
          <cell r="S2754">
            <v>39692</v>
          </cell>
          <cell r="T2754">
            <v>25</v>
          </cell>
          <cell r="U2754">
            <v>4</v>
          </cell>
          <cell r="V2754">
            <v>0</v>
          </cell>
          <cell r="W2754">
            <v>1</v>
          </cell>
          <cell r="X2754">
            <v>30</v>
          </cell>
          <cell r="Y2754">
            <v>30</v>
          </cell>
          <cell r="Z2754">
            <v>8</v>
          </cell>
        </row>
        <row r="2755">
          <cell r="A2755" t="str">
            <v>TMP665</v>
          </cell>
          <cell r="B2755" t="str">
            <v>SUSHILA  JADHAV</v>
          </cell>
          <cell r="C2755" t="str">
            <v>26.11.07</v>
          </cell>
          <cell r="E2755" t="str">
            <v>YES</v>
          </cell>
          <cell r="F2755">
            <v>8.15</v>
          </cell>
          <cell r="G2755">
            <v>16.45</v>
          </cell>
          <cell r="H2755" t="str">
            <v>TEMP</v>
          </cell>
          <cell r="N2755">
            <v>0</v>
          </cell>
          <cell r="R2755" t="str">
            <v>PRINTING</v>
          </cell>
          <cell r="S2755">
            <v>39660</v>
          </cell>
          <cell r="T2755">
            <v>25</v>
          </cell>
          <cell r="U2755">
            <v>4</v>
          </cell>
          <cell r="V2755">
            <v>0</v>
          </cell>
          <cell r="W2755">
            <v>0</v>
          </cell>
          <cell r="X2755">
            <v>31</v>
          </cell>
          <cell r="Y2755">
            <v>29</v>
          </cell>
          <cell r="Z2755">
            <v>25.25</v>
          </cell>
        </row>
        <row r="2756">
          <cell r="A2756" t="str">
            <v>TMP666</v>
          </cell>
          <cell r="B2756" t="str">
            <v>GULAB KANTE</v>
          </cell>
          <cell r="C2756" t="str">
            <v>26.11.07</v>
          </cell>
          <cell r="E2756" t="str">
            <v>YES</v>
          </cell>
          <cell r="F2756">
            <v>8.15</v>
          </cell>
          <cell r="G2756">
            <v>16.45</v>
          </cell>
          <cell r="H2756" t="str">
            <v>TEMP</v>
          </cell>
          <cell r="N2756">
            <v>0</v>
          </cell>
          <cell r="R2756" t="str">
            <v>PRINTING</v>
          </cell>
          <cell r="S2756">
            <v>39599</v>
          </cell>
          <cell r="T2756">
            <v>25</v>
          </cell>
          <cell r="U2756">
            <v>4</v>
          </cell>
          <cell r="V2756">
            <v>0</v>
          </cell>
          <cell r="W2756">
            <v>1</v>
          </cell>
          <cell r="X2756">
            <v>31</v>
          </cell>
          <cell r="Y2756">
            <v>30</v>
          </cell>
          <cell r="Z2756">
            <v>0</v>
          </cell>
        </row>
        <row r="2757">
          <cell r="A2757" t="str">
            <v>TMP666</v>
          </cell>
          <cell r="B2757" t="str">
            <v>GULAB KANTE</v>
          </cell>
          <cell r="C2757" t="str">
            <v>26.11.07</v>
          </cell>
          <cell r="E2757" t="str">
            <v>YES</v>
          </cell>
          <cell r="F2757">
            <v>8.15</v>
          </cell>
          <cell r="G2757">
            <v>16.45</v>
          </cell>
          <cell r="H2757" t="str">
            <v>TEMP</v>
          </cell>
          <cell r="N2757">
            <v>0</v>
          </cell>
          <cell r="R2757" t="str">
            <v>PRINTING</v>
          </cell>
          <cell r="S2757">
            <v>39692</v>
          </cell>
          <cell r="T2757">
            <v>24</v>
          </cell>
          <cell r="U2757">
            <v>4</v>
          </cell>
          <cell r="V2757">
            <v>0</v>
          </cell>
          <cell r="W2757">
            <v>1</v>
          </cell>
          <cell r="X2757">
            <v>30</v>
          </cell>
          <cell r="Y2757">
            <v>29</v>
          </cell>
          <cell r="Z2757">
            <v>8</v>
          </cell>
        </row>
        <row r="2758">
          <cell r="A2758" t="str">
            <v>TMP666</v>
          </cell>
          <cell r="B2758" t="str">
            <v>GULAB KANTE</v>
          </cell>
          <cell r="C2758" t="str">
            <v>26.11.07</v>
          </cell>
          <cell r="E2758" t="str">
            <v>YES</v>
          </cell>
          <cell r="F2758">
            <v>8.15</v>
          </cell>
          <cell r="G2758">
            <v>16.45</v>
          </cell>
          <cell r="H2758" t="str">
            <v>TEMP</v>
          </cell>
          <cell r="N2758">
            <v>0</v>
          </cell>
          <cell r="R2758" t="str">
            <v>PRINTING</v>
          </cell>
          <cell r="S2758">
            <v>39660</v>
          </cell>
          <cell r="T2758">
            <v>26</v>
          </cell>
          <cell r="U2758">
            <v>4</v>
          </cell>
          <cell r="V2758">
            <v>0</v>
          </cell>
          <cell r="W2758">
            <v>0</v>
          </cell>
          <cell r="X2758">
            <v>31</v>
          </cell>
          <cell r="Y2758">
            <v>30</v>
          </cell>
          <cell r="Z2758">
            <v>9.75</v>
          </cell>
        </row>
        <row r="2759">
          <cell r="A2759" t="str">
            <v>TMP666</v>
          </cell>
          <cell r="B2759" t="str">
            <v>GULAB KANTE</v>
          </cell>
          <cell r="C2759" t="str">
            <v>26.11.07</v>
          </cell>
          <cell r="F2759">
            <v>8.15</v>
          </cell>
          <cell r="G2759">
            <v>16.45</v>
          </cell>
          <cell r="H2759" t="str">
            <v>TEMP</v>
          </cell>
          <cell r="N2759">
            <v>0</v>
          </cell>
          <cell r="R2759" t="str">
            <v>PRINTING</v>
          </cell>
          <cell r="S2759">
            <v>39629</v>
          </cell>
          <cell r="T2759">
            <v>22</v>
          </cell>
          <cell r="U2759">
            <v>5</v>
          </cell>
          <cell r="V2759">
            <v>0</v>
          </cell>
          <cell r="W2759">
            <v>0</v>
          </cell>
          <cell r="X2759">
            <v>30</v>
          </cell>
          <cell r="Y2759">
            <v>27</v>
          </cell>
          <cell r="Z2759">
            <v>8.5</v>
          </cell>
        </row>
        <row r="2760">
          <cell r="A2760" t="str">
            <v>TMP666</v>
          </cell>
          <cell r="B2760" t="str">
            <v>GULAB KANTE</v>
          </cell>
          <cell r="C2760" t="str">
            <v>26.11.07</v>
          </cell>
          <cell r="E2760" t="str">
            <v>YES</v>
          </cell>
          <cell r="F2760" t="str">
            <v>TIME_IN</v>
          </cell>
          <cell r="G2760">
            <v>16.45</v>
          </cell>
          <cell r="H2760" t="str">
            <v>TEMP</v>
          </cell>
          <cell r="N2760">
            <v>0</v>
          </cell>
          <cell r="R2760" t="str">
            <v>PRINTING</v>
          </cell>
          <cell r="S2760">
            <v>39814</v>
          </cell>
          <cell r="T2760">
            <v>24</v>
          </cell>
          <cell r="U2760">
            <v>4</v>
          </cell>
          <cell r="V2760">
            <v>0</v>
          </cell>
          <cell r="W2760">
            <v>1</v>
          </cell>
          <cell r="X2760">
            <v>31</v>
          </cell>
          <cell r="Y2760">
            <v>29</v>
          </cell>
          <cell r="Z2760">
            <v>0</v>
          </cell>
        </row>
        <row r="2761">
          <cell r="A2761" t="str">
            <v>TMP666</v>
          </cell>
          <cell r="B2761" t="str">
            <v>GULAB KANTE</v>
          </cell>
          <cell r="C2761" t="str">
            <v>26.11.07</v>
          </cell>
          <cell r="E2761" t="str">
            <v>YES</v>
          </cell>
          <cell r="F2761" t="str">
            <v>TIME_IN</v>
          </cell>
          <cell r="G2761">
            <v>16.45</v>
          </cell>
          <cell r="H2761" t="str">
            <v>TEMP</v>
          </cell>
          <cell r="N2761">
            <v>0</v>
          </cell>
          <cell r="R2761" t="str">
            <v>PRINTING</v>
          </cell>
          <cell r="S2761">
            <v>39845</v>
          </cell>
          <cell r="T2761">
            <v>23</v>
          </cell>
          <cell r="U2761">
            <v>4</v>
          </cell>
          <cell r="V2761">
            <v>0</v>
          </cell>
          <cell r="W2761">
            <v>0</v>
          </cell>
          <cell r="X2761">
            <v>28</v>
          </cell>
          <cell r="Y2761">
            <v>27</v>
          </cell>
          <cell r="Z2761">
            <v>0</v>
          </cell>
        </row>
        <row r="2762">
          <cell r="A2762" t="str">
            <v>TMP666</v>
          </cell>
          <cell r="B2762" t="str">
            <v>GULAB KANTE</v>
          </cell>
          <cell r="C2762" t="str">
            <v>26.11.07</v>
          </cell>
          <cell r="E2762" t="str">
            <v>YES</v>
          </cell>
          <cell r="F2762" t="str">
            <v>TIME_IN</v>
          </cell>
          <cell r="G2762">
            <v>16.45</v>
          </cell>
          <cell r="H2762" t="str">
            <v>TEMP</v>
          </cell>
          <cell r="N2762">
            <v>0</v>
          </cell>
          <cell r="R2762" t="str">
            <v>PRINTING</v>
          </cell>
          <cell r="S2762">
            <v>39783</v>
          </cell>
          <cell r="T2762">
            <v>24.5</v>
          </cell>
          <cell r="U2762">
            <v>4</v>
          </cell>
          <cell r="V2762">
            <v>0</v>
          </cell>
          <cell r="W2762">
            <v>0</v>
          </cell>
          <cell r="X2762">
            <v>31</v>
          </cell>
          <cell r="Y2762">
            <v>28.5</v>
          </cell>
          <cell r="Z2762">
            <v>0</v>
          </cell>
        </row>
        <row r="2763">
          <cell r="A2763" t="str">
            <v>TMP666</v>
          </cell>
          <cell r="B2763" t="str">
            <v>GULAB KANTE</v>
          </cell>
          <cell r="C2763" t="str">
            <v>26.11.07</v>
          </cell>
          <cell r="E2763" t="str">
            <v>YES</v>
          </cell>
          <cell r="F2763">
            <v>8.15</v>
          </cell>
          <cell r="G2763">
            <v>16.45</v>
          </cell>
          <cell r="H2763" t="str">
            <v>TEMP</v>
          </cell>
          <cell r="N2763">
            <v>0</v>
          </cell>
          <cell r="R2763" t="str">
            <v>PRINTING</v>
          </cell>
          <cell r="S2763">
            <v>39722</v>
          </cell>
          <cell r="T2763">
            <v>21</v>
          </cell>
          <cell r="U2763">
            <v>4</v>
          </cell>
          <cell r="V2763">
            <v>0</v>
          </cell>
          <cell r="W2763">
            <v>4</v>
          </cell>
          <cell r="X2763">
            <v>31</v>
          </cell>
          <cell r="Y2763">
            <v>29</v>
          </cell>
          <cell r="Z2763">
            <v>0</v>
          </cell>
        </row>
        <row r="2764">
          <cell r="A2764" t="str">
            <v>TMP666</v>
          </cell>
          <cell r="B2764" t="str">
            <v>GULAB KANTE</v>
          </cell>
          <cell r="C2764" t="str">
            <v>26.11.07</v>
          </cell>
          <cell r="E2764" t="str">
            <v>YES</v>
          </cell>
          <cell r="F2764" t="str">
            <v>TIME_IN</v>
          </cell>
          <cell r="G2764">
            <v>16.45</v>
          </cell>
          <cell r="H2764" t="str">
            <v>TEMP</v>
          </cell>
          <cell r="N2764">
            <v>0</v>
          </cell>
          <cell r="R2764" t="str">
            <v>PRINTING</v>
          </cell>
          <cell r="S2764">
            <v>39881</v>
          </cell>
          <cell r="T2764">
            <v>23</v>
          </cell>
          <cell r="U2764">
            <v>5</v>
          </cell>
          <cell r="V2764">
            <v>0</v>
          </cell>
          <cell r="W2764">
            <v>2</v>
          </cell>
          <cell r="X2764">
            <v>31</v>
          </cell>
          <cell r="Y2764">
            <v>30</v>
          </cell>
          <cell r="Z2764">
            <v>12</v>
          </cell>
        </row>
        <row r="2765">
          <cell r="A2765" t="str">
            <v>TMP666</v>
          </cell>
          <cell r="B2765" t="str">
            <v>GULAB KANTE</v>
          </cell>
          <cell r="C2765" t="str">
            <v>26.11.07</v>
          </cell>
          <cell r="E2765" t="str">
            <v>YES</v>
          </cell>
          <cell r="F2765">
            <v>8.15</v>
          </cell>
          <cell r="G2765">
            <v>16.45</v>
          </cell>
          <cell r="H2765" t="str">
            <v>TEMP</v>
          </cell>
          <cell r="N2765">
            <v>0</v>
          </cell>
          <cell r="R2765" t="str">
            <v>PRINTING</v>
          </cell>
          <cell r="S2765">
            <v>39691</v>
          </cell>
          <cell r="T2765">
            <v>22</v>
          </cell>
          <cell r="U2765">
            <v>4</v>
          </cell>
          <cell r="V2765">
            <v>0</v>
          </cell>
          <cell r="W2765">
            <v>3</v>
          </cell>
          <cell r="X2765">
            <v>31</v>
          </cell>
          <cell r="Y2765">
            <v>29</v>
          </cell>
          <cell r="Z2765">
            <v>14</v>
          </cell>
        </row>
        <row r="2766">
          <cell r="A2766" t="str">
            <v>TMP666</v>
          </cell>
          <cell r="B2766" t="str">
            <v>GULAB KANTE</v>
          </cell>
          <cell r="C2766" t="str">
            <v>26.11.07</v>
          </cell>
          <cell r="E2766" t="str">
            <v>YES</v>
          </cell>
          <cell r="F2766">
            <v>8.15</v>
          </cell>
          <cell r="G2766">
            <v>16.45</v>
          </cell>
          <cell r="H2766" t="str">
            <v>TEMP</v>
          </cell>
          <cell r="N2766">
            <v>0</v>
          </cell>
          <cell r="R2766" t="str">
            <v>PRINTING</v>
          </cell>
          <cell r="S2766">
            <v>39539</v>
          </cell>
          <cell r="T2766">
            <v>24</v>
          </cell>
          <cell r="U2766">
            <v>3</v>
          </cell>
          <cell r="W2766">
            <v>0</v>
          </cell>
          <cell r="X2766">
            <v>30</v>
          </cell>
          <cell r="Y2766">
            <v>27</v>
          </cell>
          <cell r="Z2766">
            <v>0</v>
          </cell>
        </row>
        <row r="2767">
          <cell r="A2767" t="str">
            <v>TMP666</v>
          </cell>
          <cell r="B2767" t="str">
            <v>GULAB KANTE</v>
          </cell>
          <cell r="C2767" t="str">
            <v>26.11.07</v>
          </cell>
          <cell r="E2767" t="str">
            <v>YES</v>
          </cell>
          <cell r="F2767">
            <v>8.15</v>
          </cell>
          <cell r="G2767">
            <v>16.45</v>
          </cell>
          <cell r="H2767" t="str">
            <v>TEMP</v>
          </cell>
          <cell r="N2767">
            <v>0</v>
          </cell>
          <cell r="R2767" t="str">
            <v>PRINTING</v>
          </cell>
          <cell r="S2767">
            <v>39753</v>
          </cell>
          <cell r="T2767">
            <v>24</v>
          </cell>
          <cell r="U2767">
            <v>5</v>
          </cell>
          <cell r="V2767">
            <v>0</v>
          </cell>
          <cell r="W2767">
            <v>0</v>
          </cell>
          <cell r="X2767">
            <v>30</v>
          </cell>
          <cell r="Y2767">
            <v>29</v>
          </cell>
          <cell r="Z2767">
            <v>0</v>
          </cell>
        </row>
        <row r="2768">
          <cell r="A2768" t="str">
            <v>TMP670</v>
          </cell>
          <cell r="B2768" t="str">
            <v>SHREEDHAR PAWAR</v>
          </cell>
          <cell r="C2768" t="str">
            <v>4.12.07</v>
          </cell>
          <cell r="E2768" t="str">
            <v>YES</v>
          </cell>
          <cell r="F2768">
            <v>8.15</v>
          </cell>
          <cell r="G2768">
            <v>16.45</v>
          </cell>
          <cell r="H2768" t="str">
            <v>TEMP</v>
          </cell>
          <cell r="N2768">
            <v>0</v>
          </cell>
          <cell r="R2768" t="str">
            <v>PRINTNG HELPER</v>
          </cell>
          <cell r="S2768">
            <v>39692</v>
          </cell>
          <cell r="T2768">
            <v>23.5</v>
          </cell>
          <cell r="U2768">
            <v>4</v>
          </cell>
          <cell r="V2768">
            <v>0</v>
          </cell>
          <cell r="W2768">
            <v>1</v>
          </cell>
          <cell r="X2768">
            <v>30</v>
          </cell>
          <cell r="Y2768">
            <v>28.5</v>
          </cell>
          <cell r="Z2768">
            <v>12.5</v>
          </cell>
        </row>
        <row r="2769">
          <cell r="A2769" t="str">
            <v>TMP670</v>
          </cell>
          <cell r="B2769" t="str">
            <v>SHREEDHAR PAWAR</v>
          </cell>
          <cell r="C2769" t="str">
            <v>4.12.07</v>
          </cell>
          <cell r="E2769" t="str">
            <v>YES</v>
          </cell>
          <cell r="F2769" t="str">
            <v>TIME_IN</v>
          </cell>
          <cell r="G2769">
            <v>16.45</v>
          </cell>
          <cell r="H2769" t="str">
            <v>TEMP</v>
          </cell>
          <cell r="N2769">
            <v>0</v>
          </cell>
          <cell r="R2769" t="str">
            <v>PRINTNG HELPER</v>
          </cell>
          <cell r="S2769">
            <v>39845</v>
          </cell>
          <cell r="T2769">
            <v>21.5</v>
          </cell>
          <cell r="U2769">
            <v>4</v>
          </cell>
          <cell r="V2769">
            <v>0</v>
          </cell>
          <cell r="W2769">
            <v>0</v>
          </cell>
          <cell r="X2769">
            <v>28</v>
          </cell>
          <cell r="Y2769">
            <v>25.5</v>
          </cell>
          <cell r="Z2769">
            <v>20.75</v>
          </cell>
        </row>
        <row r="2770">
          <cell r="A2770" t="str">
            <v>TMP670</v>
          </cell>
          <cell r="B2770" t="str">
            <v>SHREEDHAR PAWAR</v>
          </cell>
          <cell r="C2770" t="str">
            <v>4.12.07</v>
          </cell>
          <cell r="E2770" t="str">
            <v>YES</v>
          </cell>
          <cell r="F2770">
            <v>8.15</v>
          </cell>
          <cell r="G2770">
            <v>16.45</v>
          </cell>
          <cell r="H2770" t="str">
            <v>TEMP</v>
          </cell>
          <cell r="N2770">
            <v>0</v>
          </cell>
          <cell r="R2770" t="str">
            <v>PRINTNG HELPER</v>
          </cell>
          <cell r="S2770">
            <v>39753</v>
          </cell>
          <cell r="T2770">
            <v>21</v>
          </cell>
          <cell r="U2770">
            <v>5</v>
          </cell>
          <cell r="V2770">
            <v>0</v>
          </cell>
          <cell r="W2770">
            <v>0</v>
          </cell>
          <cell r="X2770">
            <v>30</v>
          </cell>
          <cell r="Y2770">
            <v>26</v>
          </cell>
          <cell r="Z2770">
            <v>0</v>
          </cell>
        </row>
        <row r="2771">
          <cell r="A2771" t="str">
            <v>TMP670</v>
          </cell>
          <cell r="B2771" t="str">
            <v>SHREEDHAR PAWAR</v>
          </cell>
          <cell r="C2771" t="str">
            <v>4.12.07</v>
          </cell>
          <cell r="E2771" t="str">
            <v>YES</v>
          </cell>
          <cell r="F2771">
            <v>8.15</v>
          </cell>
          <cell r="G2771">
            <v>16.45</v>
          </cell>
          <cell r="H2771" t="str">
            <v>TEMP</v>
          </cell>
          <cell r="N2771">
            <v>0</v>
          </cell>
          <cell r="R2771" t="str">
            <v>PRINTNG HELPER</v>
          </cell>
          <cell r="S2771">
            <v>39599</v>
          </cell>
          <cell r="T2771">
            <v>22</v>
          </cell>
          <cell r="U2771">
            <v>4</v>
          </cell>
          <cell r="V2771">
            <v>0</v>
          </cell>
          <cell r="W2771">
            <v>1</v>
          </cell>
          <cell r="X2771">
            <v>31</v>
          </cell>
          <cell r="Y2771">
            <v>27</v>
          </cell>
          <cell r="Z2771">
            <v>19</v>
          </cell>
        </row>
        <row r="2772">
          <cell r="A2772" t="str">
            <v>TMP670</v>
          </cell>
          <cell r="B2772" t="str">
            <v>SHREEDHAR PAWAR</v>
          </cell>
          <cell r="C2772" t="str">
            <v>4.12.07</v>
          </cell>
          <cell r="E2772" t="str">
            <v>YES</v>
          </cell>
          <cell r="F2772">
            <v>8.15</v>
          </cell>
          <cell r="G2772">
            <v>16.45</v>
          </cell>
          <cell r="H2772" t="str">
            <v>TEMP</v>
          </cell>
          <cell r="N2772">
            <v>0</v>
          </cell>
          <cell r="R2772" t="str">
            <v>PRINTNG HELPER</v>
          </cell>
          <cell r="S2772">
            <v>39660</v>
          </cell>
          <cell r="T2772">
            <v>22.5</v>
          </cell>
          <cell r="U2772">
            <v>4</v>
          </cell>
          <cell r="V2772">
            <v>0</v>
          </cell>
          <cell r="W2772">
            <v>0</v>
          </cell>
          <cell r="X2772">
            <v>31</v>
          </cell>
          <cell r="Y2772">
            <v>26.5</v>
          </cell>
          <cell r="Z2772">
            <v>19.5</v>
          </cell>
        </row>
        <row r="2773">
          <cell r="A2773" t="str">
            <v>TMP670</v>
          </cell>
          <cell r="B2773" t="str">
            <v>SHREEDHAR PAWAR</v>
          </cell>
          <cell r="C2773" t="str">
            <v>4.12.07</v>
          </cell>
          <cell r="F2773">
            <v>8.15</v>
          </cell>
          <cell r="G2773">
            <v>16.45</v>
          </cell>
          <cell r="H2773" t="str">
            <v>TEMP</v>
          </cell>
          <cell r="N2773">
            <v>0</v>
          </cell>
          <cell r="R2773" t="str">
            <v>PRINTNG HELPER</v>
          </cell>
          <cell r="S2773">
            <v>39629</v>
          </cell>
          <cell r="T2773">
            <v>23.5</v>
          </cell>
          <cell r="U2773">
            <v>5</v>
          </cell>
          <cell r="V2773">
            <v>0</v>
          </cell>
          <cell r="W2773">
            <v>0</v>
          </cell>
          <cell r="X2773">
            <v>30</v>
          </cell>
          <cell r="Y2773">
            <v>28.5</v>
          </cell>
          <cell r="Z2773">
            <v>7</v>
          </cell>
        </row>
        <row r="2774">
          <cell r="A2774" t="str">
            <v>TMP670</v>
          </cell>
          <cell r="B2774" t="str">
            <v>SHREEDHAR PAWAR</v>
          </cell>
          <cell r="C2774" t="str">
            <v>4.12.07</v>
          </cell>
          <cell r="E2774" t="str">
            <v>YES</v>
          </cell>
          <cell r="F2774">
            <v>8.15</v>
          </cell>
          <cell r="G2774">
            <v>16.45</v>
          </cell>
          <cell r="H2774" t="str">
            <v>TEMP</v>
          </cell>
          <cell r="N2774">
            <v>0</v>
          </cell>
          <cell r="R2774" t="str">
            <v>PRINTNG HELPER</v>
          </cell>
          <cell r="S2774">
            <v>39722</v>
          </cell>
          <cell r="T2774">
            <v>19.5</v>
          </cell>
          <cell r="U2774">
            <v>4</v>
          </cell>
          <cell r="V2774">
            <v>0</v>
          </cell>
          <cell r="W2774">
            <v>4</v>
          </cell>
          <cell r="X2774">
            <v>31</v>
          </cell>
          <cell r="Y2774">
            <v>27.5</v>
          </cell>
          <cell r="Z2774">
            <v>17</v>
          </cell>
        </row>
        <row r="2775">
          <cell r="A2775" t="str">
            <v>TMP670</v>
          </cell>
          <cell r="B2775" t="str">
            <v>SHREEDHAR PAWAR</v>
          </cell>
          <cell r="C2775" t="str">
            <v>4.12.07</v>
          </cell>
          <cell r="E2775" t="str">
            <v>YES</v>
          </cell>
          <cell r="F2775" t="str">
            <v>TIME_IN</v>
          </cell>
          <cell r="G2775">
            <v>16.45</v>
          </cell>
          <cell r="H2775" t="str">
            <v>TEMP</v>
          </cell>
          <cell r="N2775">
            <v>0</v>
          </cell>
          <cell r="R2775" t="str">
            <v>PRINTNG HELPER</v>
          </cell>
          <cell r="S2775">
            <v>39783</v>
          </cell>
          <cell r="T2775">
            <v>26</v>
          </cell>
          <cell r="U2775">
            <v>4</v>
          </cell>
          <cell r="V2775">
            <v>0</v>
          </cell>
          <cell r="W2775">
            <v>0</v>
          </cell>
          <cell r="X2775">
            <v>31</v>
          </cell>
          <cell r="Y2775">
            <v>30</v>
          </cell>
          <cell r="Z2775">
            <v>0</v>
          </cell>
        </row>
        <row r="2776">
          <cell r="A2776" t="str">
            <v>TMP670</v>
          </cell>
          <cell r="B2776" t="str">
            <v>SHREEDHAR PAWAR</v>
          </cell>
          <cell r="C2776" t="str">
            <v>4.12.07</v>
          </cell>
          <cell r="E2776" t="str">
            <v>YES</v>
          </cell>
          <cell r="F2776" t="str">
            <v>TIME_IN</v>
          </cell>
          <cell r="G2776">
            <v>16.45</v>
          </cell>
          <cell r="H2776" t="str">
            <v>TEMP</v>
          </cell>
          <cell r="N2776">
            <v>0</v>
          </cell>
          <cell r="R2776" t="str">
            <v>PRINTNG HELPER</v>
          </cell>
          <cell r="S2776">
            <v>39814</v>
          </cell>
          <cell r="T2776">
            <v>25</v>
          </cell>
          <cell r="U2776">
            <v>4</v>
          </cell>
          <cell r="V2776">
            <v>0</v>
          </cell>
          <cell r="W2776">
            <v>1</v>
          </cell>
          <cell r="X2776">
            <v>31</v>
          </cell>
          <cell r="Y2776">
            <v>30</v>
          </cell>
          <cell r="Z2776">
            <v>6.75</v>
          </cell>
        </row>
        <row r="2777">
          <cell r="A2777" t="str">
            <v>TMP670</v>
          </cell>
          <cell r="B2777" t="str">
            <v>SHREEDHAR PAWAR</v>
          </cell>
          <cell r="C2777" t="str">
            <v>4.12.07</v>
          </cell>
          <cell r="E2777" t="str">
            <v>YES</v>
          </cell>
          <cell r="F2777">
            <v>8.15</v>
          </cell>
          <cell r="G2777">
            <v>16.45</v>
          </cell>
          <cell r="H2777" t="str">
            <v>TEMP</v>
          </cell>
          <cell r="N2777">
            <v>0</v>
          </cell>
          <cell r="R2777" t="str">
            <v>PRINTNG HELPER</v>
          </cell>
          <cell r="S2777">
            <v>39539</v>
          </cell>
          <cell r="T2777">
            <v>19.5</v>
          </cell>
          <cell r="U2777">
            <v>4</v>
          </cell>
          <cell r="W2777">
            <v>0</v>
          </cell>
          <cell r="X2777">
            <v>30</v>
          </cell>
          <cell r="Y2777">
            <v>23.5</v>
          </cell>
          <cell r="Z2777">
            <v>4.25</v>
          </cell>
        </row>
        <row r="2778">
          <cell r="A2778" t="str">
            <v>TMP670</v>
          </cell>
          <cell r="B2778" t="str">
            <v>SHREEDHAR PAWAR</v>
          </cell>
          <cell r="C2778" t="str">
            <v>4.12.07</v>
          </cell>
          <cell r="E2778" t="str">
            <v>YES</v>
          </cell>
          <cell r="F2778">
            <v>8.15</v>
          </cell>
          <cell r="G2778">
            <v>16.45</v>
          </cell>
          <cell r="H2778" t="str">
            <v>TEMP</v>
          </cell>
          <cell r="N2778">
            <v>0</v>
          </cell>
          <cell r="R2778" t="str">
            <v>PRINTNG HELPER</v>
          </cell>
          <cell r="S2778">
            <v>39691</v>
          </cell>
          <cell r="T2778">
            <v>23.5</v>
          </cell>
          <cell r="U2778">
            <v>4</v>
          </cell>
          <cell r="V2778">
            <v>0</v>
          </cell>
          <cell r="W2778">
            <v>3</v>
          </cell>
          <cell r="X2778">
            <v>31</v>
          </cell>
          <cell r="Y2778">
            <v>30.5</v>
          </cell>
          <cell r="Z2778">
            <v>21.5</v>
          </cell>
        </row>
        <row r="2779">
          <cell r="A2779" t="str">
            <v>TMP670</v>
          </cell>
          <cell r="B2779" t="str">
            <v>SHREEDHAR PAWAR</v>
          </cell>
          <cell r="C2779" t="str">
            <v>4.12.07</v>
          </cell>
          <cell r="E2779" t="str">
            <v>YES</v>
          </cell>
          <cell r="F2779" t="str">
            <v>TIME_IN</v>
          </cell>
          <cell r="G2779">
            <v>16.45</v>
          </cell>
          <cell r="H2779" t="str">
            <v>TEMP</v>
          </cell>
          <cell r="N2779">
            <v>0</v>
          </cell>
          <cell r="R2779" t="str">
            <v>PRINTNG HELPER</v>
          </cell>
          <cell r="S2779">
            <v>39881</v>
          </cell>
          <cell r="T2779">
            <v>22</v>
          </cell>
          <cell r="U2779">
            <v>5</v>
          </cell>
          <cell r="V2779">
            <v>0</v>
          </cell>
          <cell r="W2779">
            <v>2</v>
          </cell>
          <cell r="X2779">
            <v>31</v>
          </cell>
          <cell r="Y2779">
            <v>29</v>
          </cell>
          <cell r="Z2779">
            <v>12</v>
          </cell>
        </row>
        <row r="2780">
          <cell r="A2780" t="str">
            <v>TMP672</v>
          </cell>
          <cell r="B2780" t="str">
            <v>DEEPAK RAUTELA</v>
          </cell>
          <cell r="C2780" t="str">
            <v>5.12.07</v>
          </cell>
          <cell r="F2780">
            <v>9</v>
          </cell>
          <cell r="G2780">
            <v>17.3</v>
          </cell>
          <cell r="H2780" t="str">
            <v>TEMP</v>
          </cell>
          <cell r="N2780">
            <v>0</v>
          </cell>
          <cell r="R2780" t="str">
            <v>ACCOUNTS EXECUTIVE</v>
          </cell>
          <cell r="S2780">
            <v>39629</v>
          </cell>
          <cell r="T2780">
            <v>3</v>
          </cell>
          <cell r="U2780">
            <v>1</v>
          </cell>
          <cell r="V2780">
            <v>0</v>
          </cell>
          <cell r="W2780">
            <v>0</v>
          </cell>
          <cell r="X2780">
            <v>30</v>
          </cell>
          <cell r="Y2780">
            <v>4</v>
          </cell>
          <cell r="Z2780">
            <v>2.5</v>
          </cell>
        </row>
        <row r="2781">
          <cell r="A2781" t="str">
            <v>TMP672</v>
          </cell>
          <cell r="B2781" t="str">
            <v>DEEPAK RAUTELA</v>
          </cell>
          <cell r="C2781" t="str">
            <v>5.12.07</v>
          </cell>
          <cell r="E2781" t="str">
            <v>YES</v>
          </cell>
          <cell r="F2781">
            <v>9</v>
          </cell>
          <cell r="G2781">
            <v>17.3</v>
          </cell>
          <cell r="H2781" t="str">
            <v>TEMP</v>
          </cell>
          <cell r="N2781">
            <v>0</v>
          </cell>
          <cell r="R2781" t="str">
            <v>ACCOUNTS EXECUTIVE</v>
          </cell>
          <cell r="S2781">
            <v>39539</v>
          </cell>
          <cell r="T2781">
            <v>26</v>
          </cell>
          <cell r="U2781">
            <v>4</v>
          </cell>
          <cell r="W2781">
            <v>0</v>
          </cell>
          <cell r="X2781">
            <v>30</v>
          </cell>
          <cell r="Y2781">
            <v>30</v>
          </cell>
          <cell r="Z2781">
            <v>13.5</v>
          </cell>
        </row>
        <row r="2782">
          <cell r="A2782" t="str">
            <v>TMP672</v>
          </cell>
          <cell r="B2782" t="str">
            <v>DEEPAK RAUTELA</v>
          </cell>
          <cell r="C2782" t="str">
            <v>5.12.07</v>
          </cell>
          <cell r="E2782" t="str">
            <v>YES</v>
          </cell>
          <cell r="F2782">
            <v>9</v>
          </cell>
          <cell r="G2782">
            <v>17.3</v>
          </cell>
          <cell r="H2782" t="str">
            <v>TEMP</v>
          </cell>
          <cell r="N2782">
            <v>0</v>
          </cell>
          <cell r="R2782" t="str">
            <v>ACCOUNTS EXECUTIVE</v>
          </cell>
          <cell r="S2782">
            <v>39599</v>
          </cell>
          <cell r="T2782">
            <v>24</v>
          </cell>
          <cell r="U2782">
            <v>4</v>
          </cell>
          <cell r="V2782">
            <v>0</v>
          </cell>
          <cell r="W2782">
            <v>1</v>
          </cell>
          <cell r="X2782">
            <v>31</v>
          </cell>
          <cell r="Y2782">
            <v>29</v>
          </cell>
          <cell r="Z2782">
            <v>6.5</v>
          </cell>
        </row>
        <row r="2783">
          <cell r="A2783" t="str">
            <v>TMP673</v>
          </cell>
          <cell r="B2783" t="str">
            <v>POONAM NIGUSKAR</v>
          </cell>
          <cell r="C2783" t="str">
            <v>5.12.07</v>
          </cell>
          <cell r="F2783">
            <v>9</v>
          </cell>
          <cell r="G2783">
            <v>17.3</v>
          </cell>
          <cell r="H2783" t="str">
            <v>TEMP</v>
          </cell>
          <cell r="N2783">
            <v>0</v>
          </cell>
          <cell r="R2783" t="str">
            <v>ACCOUNTS EXECUTIVE</v>
          </cell>
          <cell r="S2783">
            <v>39629</v>
          </cell>
          <cell r="T2783">
            <v>22</v>
          </cell>
          <cell r="U2783">
            <v>5</v>
          </cell>
          <cell r="V2783">
            <v>0</v>
          </cell>
          <cell r="W2783">
            <v>0</v>
          </cell>
          <cell r="X2783">
            <v>30</v>
          </cell>
          <cell r="Y2783">
            <v>27</v>
          </cell>
          <cell r="Z2783">
            <v>4.75</v>
          </cell>
        </row>
        <row r="2784">
          <cell r="A2784" t="str">
            <v>TMP673</v>
          </cell>
          <cell r="B2784" t="str">
            <v>POONAM NIGUSKAR</v>
          </cell>
          <cell r="C2784" t="str">
            <v>5.12.07</v>
          </cell>
          <cell r="E2784" t="str">
            <v>YES</v>
          </cell>
          <cell r="F2784" t="str">
            <v>TIME_IN</v>
          </cell>
          <cell r="G2784">
            <v>17.3</v>
          </cell>
          <cell r="H2784" t="str">
            <v>TEMP</v>
          </cell>
          <cell r="N2784">
            <v>0</v>
          </cell>
          <cell r="R2784" t="str">
            <v>ACCOUNTS EXECUTIVE</v>
          </cell>
          <cell r="S2784">
            <v>39814</v>
          </cell>
          <cell r="T2784">
            <v>24</v>
          </cell>
          <cell r="U2784">
            <v>4</v>
          </cell>
          <cell r="V2784">
            <v>0</v>
          </cell>
          <cell r="W2784">
            <v>1</v>
          </cell>
          <cell r="X2784">
            <v>31</v>
          </cell>
          <cell r="Y2784">
            <v>29</v>
          </cell>
          <cell r="Z2784">
            <v>4.25</v>
          </cell>
        </row>
        <row r="2785">
          <cell r="A2785" t="str">
            <v>TMP673</v>
          </cell>
          <cell r="B2785" t="str">
            <v>POONAM NIGUSKAR</v>
          </cell>
          <cell r="C2785" t="str">
            <v>5.12.07</v>
          </cell>
          <cell r="E2785" t="str">
            <v>YES</v>
          </cell>
          <cell r="F2785">
            <v>9</v>
          </cell>
          <cell r="G2785">
            <v>17.3</v>
          </cell>
          <cell r="H2785" t="str">
            <v>TEMP</v>
          </cell>
          <cell r="N2785">
            <v>0</v>
          </cell>
          <cell r="R2785" t="str">
            <v>ACCOUNTS EXECUTIVE</v>
          </cell>
          <cell r="S2785">
            <v>39599</v>
          </cell>
          <cell r="T2785">
            <v>23.5</v>
          </cell>
          <cell r="U2785">
            <v>3</v>
          </cell>
          <cell r="V2785">
            <v>0</v>
          </cell>
          <cell r="W2785">
            <v>1</v>
          </cell>
          <cell r="X2785">
            <v>31</v>
          </cell>
          <cell r="Y2785">
            <v>27.5</v>
          </cell>
          <cell r="Z2785">
            <v>6.5</v>
          </cell>
        </row>
        <row r="2786">
          <cell r="A2786" t="str">
            <v>TMP673</v>
          </cell>
          <cell r="B2786" t="str">
            <v>POONAM NIGUSKAR</v>
          </cell>
          <cell r="C2786" t="str">
            <v>5.12.07</v>
          </cell>
          <cell r="E2786" t="str">
            <v>YES</v>
          </cell>
          <cell r="F2786">
            <v>9</v>
          </cell>
          <cell r="G2786">
            <v>17.3</v>
          </cell>
          <cell r="H2786" t="str">
            <v>TEMP</v>
          </cell>
          <cell r="N2786">
            <v>0</v>
          </cell>
          <cell r="R2786" t="str">
            <v>ACCOUNTS EXECUTIVE</v>
          </cell>
          <cell r="S2786">
            <v>39722</v>
          </cell>
          <cell r="T2786">
            <v>21.5</v>
          </cell>
          <cell r="U2786">
            <v>4</v>
          </cell>
          <cell r="V2786">
            <v>0</v>
          </cell>
          <cell r="W2786">
            <v>4</v>
          </cell>
          <cell r="X2786">
            <v>31</v>
          </cell>
          <cell r="Y2786">
            <v>29.5</v>
          </cell>
          <cell r="Z2786">
            <v>4</v>
          </cell>
        </row>
        <row r="2787">
          <cell r="A2787" t="str">
            <v>TMP673</v>
          </cell>
          <cell r="B2787" t="str">
            <v>POONAM NIGUSKAR</v>
          </cell>
          <cell r="C2787" t="str">
            <v>5.12.07</v>
          </cell>
          <cell r="E2787" t="str">
            <v>YES</v>
          </cell>
          <cell r="F2787" t="str">
            <v>TIME_IN</v>
          </cell>
          <cell r="G2787">
            <v>17.3</v>
          </cell>
          <cell r="H2787" t="str">
            <v>TEMP</v>
          </cell>
          <cell r="N2787">
            <v>0</v>
          </cell>
          <cell r="R2787" t="str">
            <v>ACCOUNTS EXECUTIVE</v>
          </cell>
          <cell r="S2787">
            <v>39783</v>
          </cell>
          <cell r="T2787">
            <v>20</v>
          </cell>
          <cell r="U2787">
            <v>3</v>
          </cell>
          <cell r="V2787">
            <v>0</v>
          </cell>
          <cell r="W2787">
            <v>0</v>
          </cell>
          <cell r="X2787">
            <v>31</v>
          </cell>
          <cell r="Y2787">
            <v>23</v>
          </cell>
          <cell r="Z2787">
            <v>3.25</v>
          </cell>
        </row>
        <row r="2788">
          <cell r="A2788" t="str">
            <v>TMP673</v>
          </cell>
          <cell r="B2788" t="str">
            <v>POONAM NIGUSKAR</v>
          </cell>
          <cell r="C2788" t="str">
            <v>5.12.07</v>
          </cell>
          <cell r="E2788" t="str">
            <v>YES</v>
          </cell>
          <cell r="F2788">
            <v>9</v>
          </cell>
          <cell r="G2788">
            <v>17.3</v>
          </cell>
          <cell r="H2788" t="str">
            <v>TEMP</v>
          </cell>
          <cell r="N2788">
            <v>0</v>
          </cell>
          <cell r="R2788" t="str">
            <v>ACCOUNTS EXECUTIVE</v>
          </cell>
          <cell r="S2788">
            <v>39691</v>
          </cell>
          <cell r="T2788">
            <v>22</v>
          </cell>
          <cell r="U2788">
            <v>4</v>
          </cell>
          <cell r="V2788">
            <v>0</v>
          </cell>
          <cell r="W2788">
            <v>3</v>
          </cell>
          <cell r="X2788">
            <v>31</v>
          </cell>
          <cell r="Y2788">
            <v>29</v>
          </cell>
          <cell r="Z2788">
            <v>0</v>
          </cell>
        </row>
        <row r="2789">
          <cell r="A2789" t="str">
            <v>TMP673</v>
          </cell>
          <cell r="B2789" t="str">
            <v>POONAM NIGUSKAR</v>
          </cell>
          <cell r="C2789" t="str">
            <v>5.12.07</v>
          </cell>
          <cell r="E2789" t="str">
            <v>YES</v>
          </cell>
          <cell r="F2789">
            <v>9</v>
          </cell>
          <cell r="G2789">
            <v>17.3</v>
          </cell>
          <cell r="H2789" t="str">
            <v>TEMP</v>
          </cell>
          <cell r="N2789">
            <v>0</v>
          </cell>
          <cell r="R2789" t="str">
            <v>ACCOUNTS EXECUTIVE</v>
          </cell>
          <cell r="S2789">
            <v>39539</v>
          </cell>
          <cell r="T2789">
            <v>25.5</v>
          </cell>
          <cell r="U2789">
            <v>4</v>
          </cell>
          <cell r="W2789">
            <v>0</v>
          </cell>
          <cell r="X2789">
            <v>30</v>
          </cell>
          <cell r="Y2789">
            <v>29.5</v>
          </cell>
          <cell r="Z2789">
            <v>6</v>
          </cell>
        </row>
        <row r="2790">
          <cell r="A2790" t="str">
            <v>TMP673</v>
          </cell>
          <cell r="B2790" t="str">
            <v>POONAM NIGUSKAR</v>
          </cell>
          <cell r="C2790" t="str">
            <v>5.12.07</v>
          </cell>
          <cell r="E2790" t="str">
            <v>YES</v>
          </cell>
          <cell r="F2790">
            <v>9</v>
          </cell>
          <cell r="G2790">
            <v>17.3</v>
          </cell>
          <cell r="H2790" t="str">
            <v>TEMP</v>
          </cell>
          <cell r="N2790">
            <v>0</v>
          </cell>
          <cell r="R2790" t="str">
            <v>ACCOUNTS EXECUTIVE</v>
          </cell>
          <cell r="S2790">
            <v>39692</v>
          </cell>
          <cell r="T2790">
            <v>22.5</v>
          </cell>
          <cell r="U2790">
            <v>4</v>
          </cell>
          <cell r="V2790">
            <v>0</v>
          </cell>
          <cell r="W2790">
            <v>1</v>
          </cell>
          <cell r="X2790">
            <v>30</v>
          </cell>
          <cell r="Y2790">
            <v>27.5</v>
          </cell>
          <cell r="Z2790">
            <v>0</v>
          </cell>
        </row>
        <row r="2791">
          <cell r="A2791" t="str">
            <v>TMP673</v>
          </cell>
          <cell r="B2791" t="str">
            <v>POONAM NIGUSKAR</v>
          </cell>
          <cell r="C2791" t="str">
            <v>5.12.07</v>
          </cell>
          <cell r="E2791" t="str">
            <v>YES</v>
          </cell>
          <cell r="F2791" t="str">
            <v>TIME_IN</v>
          </cell>
          <cell r="G2791">
            <v>17.3</v>
          </cell>
          <cell r="H2791" t="str">
            <v>TEMP</v>
          </cell>
          <cell r="N2791">
            <v>0</v>
          </cell>
          <cell r="R2791" t="str">
            <v>ACCOUNTS EXECUTIVE</v>
          </cell>
          <cell r="S2791">
            <v>39845</v>
          </cell>
          <cell r="T2791">
            <v>24</v>
          </cell>
          <cell r="U2791">
            <v>4</v>
          </cell>
          <cell r="V2791">
            <v>0</v>
          </cell>
          <cell r="W2791">
            <v>0</v>
          </cell>
          <cell r="X2791">
            <v>28</v>
          </cell>
          <cell r="Y2791">
            <v>28</v>
          </cell>
          <cell r="Z2791">
            <v>4.25</v>
          </cell>
        </row>
        <row r="2792">
          <cell r="A2792" t="str">
            <v>TMP673</v>
          </cell>
          <cell r="B2792" t="str">
            <v>POONAM NIGUSKAR</v>
          </cell>
          <cell r="C2792" t="str">
            <v>5.12.07</v>
          </cell>
          <cell r="E2792" t="str">
            <v>YES</v>
          </cell>
          <cell r="F2792">
            <v>9</v>
          </cell>
          <cell r="G2792">
            <v>17.3</v>
          </cell>
          <cell r="H2792" t="str">
            <v>TEMP</v>
          </cell>
          <cell r="N2792">
            <v>0</v>
          </cell>
          <cell r="R2792" t="str">
            <v>ACCOUNTS EXECUTIVE</v>
          </cell>
          <cell r="S2792">
            <v>39660</v>
          </cell>
          <cell r="T2792">
            <v>24.5</v>
          </cell>
          <cell r="U2792">
            <v>4</v>
          </cell>
          <cell r="V2792">
            <v>0</v>
          </cell>
          <cell r="W2792">
            <v>0</v>
          </cell>
          <cell r="X2792">
            <v>31</v>
          </cell>
          <cell r="Y2792">
            <v>28.5</v>
          </cell>
          <cell r="Z2792">
            <v>1.5</v>
          </cell>
        </row>
        <row r="2793">
          <cell r="A2793" t="str">
            <v>TMP673</v>
          </cell>
          <cell r="B2793" t="str">
            <v>POONAM NIGUSKAR</v>
          </cell>
          <cell r="C2793" t="str">
            <v>5.12.07</v>
          </cell>
          <cell r="E2793" t="str">
            <v>YES</v>
          </cell>
          <cell r="F2793">
            <v>9</v>
          </cell>
          <cell r="G2793">
            <v>17.3</v>
          </cell>
          <cell r="H2793" t="str">
            <v>TEMP</v>
          </cell>
          <cell r="N2793">
            <v>0</v>
          </cell>
          <cell r="R2793" t="str">
            <v>ACCOUNTS EXECUTIVE</v>
          </cell>
          <cell r="S2793">
            <v>39753</v>
          </cell>
          <cell r="T2793">
            <v>25</v>
          </cell>
          <cell r="U2793">
            <v>5</v>
          </cell>
          <cell r="V2793">
            <v>0</v>
          </cell>
          <cell r="W2793">
            <v>0</v>
          </cell>
          <cell r="X2793">
            <v>30</v>
          </cell>
          <cell r="Y2793">
            <v>30</v>
          </cell>
          <cell r="Z2793">
            <v>2.5</v>
          </cell>
        </row>
        <row r="2794">
          <cell r="A2794" t="str">
            <v>TMP675</v>
          </cell>
          <cell r="B2794" t="str">
            <v>MANSI DESHMUKH</v>
          </cell>
          <cell r="C2794" t="str">
            <v>10.12.07</v>
          </cell>
          <cell r="E2794" t="str">
            <v>YES</v>
          </cell>
          <cell r="F2794">
            <v>9</v>
          </cell>
          <cell r="G2794">
            <v>17.3</v>
          </cell>
          <cell r="H2794" t="str">
            <v>TEMP</v>
          </cell>
          <cell r="N2794">
            <v>0</v>
          </cell>
          <cell r="R2794" t="str">
            <v>MARKETING EXECUTIVE</v>
          </cell>
          <cell r="S2794">
            <v>39660</v>
          </cell>
          <cell r="T2794">
            <v>25.5</v>
          </cell>
          <cell r="U2794">
            <v>4</v>
          </cell>
          <cell r="V2794">
            <v>0</v>
          </cell>
          <cell r="W2794">
            <v>0</v>
          </cell>
          <cell r="X2794">
            <v>31</v>
          </cell>
          <cell r="Y2794">
            <v>29.5</v>
          </cell>
          <cell r="Z2794">
            <v>3.75</v>
          </cell>
        </row>
        <row r="2795">
          <cell r="A2795" t="str">
            <v>TMP675</v>
          </cell>
          <cell r="B2795" t="str">
            <v>MANSI DESHMUKH</v>
          </cell>
          <cell r="C2795" t="str">
            <v>10.12.07</v>
          </cell>
          <cell r="E2795" t="str">
            <v>YES</v>
          </cell>
          <cell r="F2795">
            <v>9</v>
          </cell>
          <cell r="G2795">
            <v>17.3</v>
          </cell>
          <cell r="H2795" t="str">
            <v>TEMP</v>
          </cell>
          <cell r="N2795">
            <v>0</v>
          </cell>
          <cell r="R2795" t="str">
            <v>MARKETING EXECUTIVE</v>
          </cell>
          <cell r="S2795">
            <v>39692</v>
          </cell>
          <cell r="T2795">
            <v>13.5</v>
          </cell>
          <cell r="U2795">
            <v>2</v>
          </cell>
          <cell r="V2795">
            <v>0</v>
          </cell>
          <cell r="W2795">
            <v>1</v>
          </cell>
          <cell r="X2795">
            <v>30</v>
          </cell>
          <cell r="Y2795">
            <v>16.5</v>
          </cell>
          <cell r="Z2795">
            <v>0</v>
          </cell>
        </row>
        <row r="2796">
          <cell r="A2796" t="str">
            <v>TMP675</v>
          </cell>
          <cell r="B2796" t="str">
            <v>MANSI DESHMUKH</v>
          </cell>
          <cell r="C2796" t="str">
            <v>10.12.07</v>
          </cell>
          <cell r="E2796" t="str">
            <v>YES</v>
          </cell>
          <cell r="F2796">
            <v>9</v>
          </cell>
          <cell r="G2796">
            <v>17.3</v>
          </cell>
          <cell r="H2796" t="str">
            <v>TEMP</v>
          </cell>
          <cell r="N2796">
            <v>0</v>
          </cell>
          <cell r="R2796" t="str">
            <v>MARKETING EXECUTIVE</v>
          </cell>
          <cell r="S2796">
            <v>39691</v>
          </cell>
          <cell r="T2796">
            <v>21</v>
          </cell>
          <cell r="U2796">
            <v>4</v>
          </cell>
          <cell r="V2796">
            <v>0</v>
          </cell>
          <cell r="W2796">
            <v>3</v>
          </cell>
          <cell r="X2796">
            <v>31</v>
          </cell>
          <cell r="Y2796">
            <v>28</v>
          </cell>
          <cell r="Z2796">
            <v>2.25</v>
          </cell>
        </row>
        <row r="2797">
          <cell r="A2797" t="str">
            <v>TMP675</v>
          </cell>
          <cell r="B2797" t="str">
            <v>MANSI DESHMUKH</v>
          </cell>
          <cell r="C2797" t="str">
            <v>10.12.07</v>
          </cell>
          <cell r="F2797">
            <v>9</v>
          </cell>
          <cell r="G2797">
            <v>17.3</v>
          </cell>
          <cell r="H2797" t="str">
            <v>TEMP</v>
          </cell>
          <cell r="N2797">
            <v>0</v>
          </cell>
          <cell r="R2797" t="str">
            <v>MARKETING EXECUTIVE</v>
          </cell>
          <cell r="S2797">
            <v>39629</v>
          </cell>
          <cell r="T2797">
            <v>23</v>
          </cell>
          <cell r="U2797">
            <v>4</v>
          </cell>
          <cell r="V2797">
            <v>0</v>
          </cell>
          <cell r="W2797">
            <v>0</v>
          </cell>
          <cell r="X2797">
            <v>30</v>
          </cell>
          <cell r="Y2797">
            <v>27</v>
          </cell>
          <cell r="Z2797">
            <v>3.75</v>
          </cell>
        </row>
        <row r="2798">
          <cell r="A2798" t="str">
            <v>TMP675</v>
          </cell>
          <cell r="B2798" t="str">
            <v>MANSI DESHMUKH</v>
          </cell>
          <cell r="C2798" t="str">
            <v>10.12.07</v>
          </cell>
          <cell r="E2798" t="str">
            <v>YES</v>
          </cell>
          <cell r="F2798">
            <v>9</v>
          </cell>
          <cell r="G2798">
            <v>17.3</v>
          </cell>
          <cell r="H2798" t="str">
            <v>TEMP</v>
          </cell>
          <cell r="N2798">
            <v>0</v>
          </cell>
          <cell r="R2798" t="str">
            <v>MARKETING EXECUTIVE</v>
          </cell>
          <cell r="S2798">
            <v>39539</v>
          </cell>
          <cell r="T2798">
            <v>24.5</v>
          </cell>
          <cell r="U2798">
            <v>4</v>
          </cell>
          <cell r="W2798">
            <v>0</v>
          </cell>
          <cell r="X2798">
            <v>30</v>
          </cell>
          <cell r="Y2798">
            <v>28.5</v>
          </cell>
          <cell r="Z2798">
            <v>0</v>
          </cell>
        </row>
        <row r="2799">
          <cell r="A2799" t="str">
            <v>TMP675</v>
          </cell>
          <cell r="B2799" t="str">
            <v>MANSI DESHMUKH</v>
          </cell>
          <cell r="C2799" t="str">
            <v>10.12.07</v>
          </cell>
          <cell r="E2799" t="str">
            <v>YES</v>
          </cell>
          <cell r="F2799">
            <v>9</v>
          </cell>
          <cell r="G2799">
            <v>17.3</v>
          </cell>
          <cell r="H2799" t="str">
            <v>TEMP</v>
          </cell>
          <cell r="N2799">
            <v>0</v>
          </cell>
          <cell r="R2799" t="str">
            <v>MARKETING EXECUTIVE</v>
          </cell>
          <cell r="S2799">
            <v>39599</v>
          </cell>
          <cell r="T2799">
            <v>22.5</v>
          </cell>
          <cell r="U2799">
            <v>4</v>
          </cell>
          <cell r="V2799">
            <v>0</v>
          </cell>
          <cell r="W2799">
            <v>1</v>
          </cell>
          <cell r="X2799">
            <v>31</v>
          </cell>
          <cell r="Y2799">
            <v>27.5</v>
          </cell>
          <cell r="Z2799">
            <v>2</v>
          </cell>
        </row>
        <row r="2800">
          <cell r="A2800" t="str">
            <v>TMP676</v>
          </cell>
          <cell r="B2800" t="str">
            <v>DIVYA RANE</v>
          </cell>
          <cell r="C2800" t="str">
            <v>10.12.07</v>
          </cell>
          <cell r="E2800" t="str">
            <v>YES</v>
          </cell>
          <cell r="F2800">
            <v>9</v>
          </cell>
          <cell r="G2800">
            <v>17.3</v>
          </cell>
          <cell r="H2800" t="str">
            <v>TEMP</v>
          </cell>
          <cell r="N2800">
            <v>0</v>
          </cell>
          <cell r="R2800" t="str">
            <v>CUTTING HELPER</v>
          </cell>
          <cell r="S2800">
            <v>39753</v>
          </cell>
          <cell r="T2800">
            <v>24</v>
          </cell>
          <cell r="U2800">
            <v>5</v>
          </cell>
          <cell r="V2800">
            <v>0</v>
          </cell>
          <cell r="W2800">
            <v>0</v>
          </cell>
          <cell r="X2800">
            <v>30</v>
          </cell>
          <cell r="Y2800">
            <v>29</v>
          </cell>
          <cell r="Z2800">
            <v>0</v>
          </cell>
        </row>
        <row r="2801">
          <cell r="A2801" t="str">
            <v>TMP676</v>
          </cell>
          <cell r="B2801" t="str">
            <v>DIVYA RANE</v>
          </cell>
          <cell r="C2801" t="str">
            <v>10.12.07</v>
          </cell>
          <cell r="E2801" t="str">
            <v>YES</v>
          </cell>
          <cell r="F2801">
            <v>9</v>
          </cell>
          <cell r="G2801">
            <v>17.3</v>
          </cell>
          <cell r="H2801" t="str">
            <v>TEMP</v>
          </cell>
          <cell r="N2801">
            <v>0</v>
          </cell>
          <cell r="R2801" t="str">
            <v>CUTTING HELPER</v>
          </cell>
          <cell r="S2801">
            <v>39539</v>
          </cell>
          <cell r="T2801">
            <v>21.5</v>
          </cell>
          <cell r="U2801">
            <v>4</v>
          </cell>
          <cell r="W2801">
            <v>0</v>
          </cell>
          <cell r="X2801">
            <v>30</v>
          </cell>
          <cell r="Y2801">
            <v>25.5</v>
          </cell>
          <cell r="Z2801">
            <v>0</v>
          </cell>
        </row>
        <row r="2802">
          <cell r="A2802" t="str">
            <v>TMP676</v>
          </cell>
          <cell r="B2802" t="str">
            <v>DIVYA RANE</v>
          </cell>
          <cell r="C2802" t="str">
            <v>10.12.07</v>
          </cell>
          <cell r="E2802" t="str">
            <v>YES</v>
          </cell>
          <cell r="F2802">
            <v>9</v>
          </cell>
          <cell r="G2802">
            <v>17.3</v>
          </cell>
          <cell r="H2802" t="str">
            <v>TEMP</v>
          </cell>
          <cell r="N2802">
            <v>0</v>
          </cell>
          <cell r="R2802" t="str">
            <v>CUTTING HELPER</v>
          </cell>
          <cell r="S2802">
            <v>39692</v>
          </cell>
          <cell r="T2802">
            <v>22</v>
          </cell>
          <cell r="U2802">
            <v>4</v>
          </cell>
          <cell r="V2802">
            <v>0</v>
          </cell>
          <cell r="W2802">
            <v>1</v>
          </cell>
          <cell r="X2802">
            <v>30</v>
          </cell>
          <cell r="Y2802">
            <v>27</v>
          </cell>
          <cell r="Z2802">
            <v>0</v>
          </cell>
        </row>
        <row r="2803">
          <cell r="A2803" t="str">
            <v>TMP676</v>
          </cell>
          <cell r="B2803" t="str">
            <v>DIVYA RANE</v>
          </cell>
          <cell r="C2803" t="str">
            <v>10.12.07</v>
          </cell>
          <cell r="E2803" t="str">
            <v>YES</v>
          </cell>
          <cell r="F2803" t="str">
            <v>TIME_IN</v>
          </cell>
          <cell r="G2803">
            <v>17.3</v>
          </cell>
          <cell r="H2803" t="str">
            <v>TEMP</v>
          </cell>
          <cell r="N2803">
            <v>0</v>
          </cell>
          <cell r="R2803" t="str">
            <v>CUTTING HELPER</v>
          </cell>
          <cell r="S2803">
            <v>39814</v>
          </cell>
          <cell r="T2803">
            <v>24</v>
          </cell>
          <cell r="U2803">
            <v>4</v>
          </cell>
          <cell r="V2803">
            <v>0</v>
          </cell>
          <cell r="W2803">
            <v>1</v>
          </cell>
          <cell r="X2803">
            <v>31</v>
          </cell>
          <cell r="Y2803">
            <v>29</v>
          </cell>
          <cell r="Z2803">
            <v>0</v>
          </cell>
        </row>
        <row r="2804">
          <cell r="A2804" t="str">
            <v>TMP676</v>
          </cell>
          <cell r="B2804" t="str">
            <v>DIVYA RANE</v>
          </cell>
          <cell r="C2804" t="str">
            <v>10.12.07</v>
          </cell>
          <cell r="E2804" t="str">
            <v>YES</v>
          </cell>
          <cell r="F2804" t="str">
            <v>TIME_IN</v>
          </cell>
          <cell r="G2804">
            <v>17.3</v>
          </cell>
          <cell r="H2804" t="str">
            <v>TEMP</v>
          </cell>
          <cell r="N2804">
            <v>0</v>
          </cell>
          <cell r="R2804" t="str">
            <v>CUTTING HELPER</v>
          </cell>
          <cell r="S2804">
            <v>39881</v>
          </cell>
          <cell r="T2804">
            <v>24</v>
          </cell>
          <cell r="U2804">
            <v>5</v>
          </cell>
          <cell r="V2804">
            <v>0</v>
          </cell>
          <cell r="W2804">
            <v>2</v>
          </cell>
          <cell r="X2804">
            <v>31</v>
          </cell>
          <cell r="Y2804">
            <v>31</v>
          </cell>
          <cell r="Z2804">
            <v>0</v>
          </cell>
        </row>
        <row r="2805">
          <cell r="A2805" t="str">
            <v>TMP676</v>
          </cell>
          <cell r="B2805" t="str">
            <v>DIVYA RANE</v>
          </cell>
          <cell r="C2805" t="str">
            <v>10.12.07</v>
          </cell>
          <cell r="F2805">
            <v>9</v>
          </cell>
          <cell r="G2805">
            <v>17.3</v>
          </cell>
          <cell r="H2805" t="str">
            <v>TEMP</v>
          </cell>
          <cell r="N2805">
            <v>0</v>
          </cell>
          <cell r="R2805" t="str">
            <v>CUTTING HELPER</v>
          </cell>
          <cell r="S2805">
            <v>39629</v>
          </cell>
          <cell r="T2805">
            <v>24</v>
          </cell>
          <cell r="U2805">
            <v>5</v>
          </cell>
          <cell r="V2805">
            <v>0</v>
          </cell>
          <cell r="W2805">
            <v>0</v>
          </cell>
          <cell r="X2805">
            <v>30</v>
          </cell>
          <cell r="Y2805">
            <v>29</v>
          </cell>
          <cell r="Z2805">
            <v>0</v>
          </cell>
        </row>
        <row r="2806">
          <cell r="A2806" t="str">
            <v>TMP676</v>
          </cell>
          <cell r="B2806" t="str">
            <v>DIVYA RANE</v>
          </cell>
          <cell r="C2806" t="str">
            <v>10.12.07</v>
          </cell>
          <cell r="E2806" t="str">
            <v>YES</v>
          </cell>
          <cell r="F2806">
            <v>9</v>
          </cell>
          <cell r="G2806">
            <v>17.3</v>
          </cell>
          <cell r="H2806" t="str">
            <v>TEMP</v>
          </cell>
          <cell r="N2806">
            <v>0</v>
          </cell>
          <cell r="R2806" t="str">
            <v>CUTTING HELPER</v>
          </cell>
          <cell r="S2806">
            <v>39660</v>
          </cell>
          <cell r="T2806">
            <v>20.5</v>
          </cell>
          <cell r="U2806">
            <v>4</v>
          </cell>
          <cell r="V2806">
            <v>0</v>
          </cell>
          <cell r="W2806">
            <v>0</v>
          </cell>
          <cell r="X2806">
            <v>31</v>
          </cell>
          <cell r="Y2806">
            <v>24.5</v>
          </cell>
          <cell r="Z2806">
            <v>0</v>
          </cell>
        </row>
        <row r="2807">
          <cell r="A2807" t="str">
            <v>TMP676</v>
          </cell>
          <cell r="B2807" t="str">
            <v>DIVYA RANE</v>
          </cell>
          <cell r="C2807" t="str">
            <v>10.12.07</v>
          </cell>
          <cell r="E2807" t="str">
            <v>YES</v>
          </cell>
          <cell r="F2807">
            <v>9</v>
          </cell>
          <cell r="G2807">
            <v>17.3</v>
          </cell>
          <cell r="H2807" t="str">
            <v>TEMP</v>
          </cell>
          <cell r="N2807">
            <v>0</v>
          </cell>
          <cell r="R2807" t="str">
            <v>CUTTING HELPER</v>
          </cell>
          <cell r="S2807">
            <v>39599</v>
          </cell>
          <cell r="T2807">
            <v>20</v>
          </cell>
          <cell r="U2807">
            <v>4</v>
          </cell>
          <cell r="V2807">
            <v>0</v>
          </cell>
          <cell r="W2807">
            <v>1</v>
          </cell>
          <cell r="X2807">
            <v>31</v>
          </cell>
          <cell r="Y2807">
            <v>25</v>
          </cell>
          <cell r="Z2807">
            <v>0</v>
          </cell>
        </row>
        <row r="2808">
          <cell r="A2808" t="str">
            <v>TMP676</v>
          </cell>
          <cell r="B2808" t="str">
            <v>DIVYA RANE</v>
          </cell>
          <cell r="C2808" t="str">
            <v>10.12.07</v>
          </cell>
          <cell r="E2808" t="str">
            <v>YES</v>
          </cell>
          <cell r="F2808">
            <v>9</v>
          </cell>
          <cell r="G2808">
            <v>17.3</v>
          </cell>
          <cell r="H2808" t="str">
            <v>TEMP</v>
          </cell>
          <cell r="N2808">
            <v>0</v>
          </cell>
          <cell r="R2808" t="str">
            <v>CUTTING HELPER</v>
          </cell>
          <cell r="S2808">
            <v>39691</v>
          </cell>
          <cell r="T2808">
            <v>23.5</v>
          </cell>
          <cell r="U2808">
            <v>4</v>
          </cell>
          <cell r="V2808">
            <v>0</v>
          </cell>
          <cell r="W2808">
            <v>3</v>
          </cell>
          <cell r="X2808">
            <v>31</v>
          </cell>
          <cell r="Y2808">
            <v>30.5</v>
          </cell>
          <cell r="Z2808">
            <v>0</v>
          </cell>
        </row>
        <row r="2809">
          <cell r="A2809" t="str">
            <v>TMP676</v>
          </cell>
          <cell r="B2809" t="str">
            <v>DIVYA RANE</v>
          </cell>
          <cell r="C2809" t="str">
            <v>10.12.07</v>
          </cell>
          <cell r="E2809" t="str">
            <v>YES</v>
          </cell>
          <cell r="F2809" t="str">
            <v>TIME_IN</v>
          </cell>
          <cell r="G2809">
            <v>17.3</v>
          </cell>
          <cell r="H2809" t="str">
            <v>TEMP</v>
          </cell>
          <cell r="N2809">
            <v>0</v>
          </cell>
          <cell r="R2809" t="str">
            <v>CUTTING HELPER</v>
          </cell>
          <cell r="S2809">
            <v>39783</v>
          </cell>
          <cell r="T2809">
            <v>24.5</v>
          </cell>
          <cell r="U2809">
            <v>4</v>
          </cell>
          <cell r="V2809">
            <v>0</v>
          </cell>
          <cell r="W2809">
            <v>0</v>
          </cell>
          <cell r="X2809">
            <v>31</v>
          </cell>
          <cell r="Y2809">
            <v>28.5</v>
          </cell>
          <cell r="Z2809">
            <v>0</v>
          </cell>
        </row>
        <row r="2810">
          <cell r="A2810" t="str">
            <v>TMP676</v>
          </cell>
          <cell r="B2810" t="str">
            <v>DIVYA RANE</v>
          </cell>
          <cell r="C2810" t="str">
            <v>10.12.07</v>
          </cell>
          <cell r="E2810" t="str">
            <v>YES</v>
          </cell>
          <cell r="F2810">
            <v>9</v>
          </cell>
          <cell r="G2810">
            <v>17.3</v>
          </cell>
          <cell r="H2810" t="str">
            <v>TEMP</v>
          </cell>
          <cell r="N2810">
            <v>0</v>
          </cell>
          <cell r="R2810" t="str">
            <v>CUTTING HELPER</v>
          </cell>
          <cell r="S2810">
            <v>39722</v>
          </cell>
          <cell r="T2810">
            <v>19.5</v>
          </cell>
          <cell r="U2810">
            <v>4</v>
          </cell>
          <cell r="V2810">
            <v>0</v>
          </cell>
          <cell r="W2810">
            <v>4</v>
          </cell>
          <cell r="X2810">
            <v>31</v>
          </cell>
          <cell r="Y2810">
            <v>27.5</v>
          </cell>
          <cell r="Z2810">
            <v>3</v>
          </cell>
        </row>
        <row r="2811">
          <cell r="A2811" t="str">
            <v>TMP676</v>
          </cell>
          <cell r="B2811" t="str">
            <v>DIVYA RANE</v>
          </cell>
          <cell r="C2811" t="str">
            <v>10.12.07</v>
          </cell>
          <cell r="E2811" t="str">
            <v>YES</v>
          </cell>
          <cell r="F2811" t="str">
            <v>TIME_IN</v>
          </cell>
          <cell r="G2811">
            <v>17.3</v>
          </cell>
          <cell r="H2811" t="str">
            <v>TEMP</v>
          </cell>
          <cell r="N2811">
            <v>0</v>
          </cell>
          <cell r="R2811" t="str">
            <v>CUTTING HELPER</v>
          </cell>
          <cell r="S2811">
            <v>39845</v>
          </cell>
          <cell r="T2811">
            <v>23</v>
          </cell>
          <cell r="U2811">
            <v>4</v>
          </cell>
          <cell r="V2811">
            <v>0</v>
          </cell>
          <cell r="W2811">
            <v>0</v>
          </cell>
          <cell r="X2811">
            <v>28</v>
          </cell>
          <cell r="Y2811">
            <v>27</v>
          </cell>
          <cell r="Z2811">
            <v>0</v>
          </cell>
        </row>
        <row r="2812">
          <cell r="A2812" t="str">
            <v>TMP677</v>
          </cell>
          <cell r="B2812" t="str">
            <v>PARESH SAKPAL</v>
          </cell>
          <cell r="C2812" t="str">
            <v>17.12.07</v>
          </cell>
          <cell r="E2812" t="str">
            <v>YES</v>
          </cell>
          <cell r="F2812">
            <v>9</v>
          </cell>
          <cell r="G2812">
            <v>17.3</v>
          </cell>
          <cell r="H2812" t="str">
            <v>TEMP</v>
          </cell>
          <cell r="N2812">
            <v>0</v>
          </cell>
          <cell r="R2812" t="str">
            <v>MECHANICAL HELPER</v>
          </cell>
          <cell r="S2812">
            <v>39539</v>
          </cell>
          <cell r="T2812">
            <v>25</v>
          </cell>
          <cell r="U2812">
            <v>4</v>
          </cell>
          <cell r="W2812">
            <v>0</v>
          </cell>
          <cell r="X2812">
            <v>30</v>
          </cell>
          <cell r="Y2812">
            <v>29</v>
          </cell>
          <cell r="Z2812">
            <v>0</v>
          </cell>
        </row>
        <row r="2813">
          <cell r="A2813" t="str">
            <v>TMP677</v>
          </cell>
          <cell r="B2813" t="str">
            <v>PARESH SAKPAL</v>
          </cell>
          <cell r="C2813" t="str">
            <v>17.12.07</v>
          </cell>
          <cell r="E2813" t="str">
            <v>YES</v>
          </cell>
          <cell r="F2813">
            <v>9</v>
          </cell>
          <cell r="G2813">
            <v>17.3</v>
          </cell>
          <cell r="H2813" t="str">
            <v>TEMP</v>
          </cell>
          <cell r="N2813">
            <v>0</v>
          </cell>
          <cell r="R2813" t="str">
            <v>MECHANICAL HELPER</v>
          </cell>
          <cell r="S2813">
            <v>39599</v>
          </cell>
          <cell r="T2813">
            <v>16</v>
          </cell>
          <cell r="U2813">
            <v>3</v>
          </cell>
          <cell r="V2813">
            <v>0</v>
          </cell>
          <cell r="W2813">
            <v>1</v>
          </cell>
          <cell r="X2813">
            <v>31</v>
          </cell>
          <cell r="Y2813">
            <v>20</v>
          </cell>
          <cell r="Z2813">
            <v>1.5</v>
          </cell>
        </row>
        <row r="2814">
          <cell r="A2814" t="str">
            <v>TMP677</v>
          </cell>
          <cell r="B2814" t="str">
            <v>PARESH SAKPAL</v>
          </cell>
          <cell r="C2814" t="str">
            <v>17.12.07</v>
          </cell>
          <cell r="E2814" t="str">
            <v>YES</v>
          </cell>
          <cell r="F2814">
            <v>9</v>
          </cell>
          <cell r="G2814">
            <v>17.3</v>
          </cell>
          <cell r="H2814" t="str">
            <v>TEMP</v>
          </cell>
          <cell r="N2814">
            <v>0</v>
          </cell>
          <cell r="R2814" t="str">
            <v>MECHANICAL HELPER</v>
          </cell>
          <cell r="S2814">
            <v>39660</v>
          </cell>
          <cell r="T2814">
            <v>7</v>
          </cell>
          <cell r="U2814">
            <v>1</v>
          </cell>
          <cell r="V2814">
            <v>0</v>
          </cell>
          <cell r="W2814">
            <v>0</v>
          </cell>
          <cell r="X2814">
            <v>31</v>
          </cell>
          <cell r="Y2814">
            <v>8</v>
          </cell>
          <cell r="Z2814">
            <v>1.25</v>
          </cell>
        </row>
        <row r="2815">
          <cell r="A2815" t="str">
            <v>TMP677</v>
          </cell>
          <cell r="B2815" t="str">
            <v>PARESH SAKPAL</v>
          </cell>
          <cell r="C2815" t="str">
            <v>17.12.07</v>
          </cell>
          <cell r="F2815">
            <v>9</v>
          </cell>
          <cell r="G2815">
            <v>17.3</v>
          </cell>
          <cell r="H2815" t="str">
            <v>TEMP</v>
          </cell>
          <cell r="N2815">
            <v>0</v>
          </cell>
          <cell r="R2815" t="str">
            <v>MECHANICAL HELPER</v>
          </cell>
          <cell r="S2815">
            <v>39629</v>
          </cell>
          <cell r="T2815">
            <v>22.5</v>
          </cell>
          <cell r="U2815">
            <v>5</v>
          </cell>
          <cell r="V2815">
            <v>0</v>
          </cell>
          <cell r="W2815">
            <v>0</v>
          </cell>
          <cell r="X2815">
            <v>30</v>
          </cell>
          <cell r="Y2815">
            <v>27.5</v>
          </cell>
          <cell r="Z2815">
            <v>6.5</v>
          </cell>
        </row>
        <row r="2816">
          <cell r="A2816" t="str">
            <v>TMP678</v>
          </cell>
          <cell r="B2816" t="str">
            <v>ANIL CHAVAN</v>
          </cell>
          <cell r="C2816" t="str">
            <v>17.12.07</v>
          </cell>
          <cell r="E2816" t="str">
            <v>YES</v>
          </cell>
          <cell r="F2816">
            <v>0</v>
          </cell>
          <cell r="G2816">
            <v>0</v>
          </cell>
          <cell r="H2816" t="str">
            <v>TEMP</v>
          </cell>
          <cell r="N2816">
            <v>0</v>
          </cell>
          <cell r="R2816" t="str">
            <v>DRIVER</v>
          </cell>
          <cell r="S2816">
            <v>39691</v>
          </cell>
          <cell r="T2816">
            <v>23</v>
          </cell>
          <cell r="U2816">
            <v>4</v>
          </cell>
          <cell r="V2816">
            <v>0</v>
          </cell>
          <cell r="W2816">
            <v>3</v>
          </cell>
          <cell r="X2816">
            <v>31</v>
          </cell>
          <cell r="Y2816">
            <v>30</v>
          </cell>
          <cell r="Z2816">
            <v>32</v>
          </cell>
        </row>
        <row r="2817">
          <cell r="A2817" t="str">
            <v>TMP678</v>
          </cell>
          <cell r="B2817" t="str">
            <v>ANIL CHAVAN</v>
          </cell>
          <cell r="C2817" t="str">
            <v>17.12.07</v>
          </cell>
          <cell r="E2817" t="str">
            <v>YES</v>
          </cell>
          <cell r="F2817">
            <v>0</v>
          </cell>
          <cell r="G2817">
            <v>0</v>
          </cell>
          <cell r="H2817" t="str">
            <v>TEMP</v>
          </cell>
          <cell r="N2817">
            <v>0</v>
          </cell>
          <cell r="R2817" t="str">
            <v>DRIVER</v>
          </cell>
          <cell r="S2817">
            <v>39539</v>
          </cell>
          <cell r="T2817">
            <v>19</v>
          </cell>
          <cell r="U2817">
            <v>4</v>
          </cell>
          <cell r="W2817">
            <v>0</v>
          </cell>
          <cell r="X2817">
            <v>30</v>
          </cell>
          <cell r="Y2817">
            <v>23</v>
          </cell>
          <cell r="Z2817">
            <v>14</v>
          </cell>
        </row>
        <row r="2818">
          <cell r="A2818" t="str">
            <v>TMP678</v>
          </cell>
          <cell r="B2818" t="str">
            <v>ANIL CHAVAN</v>
          </cell>
          <cell r="C2818" t="str">
            <v>17.12.07</v>
          </cell>
          <cell r="E2818" t="str">
            <v>YES</v>
          </cell>
          <cell r="F2818">
            <v>0</v>
          </cell>
          <cell r="G2818">
            <v>0</v>
          </cell>
          <cell r="H2818" t="str">
            <v>TEMP</v>
          </cell>
          <cell r="N2818">
            <v>0</v>
          </cell>
          <cell r="R2818" t="str">
            <v>DRIVER</v>
          </cell>
          <cell r="S2818">
            <v>39692</v>
          </cell>
          <cell r="T2818">
            <v>22</v>
          </cell>
          <cell r="U2818">
            <v>3</v>
          </cell>
          <cell r="V2818">
            <v>0</v>
          </cell>
          <cell r="W2818">
            <v>1</v>
          </cell>
          <cell r="X2818">
            <v>30</v>
          </cell>
          <cell r="Y2818">
            <v>26</v>
          </cell>
          <cell r="Z2818">
            <v>30.5</v>
          </cell>
        </row>
        <row r="2819">
          <cell r="A2819" t="str">
            <v>TMP678</v>
          </cell>
          <cell r="B2819" t="str">
            <v>ANIL CHAVAN</v>
          </cell>
          <cell r="C2819" t="str">
            <v>17.12.07</v>
          </cell>
          <cell r="E2819" t="str">
            <v>YES</v>
          </cell>
          <cell r="F2819">
            <v>0</v>
          </cell>
          <cell r="G2819">
            <v>0</v>
          </cell>
          <cell r="H2819" t="str">
            <v>TEMP</v>
          </cell>
          <cell r="N2819">
            <v>0</v>
          </cell>
          <cell r="R2819" t="str">
            <v>DRIVER</v>
          </cell>
          <cell r="S2819">
            <v>39599</v>
          </cell>
          <cell r="T2819">
            <v>20</v>
          </cell>
          <cell r="U2819">
            <v>3</v>
          </cell>
          <cell r="V2819">
            <v>0</v>
          </cell>
          <cell r="W2819">
            <v>1</v>
          </cell>
          <cell r="X2819">
            <v>31</v>
          </cell>
          <cell r="Y2819">
            <v>24</v>
          </cell>
          <cell r="Z2819">
            <v>29</v>
          </cell>
        </row>
        <row r="2820">
          <cell r="A2820" t="str">
            <v>TMP678</v>
          </cell>
          <cell r="B2820" t="str">
            <v>ANIL CHAVAN</v>
          </cell>
          <cell r="C2820" t="str">
            <v>17.12.07</v>
          </cell>
          <cell r="E2820" t="str">
            <v>YES</v>
          </cell>
          <cell r="F2820">
            <v>0</v>
          </cell>
          <cell r="G2820">
            <v>0</v>
          </cell>
          <cell r="H2820" t="str">
            <v>TEMP</v>
          </cell>
          <cell r="N2820">
            <v>0</v>
          </cell>
          <cell r="R2820" t="str">
            <v>DRIVER</v>
          </cell>
          <cell r="S2820">
            <v>39660</v>
          </cell>
          <cell r="T2820">
            <v>26</v>
          </cell>
          <cell r="U2820">
            <v>4</v>
          </cell>
          <cell r="V2820">
            <v>0</v>
          </cell>
          <cell r="W2820">
            <v>0</v>
          </cell>
          <cell r="X2820">
            <v>31</v>
          </cell>
          <cell r="Y2820">
            <v>30</v>
          </cell>
          <cell r="Z2820">
            <v>25</v>
          </cell>
        </row>
        <row r="2821">
          <cell r="A2821" t="str">
            <v>TMP678</v>
          </cell>
          <cell r="B2821" t="str">
            <v>ANIL CHAVAN</v>
          </cell>
          <cell r="C2821" t="str">
            <v>17.12.07</v>
          </cell>
          <cell r="E2821" t="str">
            <v>YES</v>
          </cell>
          <cell r="F2821">
            <v>0</v>
          </cell>
          <cell r="G2821">
            <v>0</v>
          </cell>
          <cell r="H2821" t="str">
            <v>TEMP</v>
          </cell>
          <cell r="N2821">
            <v>0</v>
          </cell>
          <cell r="R2821" t="str">
            <v>DRIVER</v>
          </cell>
          <cell r="S2821">
            <v>39753</v>
          </cell>
          <cell r="T2821">
            <v>20</v>
          </cell>
          <cell r="U2821">
            <v>5</v>
          </cell>
          <cell r="V2821">
            <v>0</v>
          </cell>
          <cell r="W2821">
            <v>0</v>
          </cell>
          <cell r="X2821">
            <v>30</v>
          </cell>
          <cell r="Y2821">
            <v>25</v>
          </cell>
          <cell r="Z2821">
            <v>35</v>
          </cell>
        </row>
        <row r="2822">
          <cell r="A2822" t="str">
            <v>TMP678</v>
          </cell>
          <cell r="B2822" t="str">
            <v>ANIL CHAVAN</v>
          </cell>
          <cell r="C2822" t="str">
            <v>17.12.07</v>
          </cell>
          <cell r="F2822">
            <v>0</v>
          </cell>
          <cell r="G2822">
            <v>0</v>
          </cell>
          <cell r="H2822" t="str">
            <v>TEMP</v>
          </cell>
          <cell r="N2822">
            <v>0</v>
          </cell>
          <cell r="R2822" t="str">
            <v>DRIVER</v>
          </cell>
          <cell r="S2822">
            <v>39629</v>
          </cell>
          <cell r="T2822">
            <v>24</v>
          </cell>
          <cell r="U2822">
            <v>5</v>
          </cell>
          <cell r="V2822">
            <v>0</v>
          </cell>
          <cell r="W2822">
            <v>0</v>
          </cell>
          <cell r="X2822">
            <v>30</v>
          </cell>
          <cell r="Y2822">
            <v>29</v>
          </cell>
          <cell r="Z2822">
            <v>48.5</v>
          </cell>
        </row>
        <row r="2823">
          <cell r="A2823" t="str">
            <v>TMP678</v>
          </cell>
          <cell r="B2823" t="str">
            <v>ANIL CHAVAN</v>
          </cell>
          <cell r="C2823" t="str">
            <v>17.12.07</v>
          </cell>
          <cell r="E2823" t="str">
            <v>YES</v>
          </cell>
          <cell r="F2823">
            <v>0</v>
          </cell>
          <cell r="G2823">
            <v>0</v>
          </cell>
          <cell r="H2823" t="str">
            <v>TEMP</v>
          </cell>
          <cell r="N2823">
            <v>0</v>
          </cell>
          <cell r="R2823" t="str">
            <v>DRIVER</v>
          </cell>
          <cell r="S2823">
            <v>39722</v>
          </cell>
          <cell r="T2823">
            <v>24.5</v>
          </cell>
          <cell r="U2823">
            <v>4</v>
          </cell>
          <cell r="V2823">
            <v>0</v>
          </cell>
          <cell r="W2823">
            <v>2</v>
          </cell>
          <cell r="X2823">
            <v>31</v>
          </cell>
          <cell r="Y2823">
            <v>30.5</v>
          </cell>
          <cell r="Z2823">
            <v>46.5</v>
          </cell>
        </row>
        <row r="2824">
          <cell r="A2824" t="str">
            <v>TMP678</v>
          </cell>
          <cell r="B2824" t="str">
            <v>ANIL CHAVAN</v>
          </cell>
          <cell r="C2824" t="str">
            <v>17.12.07</v>
          </cell>
          <cell r="E2824" t="str">
            <v>YES</v>
          </cell>
          <cell r="F2824" t="str">
            <v>TIME_IN</v>
          </cell>
          <cell r="G2824">
            <v>0</v>
          </cell>
          <cell r="H2824" t="str">
            <v>TEMP</v>
          </cell>
          <cell r="N2824">
            <v>0</v>
          </cell>
          <cell r="R2824" t="str">
            <v>DRIVER</v>
          </cell>
          <cell r="S2824">
            <v>39814</v>
          </cell>
          <cell r="T2824">
            <v>21</v>
          </cell>
          <cell r="U2824">
            <v>4</v>
          </cell>
          <cell r="V2824">
            <v>0</v>
          </cell>
          <cell r="W2824">
            <v>1</v>
          </cell>
          <cell r="X2824">
            <v>31</v>
          </cell>
          <cell r="Y2824">
            <v>26</v>
          </cell>
          <cell r="Z2824">
            <v>28.5</v>
          </cell>
        </row>
        <row r="2825">
          <cell r="A2825" t="str">
            <v>TMP678</v>
          </cell>
          <cell r="B2825" t="str">
            <v>ANIL CHAVAN</v>
          </cell>
          <cell r="C2825" t="str">
            <v>17.12.07</v>
          </cell>
          <cell r="E2825" t="str">
            <v>YES</v>
          </cell>
          <cell r="F2825" t="str">
            <v>TIME_IN</v>
          </cell>
          <cell r="G2825">
            <v>0</v>
          </cell>
          <cell r="H2825" t="str">
            <v>TEMP</v>
          </cell>
          <cell r="N2825">
            <v>0</v>
          </cell>
          <cell r="R2825" t="str">
            <v>DRIVER</v>
          </cell>
          <cell r="S2825">
            <v>39783</v>
          </cell>
          <cell r="T2825">
            <v>24</v>
          </cell>
          <cell r="U2825">
            <v>4</v>
          </cell>
          <cell r="V2825">
            <v>0</v>
          </cell>
          <cell r="W2825">
            <v>0</v>
          </cell>
          <cell r="X2825">
            <v>31</v>
          </cell>
          <cell r="Y2825">
            <v>28</v>
          </cell>
          <cell r="Z2825">
            <v>30</v>
          </cell>
        </row>
        <row r="2826">
          <cell r="A2826" t="str">
            <v>TMP678</v>
          </cell>
          <cell r="B2826" t="str">
            <v>ANIL CHAVAN</v>
          </cell>
          <cell r="C2826" t="str">
            <v>17.12.07</v>
          </cell>
          <cell r="E2826" t="str">
            <v>YES</v>
          </cell>
          <cell r="F2826" t="str">
            <v>TIME_IN</v>
          </cell>
          <cell r="G2826">
            <v>0</v>
          </cell>
          <cell r="H2826" t="str">
            <v>TEMP</v>
          </cell>
          <cell r="N2826">
            <v>0</v>
          </cell>
          <cell r="R2826" t="str">
            <v>DRIVER</v>
          </cell>
          <cell r="S2826">
            <v>39881</v>
          </cell>
          <cell r="T2826">
            <v>24</v>
          </cell>
          <cell r="U2826">
            <v>5</v>
          </cell>
          <cell r="V2826">
            <v>0</v>
          </cell>
          <cell r="W2826">
            <v>2</v>
          </cell>
          <cell r="X2826">
            <v>31</v>
          </cell>
          <cell r="Y2826">
            <v>30</v>
          </cell>
          <cell r="Z2826">
            <v>22</v>
          </cell>
        </row>
        <row r="2827">
          <cell r="A2827" t="str">
            <v>TMP678</v>
          </cell>
          <cell r="B2827" t="str">
            <v>ANIL CHAVAN</v>
          </cell>
          <cell r="C2827" t="str">
            <v>17.12.07</v>
          </cell>
          <cell r="E2827" t="str">
            <v>YES</v>
          </cell>
          <cell r="F2827" t="str">
            <v>TIME_IN</v>
          </cell>
          <cell r="G2827">
            <v>0</v>
          </cell>
          <cell r="H2827" t="str">
            <v>TEMP</v>
          </cell>
          <cell r="N2827">
            <v>0</v>
          </cell>
          <cell r="R2827" t="str">
            <v>DRIVER</v>
          </cell>
          <cell r="S2827">
            <v>39845</v>
          </cell>
          <cell r="T2827">
            <v>23</v>
          </cell>
          <cell r="U2827">
            <v>4</v>
          </cell>
          <cell r="V2827">
            <v>0</v>
          </cell>
          <cell r="W2827">
            <v>0</v>
          </cell>
          <cell r="X2827">
            <v>28</v>
          </cell>
          <cell r="Y2827">
            <v>27</v>
          </cell>
          <cell r="Z2827">
            <v>21.5</v>
          </cell>
        </row>
        <row r="2828">
          <cell r="A2828" t="str">
            <v>TMP680</v>
          </cell>
          <cell r="B2828" t="str">
            <v>SHIVAJI GANGURDE</v>
          </cell>
          <cell r="C2828" t="str">
            <v>24.12.07</v>
          </cell>
          <cell r="E2828" t="str">
            <v>YES</v>
          </cell>
          <cell r="F2828">
            <v>8.15</v>
          </cell>
          <cell r="G2828">
            <v>16.45</v>
          </cell>
          <cell r="H2828" t="str">
            <v>TEMP</v>
          </cell>
          <cell r="N2828">
            <v>0</v>
          </cell>
          <cell r="R2828" t="str">
            <v>PRINTING HELPER</v>
          </cell>
          <cell r="S2828">
            <v>39660</v>
          </cell>
          <cell r="T2828">
            <v>27</v>
          </cell>
          <cell r="U2828">
            <v>4</v>
          </cell>
          <cell r="V2828">
            <v>0</v>
          </cell>
          <cell r="W2828">
            <v>0</v>
          </cell>
          <cell r="X2828">
            <v>31</v>
          </cell>
          <cell r="Y2828">
            <v>31</v>
          </cell>
          <cell r="Z2828">
            <v>22.75</v>
          </cell>
        </row>
        <row r="2829">
          <cell r="A2829" t="str">
            <v>TMP680</v>
          </cell>
          <cell r="B2829" t="str">
            <v>SHIVAJI GANGURDE</v>
          </cell>
          <cell r="C2829" t="str">
            <v>24.12.07</v>
          </cell>
          <cell r="E2829" t="str">
            <v>YES</v>
          </cell>
          <cell r="F2829">
            <v>8.15</v>
          </cell>
          <cell r="G2829">
            <v>16.45</v>
          </cell>
          <cell r="H2829" t="str">
            <v>TEMP</v>
          </cell>
          <cell r="N2829">
            <v>0</v>
          </cell>
          <cell r="R2829" t="str">
            <v>PRINTING HELPER</v>
          </cell>
          <cell r="S2829">
            <v>39539</v>
          </cell>
          <cell r="T2829">
            <v>18</v>
          </cell>
          <cell r="U2829">
            <v>4</v>
          </cell>
          <cell r="W2829">
            <v>0</v>
          </cell>
          <cell r="X2829">
            <v>30</v>
          </cell>
          <cell r="Y2829">
            <v>22</v>
          </cell>
          <cell r="Z2829">
            <v>0</v>
          </cell>
        </row>
        <row r="2830">
          <cell r="A2830" t="str">
            <v>TMP680</v>
          </cell>
          <cell r="B2830" t="str">
            <v>SHIVAJI GANGURDE</v>
          </cell>
          <cell r="C2830" t="str">
            <v>24.12.07</v>
          </cell>
          <cell r="E2830" t="str">
            <v>YES</v>
          </cell>
          <cell r="F2830">
            <v>8.15</v>
          </cell>
          <cell r="G2830">
            <v>16.45</v>
          </cell>
          <cell r="H2830" t="str">
            <v>TEMP</v>
          </cell>
          <cell r="N2830">
            <v>0</v>
          </cell>
          <cell r="R2830" t="str">
            <v>PRINTING HELPER</v>
          </cell>
          <cell r="S2830">
            <v>39691</v>
          </cell>
          <cell r="T2830">
            <v>21</v>
          </cell>
          <cell r="U2830">
            <v>4</v>
          </cell>
          <cell r="V2830">
            <v>0</v>
          </cell>
          <cell r="W2830">
            <v>3</v>
          </cell>
          <cell r="X2830">
            <v>31</v>
          </cell>
          <cell r="Y2830">
            <v>28</v>
          </cell>
          <cell r="Z2830">
            <v>1.5</v>
          </cell>
        </row>
        <row r="2831">
          <cell r="A2831" t="str">
            <v>TMP680</v>
          </cell>
          <cell r="B2831" t="str">
            <v>SHIVAJI GANGURDE</v>
          </cell>
          <cell r="C2831" t="str">
            <v>24.12.07</v>
          </cell>
          <cell r="F2831">
            <v>8.15</v>
          </cell>
          <cell r="G2831">
            <v>16.45</v>
          </cell>
          <cell r="H2831" t="str">
            <v>TEMP</v>
          </cell>
          <cell r="N2831">
            <v>0</v>
          </cell>
          <cell r="R2831" t="str">
            <v>PRINTING HELPER</v>
          </cell>
          <cell r="S2831">
            <v>39629</v>
          </cell>
          <cell r="T2831">
            <v>22</v>
          </cell>
          <cell r="U2831">
            <v>4</v>
          </cell>
          <cell r="V2831">
            <v>0</v>
          </cell>
          <cell r="W2831">
            <v>0</v>
          </cell>
          <cell r="X2831">
            <v>30</v>
          </cell>
          <cell r="Y2831">
            <v>26</v>
          </cell>
          <cell r="Z2831">
            <v>0.75</v>
          </cell>
        </row>
        <row r="2832">
          <cell r="A2832" t="str">
            <v>TMP680</v>
          </cell>
          <cell r="B2832" t="str">
            <v>SHIVAJI GANGURDE</v>
          </cell>
          <cell r="C2832" t="str">
            <v>24.12.07</v>
          </cell>
          <cell r="E2832" t="str">
            <v>YES</v>
          </cell>
          <cell r="F2832" t="str">
            <v>TIME_IN</v>
          </cell>
          <cell r="G2832">
            <v>16.45</v>
          </cell>
          <cell r="H2832" t="str">
            <v>TEMP</v>
          </cell>
          <cell r="N2832">
            <v>0</v>
          </cell>
          <cell r="R2832" t="str">
            <v>PRINTING HELPER</v>
          </cell>
          <cell r="S2832">
            <v>39845</v>
          </cell>
          <cell r="T2832">
            <v>22</v>
          </cell>
          <cell r="U2832">
            <v>4</v>
          </cell>
          <cell r="V2832">
            <v>0</v>
          </cell>
          <cell r="W2832">
            <v>0</v>
          </cell>
          <cell r="X2832">
            <v>28</v>
          </cell>
          <cell r="Y2832">
            <v>26</v>
          </cell>
          <cell r="Z2832">
            <v>7</v>
          </cell>
        </row>
        <row r="2833">
          <cell r="A2833" t="str">
            <v>TMP680</v>
          </cell>
          <cell r="B2833" t="str">
            <v>SHIVAJI GANGURDE</v>
          </cell>
          <cell r="C2833" t="str">
            <v>24.12.07</v>
          </cell>
          <cell r="E2833" t="str">
            <v>YES</v>
          </cell>
          <cell r="F2833">
            <v>8.15</v>
          </cell>
          <cell r="G2833">
            <v>16.45</v>
          </cell>
          <cell r="H2833" t="str">
            <v>TEMP</v>
          </cell>
          <cell r="N2833">
            <v>0</v>
          </cell>
          <cell r="R2833" t="str">
            <v>PRINTING HELPER</v>
          </cell>
          <cell r="S2833">
            <v>39753</v>
          </cell>
          <cell r="T2833">
            <v>24</v>
          </cell>
          <cell r="U2833">
            <v>5</v>
          </cell>
          <cell r="V2833">
            <v>0</v>
          </cell>
          <cell r="W2833">
            <v>0</v>
          </cell>
          <cell r="X2833">
            <v>30</v>
          </cell>
          <cell r="Y2833">
            <v>29</v>
          </cell>
          <cell r="Z2833">
            <v>7</v>
          </cell>
        </row>
        <row r="2834">
          <cell r="A2834" t="str">
            <v>TMP680</v>
          </cell>
          <cell r="B2834" t="str">
            <v>SHIVAJI GANGURDE</v>
          </cell>
          <cell r="C2834" t="str">
            <v>24.12.07</v>
          </cell>
          <cell r="E2834" t="str">
            <v>YES</v>
          </cell>
          <cell r="F2834" t="str">
            <v>TIME_IN</v>
          </cell>
          <cell r="G2834">
            <v>16.45</v>
          </cell>
          <cell r="H2834" t="str">
            <v>TEMP</v>
          </cell>
          <cell r="N2834">
            <v>0</v>
          </cell>
          <cell r="R2834" t="str">
            <v>PRINTING HELPER</v>
          </cell>
          <cell r="S2834">
            <v>39814</v>
          </cell>
          <cell r="T2834">
            <v>25</v>
          </cell>
          <cell r="U2834">
            <v>4</v>
          </cell>
          <cell r="V2834">
            <v>0</v>
          </cell>
          <cell r="W2834">
            <v>1</v>
          </cell>
          <cell r="X2834">
            <v>31</v>
          </cell>
          <cell r="Y2834">
            <v>30</v>
          </cell>
          <cell r="Z2834">
            <v>4.5</v>
          </cell>
        </row>
        <row r="2835">
          <cell r="A2835" t="str">
            <v>TMP680</v>
          </cell>
          <cell r="B2835" t="str">
            <v>SHIVAJI GANGURDE</v>
          </cell>
          <cell r="C2835" t="str">
            <v>24.12.07</v>
          </cell>
          <cell r="E2835" t="str">
            <v>YES</v>
          </cell>
          <cell r="F2835">
            <v>8.15</v>
          </cell>
          <cell r="G2835">
            <v>16.45</v>
          </cell>
          <cell r="H2835" t="str">
            <v>TEMP</v>
          </cell>
          <cell r="N2835">
            <v>0</v>
          </cell>
          <cell r="R2835" t="str">
            <v>PRINTING HELPER</v>
          </cell>
          <cell r="S2835">
            <v>39722</v>
          </cell>
          <cell r="T2835">
            <v>21</v>
          </cell>
          <cell r="U2835">
            <v>4</v>
          </cell>
          <cell r="V2835">
            <v>0</v>
          </cell>
          <cell r="W2835">
            <v>4</v>
          </cell>
          <cell r="X2835">
            <v>31</v>
          </cell>
          <cell r="Y2835">
            <v>29</v>
          </cell>
          <cell r="Z2835">
            <v>10</v>
          </cell>
        </row>
        <row r="2836">
          <cell r="A2836" t="str">
            <v>TMP680</v>
          </cell>
          <cell r="B2836" t="str">
            <v>SHIVAJI GANGURDE</v>
          </cell>
          <cell r="C2836" t="str">
            <v>24.12.07</v>
          </cell>
          <cell r="E2836" t="str">
            <v>YES</v>
          </cell>
          <cell r="F2836">
            <v>8.15</v>
          </cell>
          <cell r="G2836">
            <v>16.45</v>
          </cell>
          <cell r="H2836" t="str">
            <v>TEMP</v>
          </cell>
          <cell r="N2836">
            <v>0</v>
          </cell>
          <cell r="R2836" t="str">
            <v>PRINTING HELPER</v>
          </cell>
          <cell r="S2836">
            <v>39599</v>
          </cell>
          <cell r="T2836">
            <v>9</v>
          </cell>
          <cell r="U2836">
            <v>2</v>
          </cell>
          <cell r="V2836">
            <v>0</v>
          </cell>
          <cell r="W2836">
            <v>1</v>
          </cell>
          <cell r="X2836">
            <v>31</v>
          </cell>
          <cell r="Y2836">
            <v>12</v>
          </cell>
          <cell r="Z2836">
            <v>0</v>
          </cell>
        </row>
        <row r="2837">
          <cell r="A2837" t="str">
            <v>TMP680</v>
          </cell>
          <cell r="B2837" t="str">
            <v>SHIVAJI GANGURDE</v>
          </cell>
          <cell r="C2837" t="str">
            <v>24.12.07</v>
          </cell>
          <cell r="E2837" t="str">
            <v>YES</v>
          </cell>
          <cell r="F2837" t="str">
            <v>TIME_IN</v>
          </cell>
          <cell r="G2837">
            <v>16.45</v>
          </cell>
          <cell r="H2837" t="str">
            <v>TEMP</v>
          </cell>
          <cell r="N2837">
            <v>0</v>
          </cell>
          <cell r="R2837" t="str">
            <v>PRINTING HELPER</v>
          </cell>
          <cell r="S2837">
            <v>39783</v>
          </cell>
          <cell r="T2837">
            <v>24</v>
          </cell>
          <cell r="U2837">
            <v>3</v>
          </cell>
          <cell r="V2837">
            <v>0</v>
          </cell>
          <cell r="W2837">
            <v>0</v>
          </cell>
          <cell r="X2837">
            <v>31</v>
          </cell>
          <cell r="Y2837">
            <v>27</v>
          </cell>
          <cell r="Z2837">
            <v>0</v>
          </cell>
        </row>
        <row r="2838">
          <cell r="A2838" t="str">
            <v>TMP680</v>
          </cell>
          <cell r="B2838" t="str">
            <v>SHIVAJI GANGURDE</v>
          </cell>
          <cell r="C2838" t="str">
            <v>24.12.07</v>
          </cell>
          <cell r="E2838" t="str">
            <v>YES</v>
          </cell>
          <cell r="F2838" t="str">
            <v>TIME_IN</v>
          </cell>
          <cell r="G2838">
            <v>16.45</v>
          </cell>
          <cell r="H2838" t="str">
            <v>TEMP</v>
          </cell>
          <cell r="N2838">
            <v>0</v>
          </cell>
          <cell r="R2838" t="str">
            <v>PRINTING HELPER</v>
          </cell>
          <cell r="S2838">
            <v>39881</v>
          </cell>
          <cell r="T2838">
            <v>24</v>
          </cell>
          <cell r="U2838">
            <v>5</v>
          </cell>
          <cell r="V2838">
            <v>0</v>
          </cell>
          <cell r="W2838">
            <v>2</v>
          </cell>
          <cell r="X2838">
            <v>31</v>
          </cell>
          <cell r="Y2838">
            <v>31</v>
          </cell>
          <cell r="Z2838">
            <v>18</v>
          </cell>
        </row>
        <row r="2839">
          <cell r="A2839" t="str">
            <v>TMP680</v>
          </cell>
          <cell r="B2839" t="str">
            <v>SHIVAJI GANGURDE</v>
          </cell>
          <cell r="C2839" t="str">
            <v>24.12.07</v>
          </cell>
          <cell r="E2839" t="str">
            <v>YES</v>
          </cell>
          <cell r="F2839">
            <v>8.15</v>
          </cell>
          <cell r="G2839">
            <v>16.45</v>
          </cell>
          <cell r="H2839" t="str">
            <v>TEMP</v>
          </cell>
          <cell r="N2839">
            <v>0</v>
          </cell>
          <cell r="R2839" t="str">
            <v>PRINTING HELPER</v>
          </cell>
          <cell r="S2839">
            <v>39692</v>
          </cell>
          <cell r="T2839">
            <v>23</v>
          </cell>
          <cell r="U2839">
            <v>4</v>
          </cell>
          <cell r="V2839">
            <v>0</v>
          </cell>
          <cell r="W2839">
            <v>1</v>
          </cell>
          <cell r="X2839">
            <v>30</v>
          </cell>
          <cell r="Y2839">
            <v>28</v>
          </cell>
          <cell r="Z2839">
            <v>11</v>
          </cell>
        </row>
        <row r="2840">
          <cell r="A2840" t="str">
            <v>TMP681</v>
          </cell>
          <cell r="B2840" t="str">
            <v>SAINATH MADHAVI</v>
          </cell>
          <cell r="C2840" t="str">
            <v>11.12.07</v>
          </cell>
          <cell r="E2840" t="str">
            <v>YES</v>
          </cell>
          <cell r="F2840">
            <v>8.15</v>
          </cell>
          <cell r="G2840">
            <v>16.45</v>
          </cell>
          <cell r="H2840" t="str">
            <v>TEMP</v>
          </cell>
          <cell r="N2840">
            <v>0</v>
          </cell>
          <cell r="R2840" t="str">
            <v>PRINTING HELPER</v>
          </cell>
          <cell r="S2840">
            <v>39539</v>
          </cell>
          <cell r="T2840">
            <v>18</v>
          </cell>
          <cell r="U2840">
            <v>4</v>
          </cell>
          <cell r="W2840">
            <v>0</v>
          </cell>
          <cell r="X2840">
            <v>30</v>
          </cell>
          <cell r="Y2840">
            <v>22</v>
          </cell>
          <cell r="Z2840">
            <v>2.25</v>
          </cell>
        </row>
        <row r="2841">
          <cell r="A2841" t="str">
            <v>TMP681</v>
          </cell>
          <cell r="B2841" t="str">
            <v>SAINATH MADHAVI</v>
          </cell>
          <cell r="C2841" t="str">
            <v>11.12.07</v>
          </cell>
          <cell r="E2841" t="str">
            <v>YES</v>
          </cell>
          <cell r="F2841">
            <v>8.15</v>
          </cell>
          <cell r="G2841">
            <v>16.45</v>
          </cell>
          <cell r="H2841" t="str">
            <v>TEMP</v>
          </cell>
          <cell r="N2841">
            <v>0</v>
          </cell>
          <cell r="R2841" t="str">
            <v>PRINTING HELPER</v>
          </cell>
          <cell r="S2841">
            <v>39599</v>
          </cell>
          <cell r="T2841">
            <v>25</v>
          </cell>
          <cell r="U2841">
            <v>4</v>
          </cell>
          <cell r="V2841">
            <v>0</v>
          </cell>
          <cell r="W2841">
            <v>1</v>
          </cell>
          <cell r="X2841">
            <v>31</v>
          </cell>
          <cell r="Y2841">
            <v>30</v>
          </cell>
          <cell r="Z2841">
            <v>2.15</v>
          </cell>
        </row>
        <row r="2842">
          <cell r="A2842" t="str">
            <v>TMP681</v>
          </cell>
          <cell r="B2842" t="str">
            <v>SAINATH MADHAVI</v>
          </cell>
          <cell r="C2842" t="str">
            <v>11.12.07</v>
          </cell>
          <cell r="F2842">
            <v>8.15</v>
          </cell>
          <cell r="G2842">
            <v>16.45</v>
          </cell>
          <cell r="H2842" t="str">
            <v>TEMP</v>
          </cell>
          <cell r="N2842">
            <v>0</v>
          </cell>
          <cell r="R2842" t="str">
            <v>PRINTING HELPER</v>
          </cell>
          <cell r="S2842">
            <v>39629</v>
          </cell>
          <cell r="T2842">
            <v>11</v>
          </cell>
          <cell r="U2842">
            <v>2</v>
          </cell>
          <cell r="V2842">
            <v>0</v>
          </cell>
          <cell r="W2842">
            <v>0</v>
          </cell>
          <cell r="X2842">
            <v>30</v>
          </cell>
          <cell r="Y2842">
            <v>13</v>
          </cell>
          <cell r="Z2842">
            <v>0</v>
          </cell>
        </row>
        <row r="2843">
          <cell r="A2843" t="str">
            <v>TMP683</v>
          </cell>
          <cell r="B2843" t="str">
            <v>VINESHREE KADAM</v>
          </cell>
          <cell r="C2843" t="str">
            <v>14.1.08</v>
          </cell>
          <cell r="F2843">
            <v>9</v>
          </cell>
          <cell r="G2843">
            <v>17.3</v>
          </cell>
          <cell r="H2843" t="str">
            <v>TEMP</v>
          </cell>
          <cell r="N2843">
            <v>0</v>
          </cell>
          <cell r="R2843" t="str">
            <v>ASSEMBLY SUPERVISORR</v>
          </cell>
          <cell r="S2843">
            <v>39629</v>
          </cell>
          <cell r="T2843">
            <v>25</v>
          </cell>
          <cell r="U2843">
            <v>5</v>
          </cell>
          <cell r="V2843">
            <v>0</v>
          </cell>
          <cell r="W2843">
            <v>0</v>
          </cell>
          <cell r="X2843">
            <v>30</v>
          </cell>
          <cell r="Y2843">
            <v>30</v>
          </cell>
          <cell r="Z2843">
            <v>8</v>
          </cell>
        </row>
        <row r="2844">
          <cell r="A2844" t="str">
            <v>TMP683</v>
          </cell>
          <cell r="B2844" t="str">
            <v>VINESHREE KADAM</v>
          </cell>
          <cell r="C2844" t="str">
            <v>14.1.08</v>
          </cell>
          <cell r="E2844" t="str">
            <v>YES</v>
          </cell>
          <cell r="F2844">
            <v>9</v>
          </cell>
          <cell r="G2844">
            <v>17.3</v>
          </cell>
          <cell r="H2844" t="str">
            <v>TEMP</v>
          </cell>
          <cell r="N2844">
            <v>0</v>
          </cell>
          <cell r="R2844" t="str">
            <v>ASSEMBLY SUPERVISORR</v>
          </cell>
          <cell r="S2844">
            <v>39722</v>
          </cell>
          <cell r="T2844">
            <v>21.5</v>
          </cell>
          <cell r="U2844">
            <v>4</v>
          </cell>
          <cell r="V2844">
            <v>0</v>
          </cell>
          <cell r="W2844">
            <v>4</v>
          </cell>
          <cell r="X2844">
            <v>31</v>
          </cell>
          <cell r="Y2844">
            <v>29.5</v>
          </cell>
          <cell r="Z2844">
            <v>0</v>
          </cell>
        </row>
        <row r="2845">
          <cell r="A2845" t="str">
            <v>TMP683</v>
          </cell>
          <cell r="B2845" t="str">
            <v>VINESHREE KADAM</v>
          </cell>
          <cell r="C2845" t="str">
            <v>14.1.08</v>
          </cell>
          <cell r="E2845" t="str">
            <v>YES</v>
          </cell>
          <cell r="F2845">
            <v>9</v>
          </cell>
          <cell r="G2845">
            <v>17.3</v>
          </cell>
          <cell r="H2845" t="str">
            <v>TEMP</v>
          </cell>
          <cell r="N2845">
            <v>0</v>
          </cell>
          <cell r="R2845" t="str">
            <v>ASSEMBLY SUPERVISORR</v>
          </cell>
          <cell r="S2845">
            <v>39539</v>
          </cell>
          <cell r="T2845">
            <v>25</v>
          </cell>
          <cell r="U2845">
            <v>4</v>
          </cell>
          <cell r="W2845">
            <v>0</v>
          </cell>
          <cell r="X2845">
            <v>30</v>
          </cell>
          <cell r="Y2845">
            <v>29</v>
          </cell>
          <cell r="Z2845">
            <v>0</v>
          </cell>
        </row>
        <row r="2846">
          <cell r="A2846" t="str">
            <v>TMP683</v>
          </cell>
          <cell r="B2846" t="str">
            <v>VINESHREE KADAM</v>
          </cell>
          <cell r="C2846" t="str">
            <v>14.1.08</v>
          </cell>
          <cell r="E2846" t="str">
            <v>YES</v>
          </cell>
          <cell r="F2846">
            <v>9</v>
          </cell>
          <cell r="G2846">
            <v>17.3</v>
          </cell>
          <cell r="H2846" t="str">
            <v>TEMP</v>
          </cell>
          <cell r="N2846">
            <v>0</v>
          </cell>
          <cell r="R2846" t="str">
            <v>ASSEMBLY SUPERVISORR</v>
          </cell>
          <cell r="S2846">
            <v>39691</v>
          </cell>
          <cell r="T2846">
            <v>23</v>
          </cell>
          <cell r="U2846">
            <v>4</v>
          </cell>
          <cell r="V2846">
            <v>0</v>
          </cell>
          <cell r="W2846">
            <v>3</v>
          </cell>
          <cell r="X2846">
            <v>31</v>
          </cell>
          <cell r="Y2846">
            <v>30</v>
          </cell>
          <cell r="Z2846">
            <v>0.75</v>
          </cell>
        </row>
        <row r="2847">
          <cell r="A2847" t="str">
            <v>TMP683</v>
          </cell>
          <cell r="B2847" t="str">
            <v>VINESHREE KADAM</v>
          </cell>
          <cell r="C2847" t="str">
            <v>14.1.08</v>
          </cell>
          <cell r="E2847" t="str">
            <v>YES</v>
          </cell>
          <cell r="F2847" t="str">
            <v>TIME_IN</v>
          </cell>
          <cell r="G2847">
            <v>17.3</v>
          </cell>
          <cell r="H2847" t="str">
            <v>TEMP</v>
          </cell>
          <cell r="N2847">
            <v>0</v>
          </cell>
          <cell r="R2847" t="str">
            <v>ASSEMBLY SUPERVISORR</v>
          </cell>
          <cell r="S2847">
            <v>39881</v>
          </cell>
          <cell r="T2847">
            <v>23</v>
          </cell>
          <cell r="U2847">
            <v>5</v>
          </cell>
          <cell r="V2847">
            <v>0</v>
          </cell>
          <cell r="W2847">
            <v>2</v>
          </cell>
          <cell r="X2847">
            <v>31</v>
          </cell>
          <cell r="Y2847">
            <v>30</v>
          </cell>
          <cell r="Z2847">
            <v>0.75</v>
          </cell>
        </row>
        <row r="2848">
          <cell r="A2848" t="str">
            <v>TMP683</v>
          </cell>
          <cell r="B2848" t="str">
            <v>VINESHREE KADAM</v>
          </cell>
          <cell r="C2848" t="str">
            <v>14.1.08</v>
          </cell>
          <cell r="E2848" t="str">
            <v>YES</v>
          </cell>
          <cell r="F2848">
            <v>9</v>
          </cell>
          <cell r="G2848">
            <v>17.3</v>
          </cell>
          <cell r="H2848" t="str">
            <v>TEMP</v>
          </cell>
          <cell r="N2848">
            <v>0</v>
          </cell>
          <cell r="R2848" t="str">
            <v>ASSEMBLY SUPERVISORR</v>
          </cell>
          <cell r="S2848">
            <v>39660</v>
          </cell>
          <cell r="T2848">
            <v>25.5</v>
          </cell>
          <cell r="U2848">
            <v>4</v>
          </cell>
          <cell r="V2848">
            <v>0</v>
          </cell>
          <cell r="W2848">
            <v>0</v>
          </cell>
          <cell r="X2848">
            <v>31</v>
          </cell>
          <cell r="Y2848">
            <v>29.5</v>
          </cell>
          <cell r="Z2848">
            <v>9.5</v>
          </cell>
        </row>
        <row r="2849">
          <cell r="A2849" t="str">
            <v>TMP683</v>
          </cell>
          <cell r="B2849" t="str">
            <v>VINESHREE KADAM</v>
          </cell>
          <cell r="C2849" t="str">
            <v>14.1.08</v>
          </cell>
          <cell r="E2849" t="str">
            <v>YES</v>
          </cell>
          <cell r="F2849">
            <v>9</v>
          </cell>
          <cell r="G2849">
            <v>17.3</v>
          </cell>
          <cell r="H2849" t="str">
            <v>TEMP</v>
          </cell>
          <cell r="N2849">
            <v>0</v>
          </cell>
          <cell r="R2849" t="str">
            <v>ASSEMBLY SUPERVISORR</v>
          </cell>
          <cell r="S2849">
            <v>39753</v>
          </cell>
          <cell r="T2849">
            <v>25</v>
          </cell>
          <cell r="U2849">
            <v>5</v>
          </cell>
          <cell r="V2849">
            <v>0</v>
          </cell>
          <cell r="W2849">
            <v>0</v>
          </cell>
          <cell r="X2849">
            <v>30</v>
          </cell>
          <cell r="Y2849">
            <v>30</v>
          </cell>
          <cell r="Z2849">
            <v>0</v>
          </cell>
        </row>
        <row r="2850">
          <cell r="A2850" t="str">
            <v>TMP683</v>
          </cell>
          <cell r="B2850" t="str">
            <v>VINESHREE KADAM</v>
          </cell>
          <cell r="C2850" t="str">
            <v>14.1.08</v>
          </cell>
          <cell r="E2850" t="str">
            <v>YES</v>
          </cell>
          <cell r="F2850" t="str">
            <v>TIME_IN</v>
          </cell>
          <cell r="G2850">
            <v>17.3</v>
          </cell>
          <cell r="H2850" t="str">
            <v>TEMP</v>
          </cell>
          <cell r="N2850">
            <v>0</v>
          </cell>
          <cell r="R2850" t="str">
            <v>ASSEMBLY SUPERVISORR</v>
          </cell>
          <cell r="S2850">
            <v>39814</v>
          </cell>
          <cell r="T2850">
            <v>25</v>
          </cell>
          <cell r="U2850">
            <v>4</v>
          </cell>
          <cell r="V2850">
            <v>0</v>
          </cell>
          <cell r="W2850">
            <v>1</v>
          </cell>
          <cell r="X2850">
            <v>31</v>
          </cell>
          <cell r="Y2850">
            <v>30</v>
          </cell>
          <cell r="Z2850">
            <v>1.5</v>
          </cell>
        </row>
        <row r="2851">
          <cell r="A2851" t="str">
            <v>TMP683</v>
          </cell>
          <cell r="B2851" t="str">
            <v>VINESHREE KADAM</v>
          </cell>
          <cell r="C2851" t="str">
            <v>14.1.08</v>
          </cell>
          <cell r="E2851" t="str">
            <v>YES</v>
          </cell>
          <cell r="F2851">
            <v>9</v>
          </cell>
          <cell r="G2851">
            <v>17.3</v>
          </cell>
          <cell r="H2851" t="str">
            <v>TEMP</v>
          </cell>
          <cell r="N2851">
            <v>0</v>
          </cell>
          <cell r="R2851" t="str">
            <v>ASSEMBLY SUPERVISORR</v>
          </cell>
          <cell r="S2851">
            <v>39692</v>
          </cell>
          <cell r="T2851">
            <v>23.5</v>
          </cell>
          <cell r="U2851">
            <v>4</v>
          </cell>
          <cell r="V2851">
            <v>0</v>
          </cell>
          <cell r="W2851">
            <v>1</v>
          </cell>
          <cell r="X2851">
            <v>30</v>
          </cell>
          <cell r="Y2851">
            <v>28.5</v>
          </cell>
          <cell r="Z2851">
            <v>8</v>
          </cell>
        </row>
        <row r="2852">
          <cell r="A2852" t="str">
            <v>TMP683</v>
          </cell>
          <cell r="B2852" t="str">
            <v>VINESHREE KADAM</v>
          </cell>
          <cell r="C2852" t="str">
            <v>14.1.08</v>
          </cell>
          <cell r="E2852" t="str">
            <v>YES</v>
          </cell>
          <cell r="F2852" t="str">
            <v>TIME_IN</v>
          </cell>
          <cell r="G2852">
            <v>17.3</v>
          </cell>
          <cell r="H2852" t="str">
            <v>TEMP</v>
          </cell>
          <cell r="N2852">
            <v>0</v>
          </cell>
          <cell r="R2852" t="str">
            <v>ASSEMBLY SUPERVISORR</v>
          </cell>
          <cell r="S2852">
            <v>39783</v>
          </cell>
          <cell r="T2852">
            <v>27</v>
          </cell>
          <cell r="U2852">
            <v>4</v>
          </cell>
          <cell r="V2852">
            <v>0</v>
          </cell>
          <cell r="W2852">
            <v>0</v>
          </cell>
          <cell r="X2852">
            <v>31</v>
          </cell>
          <cell r="Y2852">
            <v>31</v>
          </cell>
          <cell r="Z2852">
            <v>0</v>
          </cell>
        </row>
        <row r="2853">
          <cell r="A2853" t="str">
            <v>TMP683</v>
          </cell>
          <cell r="B2853" t="str">
            <v>VINESHREE KADAM</v>
          </cell>
          <cell r="C2853" t="str">
            <v>14.1.08</v>
          </cell>
          <cell r="E2853" t="str">
            <v>YES</v>
          </cell>
          <cell r="F2853" t="str">
            <v>TIME_IN</v>
          </cell>
          <cell r="G2853">
            <v>17.3</v>
          </cell>
          <cell r="H2853" t="str">
            <v>TEMP</v>
          </cell>
          <cell r="N2853">
            <v>0</v>
          </cell>
          <cell r="R2853" t="str">
            <v>ASSEMBLY SUPERVISORR</v>
          </cell>
          <cell r="S2853">
            <v>39845</v>
          </cell>
          <cell r="T2853">
            <v>22</v>
          </cell>
          <cell r="U2853">
            <v>4</v>
          </cell>
          <cell r="V2853">
            <v>0</v>
          </cell>
          <cell r="W2853">
            <v>0</v>
          </cell>
          <cell r="X2853">
            <v>28</v>
          </cell>
          <cell r="Y2853">
            <v>26</v>
          </cell>
          <cell r="Z2853">
            <v>1.5</v>
          </cell>
        </row>
        <row r="2854">
          <cell r="A2854" t="str">
            <v>TMP683</v>
          </cell>
          <cell r="B2854" t="str">
            <v>VINESHREE KADAM</v>
          </cell>
          <cell r="C2854" t="str">
            <v>14.1.08</v>
          </cell>
          <cell r="E2854" t="str">
            <v>YES</v>
          </cell>
          <cell r="F2854">
            <v>9</v>
          </cell>
          <cell r="G2854">
            <v>17.3</v>
          </cell>
          <cell r="H2854" t="str">
            <v>TEMP</v>
          </cell>
          <cell r="N2854">
            <v>0</v>
          </cell>
          <cell r="R2854" t="str">
            <v>ASSEMBLY SUPERVISORR</v>
          </cell>
          <cell r="S2854">
            <v>39599</v>
          </cell>
          <cell r="T2854">
            <v>19.5</v>
          </cell>
          <cell r="U2854">
            <v>3</v>
          </cell>
          <cell r="V2854">
            <v>0</v>
          </cell>
          <cell r="W2854">
            <v>1</v>
          </cell>
          <cell r="X2854">
            <v>31</v>
          </cell>
          <cell r="Y2854">
            <v>23.5</v>
          </cell>
          <cell r="Z2854">
            <v>8</v>
          </cell>
        </row>
        <row r="2855">
          <cell r="A2855" t="str">
            <v>TMP684</v>
          </cell>
          <cell r="B2855" t="str">
            <v>SAMPAT JADHAV</v>
          </cell>
          <cell r="C2855" t="str">
            <v>20.1.08</v>
          </cell>
          <cell r="E2855" t="str">
            <v>YES</v>
          </cell>
          <cell r="F2855">
            <v>9</v>
          </cell>
          <cell r="G2855">
            <v>17.3</v>
          </cell>
          <cell r="H2855" t="str">
            <v>TEMP</v>
          </cell>
          <cell r="N2855">
            <v>0</v>
          </cell>
          <cell r="R2855" t="str">
            <v>CARD HELPER</v>
          </cell>
          <cell r="S2855">
            <v>39692</v>
          </cell>
          <cell r="T2855">
            <v>17.5</v>
          </cell>
          <cell r="U2855">
            <v>8</v>
          </cell>
          <cell r="V2855">
            <v>0</v>
          </cell>
          <cell r="W2855">
            <v>1</v>
          </cell>
          <cell r="X2855">
            <v>30</v>
          </cell>
          <cell r="Y2855">
            <v>26.5</v>
          </cell>
          <cell r="Z2855">
            <v>16</v>
          </cell>
        </row>
        <row r="2856">
          <cell r="A2856" t="str">
            <v>TMP684</v>
          </cell>
          <cell r="B2856" t="str">
            <v>SAMPAT JADHAV</v>
          </cell>
          <cell r="C2856" t="str">
            <v>20.1.08</v>
          </cell>
          <cell r="E2856" t="str">
            <v>YES</v>
          </cell>
          <cell r="F2856" t="str">
            <v>TIME_IN</v>
          </cell>
          <cell r="G2856">
            <v>17.3</v>
          </cell>
          <cell r="H2856" t="str">
            <v>TEMP</v>
          </cell>
          <cell r="N2856">
            <v>0</v>
          </cell>
          <cell r="R2856" t="str">
            <v>CARD HELPER</v>
          </cell>
          <cell r="S2856">
            <v>39783</v>
          </cell>
          <cell r="T2856">
            <v>18</v>
          </cell>
          <cell r="U2856">
            <v>8</v>
          </cell>
          <cell r="V2856">
            <v>0</v>
          </cell>
          <cell r="W2856">
            <v>0</v>
          </cell>
          <cell r="X2856">
            <v>31</v>
          </cell>
          <cell r="Y2856">
            <v>26</v>
          </cell>
          <cell r="Z2856">
            <v>4</v>
          </cell>
        </row>
        <row r="2857">
          <cell r="A2857" t="str">
            <v>TMP684</v>
          </cell>
          <cell r="B2857" t="str">
            <v>SAMPAT JADHAV</v>
          </cell>
          <cell r="C2857" t="str">
            <v>20.1.08</v>
          </cell>
          <cell r="F2857">
            <v>9</v>
          </cell>
          <cell r="G2857">
            <v>17.3</v>
          </cell>
          <cell r="H2857" t="str">
            <v>TEMP</v>
          </cell>
          <cell r="N2857">
            <v>0</v>
          </cell>
          <cell r="R2857" t="str">
            <v>CARD HELPER</v>
          </cell>
          <cell r="S2857">
            <v>39629</v>
          </cell>
          <cell r="T2857">
            <v>18</v>
          </cell>
          <cell r="U2857">
            <v>9</v>
          </cell>
          <cell r="V2857">
            <v>0</v>
          </cell>
          <cell r="W2857">
            <v>0</v>
          </cell>
          <cell r="X2857">
            <v>30</v>
          </cell>
          <cell r="Y2857">
            <v>27</v>
          </cell>
          <cell r="Z2857">
            <v>18</v>
          </cell>
        </row>
        <row r="2858">
          <cell r="A2858" t="str">
            <v>TMP684</v>
          </cell>
          <cell r="B2858" t="str">
            <v>SAMPAT JADHAV</v>
          </cell>
          <cell r="C2858" t="str">
            <v>20.1.08</v>
          </cell>
          <cell r="E2858" t="str">
            <v>YES</v>
          </cell>
          <cell r="F2858" t="str">
            <v>TIME_IN</v>
          </cell>
          <cell r="G2858">
            <v>17.3</v>
          </cell>
          <cell r="H2858" t="str">
            <v>TEMP</v>
          </cell>
          <cell r="N2858">
            <v>0</v>
          </cell>
          <cell r="R2858" t="str">
            <v>CARD HELPER</v>
          </cell>
          <cell r="S2858">
            <v>39881</v>
          </cell>
          <cell r="T2858">
            <v>18</v>
          </cell>
          <cell r="U2858">
            <v>9</v>
          </cell>
          <cell r="V2858">
            <v>0</v>
          </cell>
          <cell r="W2858">
            <v>2</v>
          </cell>
          <cell r="X2858">
            <v>31</v>
          </cell>
          <cell r="Y2858">
            <v>29</v>
          </cell>
          <cell r="Z2858">
            <v>0</v>
          </cell>
        </row>
        <row r="2859">
          <cell r="A2859" t="str">
            <v>TMP684</v>
          </cell>
          <cell r="B2859" t="str">
            <v>SAMPAT JADHAV</v>
          </cell>
          <cell r="C2859" t="str">
            <v>20.1.08</v>
          </cell>
          <cell r="E2859" t="str">
            <v>YES</v>
          </cell>
          <cell r="F2859">
            <v>9</v>
          </cell>
          <cell r="G2859">
            <v>17.3</v>
          </cell>
          <cell r="H2859" t="str">
            <v>TEMP</v>
          </cell>
          <cell r="N2859">
            <v>0</v>
          </cell>
          <cell r="R2859" t="str">
            <v>CARD HELPER</v>
          </cell>
          <cell r="S2859">
            <v>39599</v>
          </cell>
          <cell r="T2859">
            <v>17</v>
          </cell>
          <cell r="U2859">
            <v>7</v>
          </cell>
          <cell r="V2859">
            <v>0</v>
          </cell>
          <cell r="W2859">
            <v>1</v>
          </cell>
          <cell r="X2859">
            <v>31</v>
          </cell>
          <cell r="Y2859">
            <v>25</v>
          </cell>
          <cell r="Z2859">
            <v>17</v>
          </cell>
        </row>
        <row r="2860">
          <cell r="A2860" t="str">
            <v>TMP684</v>
          </cell>
          <cell r="B2860" t="str">
            <v>SAMPAT JADHAV</v>
          </cell>
          <cell r="C2860" t="str">
            <v>20.1.08</v>
          </cell>
          <cell r="E2860" t="str">
            <v>YES</v>
          </cell>
          <cell r="F2860">
            <v>9</v>
          </cell>
          <cell r="G2860">
            <v>17.3</v>
          </cell>
          <cell r="H2860" t="str">
            <v>TEMP</v>
          </cell>
          <cell r="N2860">
            <v>0</v>
          </cell>
          <cell r="R2860" t="str">
            <v>CARD HELPER</v>
          </cell>
          <cell r="S2860">
            <v>39722</v>
          </cell>
          <cell r="T2860">
            <v>17</v>
          </cell>
          <cell r="U2860">
            <v>8</v>
          </cell>
          <cell r="V2860">
            <v>0</v>
          </cell>
          <cell r="W2860">
            <v>4</v>
          </cell>
          <cell r="X2860">
            <v>31</v>
          </cell>
          <cell r="Y2860">
            <v>29</v>
          </cell>
          <cell r="Z2860">
            <v>16.5</v>
          </cell>
        </row>
        <row r="2861">
          <cell r="A2861" t="str">
            <v>TMP684</v>
          </cell>
          <cell r="B2861" t="str">
            <v>SAMPAT JADHAV</v>
          </cell>
          <cell r="C2861" t="str">
            <v>20.1.08</v>
          </cell>
          <cell r="E2861" t="str">
            <v>YES</v>
          </cell>
          <cell r="F2861">
            <v>9</v>
          </cell>
          <cell r="G2861">
            <v>17.3</v>
          </cell>
          <cell r="H2861" t="str">
            <v>TEMP</v>
          </cell>
          <cell r="N2861">
            <v>0</v>
          </cell>
          <cell r="R2861" t="str">
            <v>CARD HELPER</v>
          </cell>
          <cell r="S2861">
            <v>39660</v>
          </cell>
          <cell r="T2861">
            <v>21.5</v>
          </cell>
          <cell r="U2861">
            <v>8</v>
          </cell>
          <cell r="V2861">
            <v>0</v>
          </cell>
          <cell r="W2861">
            <v>0</v>
          </cell>
          <cell r="X2861">
            <v>31</v>
          </cell>
          <cell r="Y2861">
            <v>29.5</v>
          </cell>
          <cell r="Z2861">
            <v>21</v>
          </cell>
        </row>
        <row r="2862">
          <cell r="A2862" t="str">
            <v>TMP684</v>
          </cell>
          <cell r="B2862" t="str">
            <v>SAMPAT JADHAV</v>
          </cell>
          <cell r="C2862" t="str">
            <v>20.1.08</v>
          </cell>
          <cell r="E2862" t="str">
            <v>YES</v>
          </cell>
          <cell r="F2862">
            <v>9</v>
          </cell>
          <cell r="G2862">
            <v>17.3</v>
          </cell>
          <cell r="H2862" t="str">
            <v>TEMP</v>
          </cell>
          <cell r="N2862">
            <v>0</v>
          </cell>
          <cell r="R2862" t="str">
            <v>CARD HELPER</v>
          </cell>
          <cell r="S2862">
            <v>39753</v>
          </cell>
          <cell r="T2862">
            <v>16</v>
          </cell>
          <cell r="U2862">
            <v>10</v>
          </cell>
          <cell r="V2862">
            <v>0</v>
          </cell>
          <cell r="W2862">
            <v>0</v>
          </cell>
          <cell r="X2862">
            <v>30</v>
          </cell>
          <cell r="Y2862">
            <v>26</v>
          </cell>
          <cell r="Z2862">
            <v>14</v>
          </cell>
        </row>
        <row r="2863">
          <cell r="A2863" t="str">
            <v>TMP684</v>
          </cell>
          <cell r="B2863" t="str">
            <v>SAMPAT JADHAV</v>
          </cell>
          <cell r="C2863" t="str">
            <v>20.1.08</v>
          </cell>
          <cell r="E2863" t="str">
            <v>YES</v>
          </cell>
          <cell r="F2863">
            <v>9</v>
          </cell>
          <cell r="G2863">
            <v>17.3</v>
          </cell>
          <cell r="H2863" t="str">
            <v>TEMP</v>
          </cell>
          <cell r="N2863">
            <v>0</v>
          </cell>
          <cell r="R2863" t="str">
            <v>CARD HELPER</v>
          </cell>
          <cell r="S2863">
            <v>39539</v>
          </cell>
          <cell r="T2863">
            <v>20.5</v>
          </cell>
          <cell r="U2863">
            <v>8</v>
          </cell>
          <cell r="W2863">
            <v>0</v>
          </cell>
          <cell r="X2863">
            <v>30</v>
          </cell>
          <cell r="Y2863">
            <v>28.5</v>
          </cell>
          <cell r="Z2863">
            <v>21</v>
          </cell>
        </row>
        <row r="2864">
          <cell r="A2864" t="str">
            <v>TMP684</v>
          </cell>
          <cell r="B2864" t="str">
            <v>SAMPAT JADHAV</v>
          </cell>
          <cell r="C2864" t="str">
            <v>20.1.08</v>
          </cell>
          <cell r="E2864" t="str">
            <v>YES</v>
          </cell>
          <cell r="F2864" t="str">
            <v>TIME_IN</v>
          </cell>
          <cell r="G2864">
            <v>17.3</v>
          </cell>
          <cell r="H2864" t="str">
            <v>TEMP</v>
          </cell>
          <cell r="N2864">
            <v>0</v>
          </cell>
          <cell r="R2864" t="str">
            <v>CARD HELPER</v>
          </cell>
          <cell r="S2864">
            <v>39845</v>
          </cell>
          <cell r="T2864">
            <v>19</v>
          </cell>
          <cell r="U2864">
            <v>8</v>
          </cell>
          <cell r="V2864">
            <v>0</v>
          </cell>
          <cell r="W2864">
            <v>0</v>
          </cell>
          <cell r="X2864">
            <v>28</v>
          </cell>
          <cell r="Y2864">
            <v>27</v>
          </cell>
          <cell r="Z2864">
            <v>0</v>
          </cell>
        </row>
        <row r="2865">
          <cell r="A2865" t="str">
            <v>TMP684</v>
          </cell>
          <cell r="B2865" t="str">
            <v>SAMPAT JADHAV</v>
          </cell>
          <cell r="C2865" t="str">
            <v>20.1.08</v>
          </cell>
          <cell r="E2865" t="str">
            <v>YES</v>
          </cell>
          <cell r="F2865">
            <v>9</v>
          </cell>
          <cell r="G2865">
            <v>17.3</v>
          </cell>
          <cell r="H2865" t="str">
            <v>TEMP</v>
          </cell>
          <cell r="N2865">
            <v>0</v>
          </cell>
          <cell r="R2865" t="str">
            <v>CARD HELPER</v>
          </cell>
          <cell r="S2865">
            <v>39691</v>
          </cell>
          <cell r="T2865">
            <v>19</v>
          </cell>
          <cell r="U2865">
            <v>8</v>
          </cell>
          <cell r="V2865">
            <v>0</v>
          </cell>
          <cell r="W2865">
            <v>3</v>
          </cell>
          <cell r="X2865">
            <v>31</v>
          </cell>
          <cell r="Y2865">
            <v>30</v>
          </cell>
          <cell r="Z2865">
            <v>15</v>
          </cell>
        </row>
        <row r="2866">
          <cell r="A2866" t="str">
            <v>TMP684</v>
          </cell>
          <cell r="B2866" t="str">
            <v>SAMPAT JADHAV</v>
          </cell>
          <cell r="C2866" t="str">
            <v>20.1.08</v>
          </cell>
          <cell r="E2866" t="str">
            <v>YES</v>
          </cell>
          <cell r="F2866" t="str">
            <v>TIME_IN</v>
          </cell>
          <cell r="G2866">
            <v>17.3</v>
          </cell>
          <cell r="H2866" t="str">
            <v>TEMP</v>
          </cell>
          <cell r="N2866">
            <v>0</v>
          </cell>
          <cell r="R2866" t="str">
            <v>CARD HELPER</v>
          </cell>
          <cell r="S2866">
            <v>39814</v>
          </cell>
          <cell r="T2866">
            <v>21</v>
          </cell>
          <cell r="U2866">
            <v>9</v>
          </cell>
          <cell r="V2866">
            <v>0</v>
          </cell>
          <cell r="W2866">
            <v>1</v>
          </cell>
          <cell r="X2866">
            <v>31</v>
          </cell>
          <cell r="Y2866">
            <v>31</v>
          </cell>
          <cell r="Z2866">
            <v>0</v>
          </cell>
        </row>
        <row r="2867">
          <cell r="A2867" t="str">
            <v>TMP685</v>
          </cell>
          <cell r="B2867" t="str">
            <v>MILIND ROTHE</v>
          </cell>
          <cell r="C2867" t="str">
            <v>20.1.08</v>
          </cell>
          <cell r="E2867" t="str">
            <v>YES</v>
          </cell>
          <cell r="F2867" t="str">
            <v>TIME_IN</v>
          </cell>
          <cell r="G2867">
            <v>17.3</v>
          </cell>
          <cell r="H2867" t="str">
            <v>TEMP</v>
          </cell>
          <cell r="N2867">
            <v>0</v>
          </cell>
          <cell r="R2867" t="str">
            <v>CARDS -HELPTE</v>
          </cell>
          <cell r="S2867">
            <v>39845</v>
          </cell>
          <cell r="T2867">
            <v>18</v>
          </cell>
          <cell r="U2867">
            <v>8</v>
          </cell>
          <cell r="V2867">
            <v>0</v>
          </cell>
          <cell r="W2867">
            <v>0</v>
          </cell>
          <cell r="X2867">
            <v>28</v>
          </cell>
          <cell r="Y2867">
            <v>26</v>
          </cell>
          <cell r="Z2867">
            <v>0</v>
          </cell>
        </row>
        <row r="2868">
          <cell r="A2868" t="str">
            <v>TMP685</v>
          </cell>
          <cell r="B2868" t="str">
            <v>MILIND ROTHE</v>
          </cell>
          <cell r="C2868" t="str">
            <v>20.1.08</v>
          </cell>
          <cell r="E2868" t="str">
            <v>YES</v>
          </cell>
          <cell r="F2868">
            <v>9</v>
          </cell>
          <cell r="G2868">
            <v>17.3</v>
          </cell>
          <cell r="H2868" t="str">
            <v>TEMP</v>
          </cell>
          <cell r="N2868">
            <v>0</v>
          </cell>
          <cell r="R2868" t="str">
            <v>CARDS -HELPTE</v>
          </cell>
          <cell r="S2868">
            <v>39753</v>
          </cell>
          <cell r="T2868">
            <v>17</v>
          </cell>
          <cell r="U2868">
            <v>10</v>
          </cell>
          <cell r="V2868">
            <v>0</v>
          </cell>
          <cell r="W2868">
            <v>0</v>
          </cell>
          <cell r="X2868">
            <v>30</v>
          </cell>
          <cell r="Y2868">
            <v>27</v>
          </cell>
          <cell r="Z2868">
            <v>22</v>
          </cell>
        </row>
        <row r="2869">
          <cell r="A2869" t="str">
            <v>TMP685</v>
          </cell>
          <cell r="B2869" t="str">
            <v>MILIND ROTHE</v>
          </cell>
          <cell r="C2869" t="str">
            <v>20.1.08</v>
          </cell>
          <cell r="E2869" t="str">
            <v>YES</v>
          </cell>
          <cell r="F2869">
            <v>9</v>
          </cell>
          <cell r="G2869">
            <v>17.3</v>
          </cell>
          <cell r="H2869" t="str">
            <v>TEMP</v>
          </cell>
          <cell r="N2869">
            <v>0</v>
          </cell>
          <cell r="R2869" t="str">
            <v>CARDS -HELPTE</v>
          </cell>
          <cell r="S2869">
            <v>39660</v>
          </cell>
          <cell r="T2869">
            <v>21.5</v>
          </cell>
          <cell r="U2869">
            <v>8</v>
          </cell>
          <cell r="V2869">
            <v>0</v>
          </cell>
          <cell r="W2869">
            <v>0</v>
          </cell>
          <cell r="X2869">
            <v>31</v>
          </cell>
          <cell r="Y2869">
            <v>29.5</v>
          </cell>
          <cell r="Z2869">
            <v>21</v>
          </cell>
        </row>
        <row r="2870">
          <cell r="A2870" t="str">
            <v>TMP685</v>
          </cell>
          <cell r="B2870" t="str">
            <v>MILIND ROTHE</v>
          </cell>
          <cell r="C2870" t="str">
            <v>20.1.08</v>
          </cell>
          <cell r="E2870" t="str">
            <v>YES</v>
          </cell>
          <cell r="F2870" t="str">
            <v>TIME_IN</v>
          </cell>
          <cell r="G2870">
            <v>17.3</v>
          </cell>
          <cell r="H2870" t="str">
            <v>TEMP</v>
          </cell>
          <cell r="N2870">
            <v>0</v>
          </cell>
          <cell r="R2870" t="str">
            <v>CARDS -HELPTE</v>
          </cell>
          <cell r="S2870">
            <v>39783</v>
          </cell>
          <cell r="T2870">
            <v>19</v>
          </cell>
          <cell r="U2870">
            <v>8</v>
          </cell>
          <cell r="V2870">
            <v>0</v>
          </cell>
          <cell r="W2870">
            <v>0</v>
          </cell>
          <cell r="X2870">
            <v>31</v>
          </cell>
          <cell r="Y2870">
            <v>27</v>
          </cell>
          <cell r="Z2870">
            <v>4</v>
          </cell>
        </row>
        <row r="2871">
          <cell r="A2871" t="str">
            <v>TMP685</v>
          </cell>
          <cell r="B2871" t="str">
            <v>MILIND ROTHE</v>
          </cell>
          <cell r="C2871" t="str">
            <v>20.1.08</v>
          </cell>
          <cell r="E2871" t="str">
            <v>YES</v>
          </cell>
          <cell r="F2871" t="str">
            <v>TIME_IN</v>
          </cell>
          <cell r="G2871">
            <v>17.3</v>
          </cell>
          <cell r="H2871" t="str">
            <v>TEMP</v>
          </cell>
          <cell r="N2871">
            <v>0</v>
          </cell>
          <cell r="R2871" t="str">
            <v>CARDS -HELPTE</v>
          </cell>
          <cell r="S2871">
            <v>39881</v>
          </cell>
          <cell r="T2871">
            <v>15</v>
          </cell>
          <cell r="U2871">
            <v>9</v>
          </cell>
          <cell r="V2871">
            <v>0</v>
          </cell>
          <cell r="W2871">
            <v>2</v>
          </cell>
          <cell r="X2871">
            <v>31</v>
          </cell>
          <cell r="Y2871">
            <v>26</v>
          </cell>
          <cell r="Z2871">
            <v>0</v>
          </cell>
        </row>
        <row r="2872">
          <cell r="A2872" t="str">
            <v>TMP685</v>
          </cell>
          <cell r="B2872" t="str">
            <v>MILIND ROTHE</v>
          </cell>
          <cell r="C2872" t="str">
            <v>20.1.08</v>
          </cell>
          <cell r="E2872" t="str">
            <v>YES</v>
          </cell>
          <cell r="F2872">
            <v>9</v>
          </cell>
          <cell r="G2872">
            <v>17.3</v>
          </cell>
          <cell r="H2872" t="str">
            <v>TEMP</v>
          </cell>
          <cell r="N2872">
            <v>0</v>
          </cell>
          <cell r="R2872" t="str">
            <v>CARDS -HELPTE</v>
          </cell>
          <cell r="S2872">
            <v>39599</v>
          </cell>
          <cell r="T2872">
            <v>19</v>
          </cell>
          <cell r="U2872">
            <v>9</v>
          </cell>
          <cell r="V2872">
            <v>0</v>
          </cell>
          <cell r="W2872">
            <v>1</v>
          </cell>
          <cell r="X2872">
            <v>31</v>
          </cell>
          <cell r="Y2872">
            <v>29</v>
          </cell>
          <cell r="Z2872">
            <v>19</v>
          </cell>
        </row>
        <row r="2873">
          <cell r="A2873" t="str">
            <v>TMP685</v>
          </cell>
          <cell r="B2873" t="str">
            <v>MILIND ROTHE</v>
          </cell>
          <cell r="C2873" t="str">
            <v>20.1.08</v>
          </cell>
          <cell r="E2873" t="str">
            <v>YES</v>
          </cell>
          <cell r="F2873">
            <v>9</v>
          </cell>
          <cell r="G2873">
            <v>17.3</v>
          </cell>
          <cell r="H2873" t="str">
            <v>TEMP</v>
          </cell>
          <cell r="N2873">
            <v>0</v>
          </cell>
          <cell r="R2873" t="str">
            <v>CARDS -HELPTE</v>
          </cell>
          <cell r="S2873">
            <v>39722</v>
          </cell>
          <cell r="T2873">
            <v>17</v>
          </cell>
          <cell r="U2873">
            <v>8</v>
          </cell>
          <cell r="V2873">
            <v>0</v>
          </cell>
          <cell r="W2873">
            <v>4</v>
          </cell>
          <cell r="X2873">
            <v>31</v>
          </cell>
          <cell r="Y2873">
            <v>29</v>
          </cell>
          <cell r="Z2873">
            <v>17.5</v>
          </cell>
        </row>
        <row r="2874">
          <cell r="A2874" t="str">
            <v>TMP685</v>
          </cell>
          <cell r="B2874" t="str">
            <v>MILIND ROTHE</v>
          </cell>
          <cell r="C2874" t="str">
            <v>20.1.08</v>
          </cell>
          <cell r="E2874" t="str">
            <v>YES</v>
          </cell>
          <cell r="F2874">
            <v>9</v>
          </cell>
          <cell r="G2874">
            <v>17.3</v>
          </cell>
          <cell r="H2874" t="str">
            <v>TEMP</v>
          </cell>
          <cell r="N2874">
            <v>0</v>
          </cell>
          <cell r="R2874" t="str">
            <v>CARDS -HELPTE</v>
          </cell>
          <cell r="S2874">
            <v>39539</v>
          </cell>
          <cell r="T2874">
            <v>20.5</v>
          </cell>
          <cell r="U2874">
            <v>8</v>
          </cell>
          <cell r="W2874">
            <v>0</v>
          </cell>
          <cell r="X2874">
            <v>30</v>
          </cell>
          <cell r="Y2874">
            <v>28.5</v>
          </cell>
          <cell r="Z2874">
            <v>21</v>
          </cell>
        </row>
        <row r="2875">
          <cell r="A2875" t="str">
            <v>TMP685</v>
          </cell>
          <cell r="B2875" t="str">
            <v>MILIND ROTHE</v>
          </cell>
          <cell r="C2875" t="str">
            <v>20.1.08</v>
          </cell>
          <cell r="E2875" t="str">
            <v>YES</v>
          </cell>
          <cell r="F2875" t="str">
            <v>TIME_IN</v>
          </cell>
          <cell r="G2875">
            <v>17.3</v>
          </cell>
          <cell r="H2875" t="str">
            <v>TEMP</v>
          </cell>
          <cell r="N2875">
            <v>0</v>
          </cell>
          <cell r="R2875" t="str">
            <v>CARDS -HELPTE</v>
          </cell>
          <cell r="S2875">
            <v>39814</v>
          </cell>
          <cell r="T2875">
            <v>20</v>
          </cell>
          <cell r="U2875">
            <v>9</v>
          </cell>
          <cell r="V2875">
            <v>0</v>
          </cell>
          <cell r="W2875">
            <v>1</v>
          </cell>
          <cell r="X2875">
            <v>31</v>
          </cell>
          <cell r="Y2875">
            <v>30</v>
          </cell>
          <cell r="Z2875">
            <v>0</v>
          </cell>
        </row>
        <row r="2876">
          <cell r="A2876" t="str">
            <v>TMP685</v>
          </cell>
          <cell r="B2876" t="str">
            <v>MILIND ROTHE</v>
          </cell>
          <cell r="C2876" t="str">
            <v>20.1.08</v>
          </cell>
          <cell r="E2876" t="str">
            <v>YES</v>
          </cell>
          <cell r="F2876">
            <v>9</v>
          </cell>
          <cell r="G2876">
            <v>17.3</v>
          </cell>
          <cell r="H2876" t="str">
            <v>TEMP</v>
          </cell>
          <cell r="N2876">
            <v>0</v>
          </cell>
          <cell r="R2876" t="str">
            <v>CARDS -HELPTE</v>
          </cell>
          <cell r="S2876">
            <v>39691</v>
          </cell>
          <cell r="T2876">
            <v>19</v>
          </cell>
          <cell r="U2876">
            <v>8</v>
          </cell>
          <cell r="V2876">
            <v>0</v>
          </cell>
          <cell r="W2876">
            <v>3</v>
          </cell>
          <cell r="X2876">
            <v>31</v>
          </cell>
          <cell r="Y2876">
            <v>30</v>
          </cell>
          <cell r="Z2876">
            <v>15</v>
          </cell>
        </row>
        <row r="2877">
          <cell r="A2877" t="str">
            <v>TMP685</v>
          </cell>
          <cell r="B2877" t="str">
            <v>MILIND ROTHE</v>
          </cell>
          <cell r="C2877" t="str">
            <v>20.1.08</v>
          </cell>
          <cell r="E2877" t="str">
            <v>YES</v>
          </cell>
          <cell r="F2877">
            <v>9</v>
          </cell>
          <cell r="G2877">
            <v>17.3</v>
          </cell>
          <cell r="H2877" t="str">
            <v>TEMP</v>
          </cell>
          <cell r="N2877">
            <v>0</v>
          </cell>
          <cell r="R2877" t="str">
            <v>CARDS -HELPTE</v>
          </cell>
          <cell r="S2877">
            <v>39692</v>
          </cell>
          <cell r="T2877">
            <v>18.5</v>
          </cell>
          <cell r="U2877">
            <v>8</v>
          </cell>
          <cell r="V2877">
            <v>0</v>
          </cell>
          <cell r="W2877">
            <v>1</v>
          </cell>
          <cell r="X2877">
            <v>30</v>
          </cell>
          <cell r="Y2877">
            <v>27.5</v>
          </cell>
          <cell r="Z2877">
            <v>43</v>
          </cell>
        </row>
        <row r="2878">
          <cell r="A2878" t="str">
            <v>TMP685</v>
          </cell>
          <cell r="B2878" t="str">
            <v>MILIND ROTHE</v>
          </cell>
          <cell r="C2878" t="str">
            <v>20.1.08</v>
          </cell>
          <cell r="F2878">
            <v>9</v>
          </cell>
          <cell r="G2878">
            <v>17.3</v>
          </cell>
          <cell r="H2878" t="str">
            <v>TEMP</v>
          </cell>
          <cell r="N2878">
            <v>0</v>
          </cell>
          <cell r="R2878" t="str">
            <v>CARDS -HELPTE</v>
          </cell>
          <cell r="S2878">
            <v>39629</v>
          </cell>
          <cell r="T2878">
            <v>21</v>
          </cell>
          <cell r="U2878">
            <v>9</v>
          </cell>
          <cell r="V2878">
            <v>0</v>
          </cell>
          <cell r="W2878">
            <v>0</v>
          </cell>
          <cell r="X2878">
            <v>30</v>
          </cell>
          <cell r="Y2878">
            <v>30</v>
          </cell>
          <cell r="Z2878">
            <v>21</v>
          </cell>
        </row>
        <row r="2879">
          <cell r="A2879" t="str">
            <v>TMP686</v>
          </cell>
          <cell r="B2879" t="str">
            <v>DIPALI CHIKHALE</v>
          </cell>
          <cell r="C2879" t="str">
            <v>28.1.08</v>
          </cell>
          <cell r="E2879" t="str">
            <v>YES</v>
          </cell>
          <cell r="F2879" t="str">
            <v>TIME_IN</v>
          </cell>
          <cell r="G2879">
            <v>17.3</v>
          </cell>
          <cell r="H2879" t="str">
            <v>TEMP</v>
          </cell>
          <cell r="N2879">
            <v>0</v>
          </cell>
          <cell r="R2879" t="str">
            <v>ASSEMBLYE -HELPER</v>
          </cell>
          <cell r="S2879">
            <v>39814</v>
          </cell>
          <cell r="T2879">
            <v>25</v>
          </cell>
          <cell r="U2879">
            <v>4</v>
          </cell>
          <cell r="V2879">
            <v>0</v>
          </cell>
          <cell r="W2879">
            <v>1</v>
          </cell>
          <cell r="X2879">
            <v>31</v>
          </cell>
          <cell r="Y2879">
            <v>30</v>
          </cell>
          <cell r="Z2879">
            <v>0</v>
          </cell>
        </row>
        <row r="2880">
          <cell r="A2880" t="str">
            <v>TMP686</v>
          </cell>
          <cell r="B2880" t="str">
            <v>DIPALI CHIKHALE</v>
          </cell>
          <cell r="C2880" t="str">
            <v>28.1.08</v>
          </cell>
          <cell r="E2880" t="str">
            <v>YES</v>
          </cell>
          <cell r="F2880">
            <v>9</v>
          </cell>
          <cell r="G2880">
            <v>17.3</v>
          </cell>
          <cell r="H2880" t="str">
            <v>TEMP</v>
          </cell>
          <cell r="N2880">
            <v>0</v>
          </cell>
          <cell r="R2880" t="str">
            <v>ASSEMBLYE -HELPER</v>
          </cell>
          <cell r="S2880">
            <v>39660</v>
          </cell>
          <cell r="T2880">
            <v>27</v>
          </cell>
          <cell r="U2880">
            <v>4</v>
          </cell>
          <cell r="V2880">
            <v>0</v>
          </cell>
          <cell r="W2880">
            <v>0</v>
          </cell>
          <cell r="X2880">
            <v>31</v>
          </cell>
          <cell r="Y2880">
            <v>31</v>
          </cell>
          <cell r="Z2880">
            <v>12.5</v>
          </cell>
        </row>
        <row r="2881">
          <cell r="A2881" t="str">
            <v>TMP686</v>
          </cell>
          <cell r="B2881" t="str">
            <v>DIPALI CHIKHALE</v>
          </cell>
          <cell r="C2881" t="str">
            <v>28.1.08</v>
          </cell>
          <cell r="E2881" t="str">
            <v>YES</v>
          </cell>
          <cell r="F2881">
            <v>9</v>
          </cell>
          <cell r="G2881">
            <v>17.3</v>
          </cell>
          <cell r="H2881" t="str">
            <v>TEMP</v>
          </cell>
          <cell r="N2881">
            <v>0</v>
          </cell>
          <cell r="R2881" t="str">
            <v>ASSEMBLYE -HELPER</v>
          </cell>
          <cell r="S2881">
            <v>39692</v>
          </cell>
          <cell r="T2881">
            <v>24</v>
          </cell>
          <cell r="U2881">
            <v>4</v>
          </cell>
          <cell r="V2881">
            <v>0</v>
          </cell>
          <cell r="W2881">
            <v>1</v>
          </cell>
          <cell r="X2881">
            <v>30</v>
          </cell>
          <cell r="Y2881">
            <v>29</v>
          </cell>
          <cell r="Z2881">
            <v>9.5</v>
          </cell>
        </row>
        <row r="2882">
          <cell r="A2882" t="str">
            <v>TMP686</v>
          </cell>
          <cell r="B2882" t="str">
            <v>DIPALI CHIKHALE</v>
          </cell>
          <cell r="C2882" t="str">
            <v>28.1.08</v>
          </cell>
          <cell r="E2882" t="str">
            <v>YES</v>
          </cell>
          <cell r="F2882">
            <v>9</v>
          </cell>
          <cell r="G2882">
            <v>17.3</v>
          </cell>
          <cell r="H2882" t="str">
            <v>TEMP</v>
          </cell>
          <cell r="N2882">
            <v>0</v>
          </cell>
          <cell r="R2882" t="str">
            <v>ASSEMBLYE -HELPER</v>
          </cell>
          <cell r="S2882">
            <v>39691</v>
          </cell>
          <cell r="T2882">
            <v>22</v>
          </cell>
          <cell r="U2882">
            <v>4</v>
          </cell>
          <cell r="V2882">
            <v>0</v>
          </cell>
          <cell r="W2882">
            <v>3</v>
          </cell>
          <cell r="X2882">
            <v>31</v>
          </cell>
          <cell r="Y2882">
            <v>29</v>
          </cell>
          <cell r="Z2882">
            <v>0</v>
          </cell>
        </row>
        <row r="2883">
          <cell r="A2883" t="str">
            <v>TMP686</v>
          </cell>
          <cell r="B2883" t="str">
            <v>DIPALI CHIKHALE</v>
          </cell>
          <cell r="C2883" t="str">
            <v>28.1.08</v>
          </cell>
          <cell r="F2883">
            <v>9</v>
          </cell>
          <cell r="G2883">
            <v>17.3</v>
          </cell>
          <cell r="H2883" t="str">
            <v>TEMP</v>
          </cell>
          <cell r="N2883">
            <v>0</v>
          </cell>
          <cell r="R2883" t="str">
            <v>ASSEMBLYE -HELPER</v>
          </cell>
          <cell r="S2883">
            <v>39629</v>
          </cell>
          <cell r="T2883">
            <v>23</v>
          </cell>
          <cell r="U2883">
            <v>5</v>
          </cell>
          <cell r="V2883">
            <v>0</v>
          </cell>
          <cell r="W2883">
            <v>0</v>
          </cell>
          <cell r="X2883">
            <v>30</v>
          </cell>
          <cell r="Y2883">
            <v>28</v>
          </cell>
          <cell r="Z2883">
            <v>0</v>
          </cell>
        </row>
        <row r="2884">
          <cell r="A2884" t="str">
            <v>TMP686</v>
          </cell>
          <cell r="B2884" t="str">
            <v>DIPALI CHIKHALE</v>
          </cell>
          <cell r="C2884" t="str">
            <v>28.1.08</v>
          </cell>
          <cell r="E2884" t="str">
            <v>YES</v>
          </cell>
          <cell r="F2884" t="str">
            <v>TIME_IN</v>
          </cell>
          <cell r="G2884">
            <v>17.3</v>
          </cell>
          <cell r="H2884" t="str">
            <v>TEMP</v>
          </cell>
          <cell r="N2884">
            <v>0</v>
          </cell>
          <cell r="R2884" t="str">
            <v>ASSEMBLYE -HELPER</v>
          </cell>
          <cell r="S2884">
            <v>39881</v>
          </cell>
          <cell r="T2884">
            <v>24</v>
          </cell>
          <cell r="U2884">
            <v>5</v>
          </cell>
          <cell r="V2884">
            <v>0</v>
          </cell>
          <cell r="W2884">
            <v>2</v>
          </cell>
          <cell r="X2884">
            <v>31</v>
          </cell>
          <cell r="Y2884">
            <v>31</v>
          </cell>
          <cell r="Z2884">
            <v>13.5</v>
          </cell>
        </row>
        <row r="2885">
          <cell r="A2885" t="str">
            <v>TMP686</v>
          </cell>
          <cell r="B2885" t="str">
            <v>DIPALI CHIKHALE</v>
          </cell>
          <cell r="C2885" t="str">
            <v>28.1.08</v>
          </cell>
          <cell r="E2885" t="str">
            <v>YES</v>
          </cell>
          <cell r="F2885" t="str">
            <v>TIME_IN</v>
          </cell>
          <cell r="G2885">
            <v>17.3</v>
          </cell>
          <cell r="H2885" t="str">
            <v>TEMP</v>
          </cell>
          <cell r="N2885">
            <v>0</v>
          </cell>
          <cell r="R2885" t="str">
            <v>ASSEMBLYE -HELPER</v>
          </cell>
          <cell r="S2885">
            <v>39783</v>
          </cell>
          <cell r="T2885">
            <v>26</v>
          </cell>
          <cell r="U2885">
            <v>4</v>
          </cell>
          <cell r="V2885">
            <v>0</v>
          </cell>
          <cell r="W2885">
            <v>0</v>
          </cell>
          <cell r="X2885">
            <v>31</v>
          </cell>
          <cell r="Y2885">
            <v>30</v>
          </cell>
          <cell r="Z2885">
            <v>1.5</v>
          </cell>
        </row>
        <row r="2886">
          <cell r="A2886" t="str">
            <v>TMP686</v>
          </cell>
          <cell r="B2886" t="str">
            <v>DIPALI CHIKHALE</v>
          </cell>
          <cell r="C2886" t="str">
            <v>28.1.08</v>
          </cell>
          <cell r="E2886" t="str">
            <v>YES</v>
          </cell>
          <cell r="F2886">
            <v>9</v>
          </cell>
          <cell r="G2886">
            <v>17.3</v>
          </cell>
          <cell r="H2886" t="str">
            <v>TEMP</v>
          </cell>
          <cell r="N2886">
            <v>0</v>
          </cell>
          <cell r="R2886" t="str">
            <v>ASSEMBLYE -HELPER</v>
          </cell>
          <cell r="S2886">
            <v>39722</v>
          </cell>
          <cell r="T2886">
            <v>23</v>
          </cell>
          <cell r="U2886">
            <v>4</v>
          </cell>
          <cell r="V2886">
            <v>0</v>
          </cell>
          <cell r="W2886">
            <v>4</v>
          </cell>
          <cell r="X2886">
            <v>31</v>
          </cell>
          <cell r="Y2886">
            <v>31</v>
          </cell>
          <cell r="Z2886">
            <v>11.5</v>
          </cell>
        </row>
        <row r="2887">
          <cell r="A2887" t="str">
            <v>TMP686</v>
          </cell>
          <cell r="B2887" t="str">
            <v>DIPALI CHIKHALE</v>
          </cell>
          <cell r="C2887" t="str">
            <v>28.1.08</v>
          </cell>
          <cell r="E2887" t="str">
            <v>YES</v>
          </cell>
          <cell r="F2887">
            <v>9</v>
          </cell>
          <cell r="G2887">
            <v>17.3</v>
          </cell>
          <cell r="H2887" t="str">
            <v>TEMP</v>
          </cell>
          <cell r="N2887">
            <v>0</v>
          </cell>
          <cell r="R2887" t="str">
            <v>ASSEMBLYE -HELPER</v>
          </cell>
          <cell r="S2887">
            <v>39599</v>
          </cell>
          <cell r="T2887">
            <v>24</v>
          </cell>
          <cell r="U2887">
            <v>4</v>
          </cell>
          <cell r="V2887">
            <v>0</v>
          </cell>
          <cell r="W2887">
            <v>1</v>
          </cell>
          <cell r="X2887">
            <v>31</v>
          </cell>
          <cell r="Y2887">
            <v>29</v>
          </cell>
          <cell r="Z2887">
            <v>2.5</v>
          </cell>
        </row>
        <row r="2888">
          <cell r="A2888" t="str">
            <v>TMP686</v>
          </cell>
          <cell r="B2888" t="str">
            <v>DIPALI CHIKHALE</v>
          </cell>
          <cell r="C2888" t="str">
            <v>28.1.08</v>
          </cell>
          <cell r="E2888" t="str">
            <v>YES</v>
          </cell>
          <cell r="F2888">
            <v>9</v>
          </cell>
          <cell r="G2888">
            <v>17.3</v>
          </cell>
          <cell r="H2888" t="str">
            <v>TEMP</v>
          </cell>
          <cell r="N2888">
            <v>0</v>
          </cell>
          <cell r="R2888" t="str">
            <v>ASSEMBLYE -HELPER</v>
          </cell>
          <cell r="S2888">
            <v>39539</v>
          </cell>
          <cell r="T2888">
            <v>18</v>
          </cell>
          <cell r="U2888">
            <v>3</v>
          </cell>
          <cell r="W2888">
            <v>0</v>
          </cell>
          <cell r="X2888">
            <v>30</v>
          </cell>
          <cell r="Y2888">
            <v>21</v>
          </cell>
          <cell r="Z2888">
            <v>2.25</v>
          </cell>
        </row>
        <row r="2889">
          <cell r="A2889" t="str">
            <v>TMP686</v>
          </cell>
          <cell r="B2889" t="str">
            <v>DIPALI CHIKHALE</v>
          </cell>
          <cell r="C2889" t="str">
            <v>28.1.08</v>
          </cell>
          <cell r="E2889" t="str">
            <v>YES</v>
          </cell>
          <cell r="F2889" t="str">
            <v>TIME_IN</v>
          </cell>
          <cell r="G2889">
            <v>17.3</v>
          </cell>
          <cell r="H2889" t="str">
            <v>TEMP</v>
          </cell>
          <cell r="N2889">
            <v>0</v>
          </cell>
          <cell r="R2889" t="str">
            <v>ASSEMBLYE -HELPER</v>
          </cell>
          <cell r="S2889">
            <v>39845</v>
          </cell>
          <cell r="T2889">
            <v>23</v>
          </cell>
          <cell r="U2889">
            <v>4</v>
          </cell>
          <cell r="V2889">
            <v>0</v>
          </cell>
          <cell r="W2889">
            <v>0</v>
          </cell>
          <cell r="X2889">
            <v>28</v>
          </cell>
          <cell r="Y2889">
            <v>27</v>
          </cell>
          <cell r="Z2889">
            <v>0</v>
          </cell>
        </row>
        <row r="2890">
          <cell r="A2890" t="str">
            <v>TMP686</v>
          </cell>
          <cell r="B2890" t="str">
            <v>DIPALI CHIKHALE</v>
          </cell>
          <cell r="C2890" t="str">
            <v>28.1.08</v>
          </cell>
          <cell r="E2890" t="str">
            <v>YES</v>
          </cell>
          <cell r="F2890">
            <v>9</v>
          </cell>
          <cell r="G2890">
            <v>17.3</v>
          </cell>
          <cell r="H2890" t="str">
            <v>TEMP</v>
          </cell>
          <cell r="N2890">
            <v>0</v>
          </cell>
          <cell r="R2890" t="str">
            <v>ASSEMBLYE -HELPER</v>
          </cell>
          <cell r="S2890">
            <v>39753</v>
          </cell>
          <cell r="T2890">
            <v>24</v>
          </cell>
          <cell r="U2890">
            <v>5</v>
          </cell>
          <cell r="V2890">
            <v>0</v>
          </cell>
          <cell r="W2890">
            <v>0</v>
          </cell>
          <cell r="X2890">
            <v>30</v>
          </cell>
          <cell r="Y2890">
            <v>29</v>
          </cell>
          <cell r="Z2890">
            <v>1.5</v>
          </cell>
        </row>
        <row r="2891">
          <cell r="A2891" t="str">
            <v>TMP687</v>
          </cell>
          <cell r="B2891" t="str">
            <v>KAILASH RAJPUT</v>
          </cell>
          <cell r="C2891" t="str">
            <v>1.1.08</v>
          </cell>
          <cell r="E2891" t="str">
            <v>YES</v>
          </cell>
          <cell r="F2891" t="str">
            <v>TIME_IN</v>
          </cell>
          <cell r="G2891">
            <v>7</v>
          </cell>
          <cell r="H2891" t="str">
            <v>TEMP</v>
          </cell>
          <cell r="N2891">
            <v>0</v>
          </cell>
          <cell r="R2891" t="str">
            <v>CARD -SUPERVISOR-NT</v>
          </cell>
          <cell r="S2891">
            <v>39845</v>
          </cell>
          <cell r="T2891">
            <v>19</v>
          </cell>
          <cell r="U2891">
            <v>8</v>
          </cell>
          <cell r="V2891">
            <v>0</v>
          </cell>
          <cell r="W2891">
            <v>0</v>
          </cell>
          <cell r="X2891">
            <v>28</v>
          </cell>
          <cell r="Y2891">
            <v>27</v>
          </cell>
          <cell r="Z2891">
            <v>167.75</v>
          </cell>
        </row>
        <row r="2892">
          <cell r="A2892" t="str">
            <v>TMP687</v>
          </cell>
          <cell r="B2892" t="str">
            <v>KAILASH RAJPUT</v>
          </cell>
          <cell r="C2892" t="str">
            <v>1.1.08</v>
          </cell>
          <cell r="E2892" t="str">
            <v>YES</v>
          </cell>
          <cell r="F2892" t="str">
            <v>TIME_IN</v>
          </cell>
          <cell r="G2892">
            <v>7</v>
          </cell>
          <cell r="H2892" t="str">
            <v>TEMP</v>
          </cell>
          <cell r="N2892">
            <v>0</v>
          </cell>
          <cell r="R2892" t="str">
            <v>CARD -SUPERVISOR-NT</v>
          </cell>
          <cell r="S2892">
            <v>39783</v>
          </cell>
          <cell r="T2892">
            <v>21</v>
          </cell>
          <cell r="U2892">
            <v>8</v>
          </cell>
          <cell r="V2892">
            <v>0</v>
          </cell>
          <cell r="W2892">
            <v>0</v>
          </cell>
          <cell r="X2892">
            <v>31</v>
          </cell>
          <cell r="Y2892">
            <v>29</v>
          </cell>
          <cell r="Z2892">
            <v>0</v>
          </cell>
        </row>
        <row r="2893">
          <cell r="A2893" t="str">
            <v>TMP687</v>
          </cell>
          <cell r="B2893" t="str">
            <v>KAILASH RAJPUT</v>
          </cell>
          <cell r="C2893" t="str">
            <v>1.1.08</v>
          </cell>
          <cell r="E2893" t="str">
            <v>YES</v>
          </cell>
          <cell r="F2893">
            <v>10</v>
          </cell>
          <cell r="G2893">
            <v>7</v>
          </cell>
          <cell r="H2893" t="str">
            <v>TEMP</v>
          </cell>
          <cell r="N2893">
            <v>0</v>
          </cell>
          <cell r="R2893" t="str">
            <v>CARD -SUPERVISOR-NT</v>
          </cell>
          <cell r="S2893">
            <v>39539</v>
          </cell>
          <cell r="T2893">
            <v>18</v>
          </cell>
          <cell r="U2893">
            <v>8</v>
          </cell>
          <cell r="W2893">
            <v>0</v>
          </cell>
          <cell r="X2893">
            <v>30</v>
          </cell>
          <cell r="Y2893">
            <v>26</v>
          </cell>
          <cell r="Z2893">
            <v>261</v>
          </cell>
        </row>
        <row r="2894">
          <cell r="A2894" t="str">
            <v>TMP687</v>
          </cell>
          <cell r="B2894" t="str">
            <v>KAILASH RAJPUT</v>
          </cell>
          <cell r="C2894" t="str">
            <v>1.1.08</v>
          </cell>
          <cell r="E2894" t="str">
            <v>YES</v>
          </cell>
          <cell r="F2894">
            <v>10</v>
          </cell>
          <cell r="G2894">
            <v>7</v>
          </cell>
          <cell r="H2894" t="str">
            <v>TEMP</v>
          </cell>
          <cell r="N2894">
            <v>0</v>
          </cell>
          <cell r="R2894" t="str">
            <v>CARD -SUPERVISOR-NT</v>
          </cell>
          <cell r="S2894">
            <v>39599</v>
          </cell>
          <cell r="T2894">
            <v>18</v>
          </cell>
          <cell r="U2894">
            <v>6</v>
          </cell>
          <cell r="V2894">
            <v>0</v>
          </cell>
          <cell r="W2894">
            <v>1</v>
          </cell>
          <cell r="X2894">
            <v>31</v>
          </cell>
          <cell r="Y2894">
            <v>25</v>
          </cell>
          <cell r="Z2894">
            <v>195</v>
          </cell>
        </row>
        <row r="2895">
          <cell r="A2895" t="str">
            <v>TMP687</v>
          </cell>
          <cell r="B2895" t="str">
            <v>KAILASH RAJPUT</v>
          </cell>
          <cell r="C2895" t="str">
            <v>1.1.08</v>
          </cell>
          <cell r="E2895" t="str">
            <v>YES</v>
          </cell>
          <cell r="F2895">
            <v>10</v>
          </cell>
          <cell r="G2895">
            <v>7</v>
          </cell>
          <cell r="H2895" t="str">
            <v>TEMP</v>
          </cell>
          <cell r="N2895">
            <v>0</v>
          </cell>
          <cell r="R2895" t="str">
            <v>CARD -SUPERVISOR-NT</v>
          </cell>
          <cell r="S2895">
            <v>39660</v>
          </cell>
          <cell r="T2895">
            <v>27</v>
          </cell>
          <cell r="U2895">
            <v>4</v>
          </cell>
          <cell r="V2895">
            <v>0</v>
          </cell>
          <cell r="W2895">
            <v>0</v>
          </cell>
          <cell r="X2895">
            <v>31</v>
          </cell>
          <cell r="Y2895">
            <v>31</v>
          </cell>
          <cell r="Z2895">
            <v>205</v>
          </cell>
        </row>
        <row r="2896">
          <cell r="A2896" t="str">
            <v>TMP687</v>
          </cell>
          <cell r="B2896" t="str">
            <v>KAILASH RAJPUT</v>
          </cell>
          <cell r="C2896" t="str">
            <v>1.1.08</v>
          </cell>
          <cell r="E2896" t="str">
            <v>YES</v>
          </cell>
          <cell r="F2896">
            <v>10</v>
          </cell>
          <cell r="G2896">
            <v>7</v>
          </cell>
          <cell r="H2896" t="str">
            <v>TEMP</v>
          </cell>
          <cell r="N2896">
            <v>0</v>
          </cell>
          <cell r="R2896" t="str">
            <v>CARD -SUPERVISOR-NT</v>
          </cell>
          <cell r="S2896">
            <v>39722</v>
          </cell>
          <cell r="T2896">
            <v>18</v>
          </cell>
          <cell r="U2896">
            <v>8</v>
          </cell>
          <cell r="V2896">
            <v>0</v>
          </cell>
          <cell r="W2896">
            <v>4</v>
          </cell>
          <cell r="X2896">
            <v>31</v>
          </cell>
          <cell r="Y2896">
            <v>30</v>
          </cell>
          <cell r="Z2896">
            <v>196</v>
          </cell>
        </row>
        <row r="2897">
          <cell r="A2897" t="str">
            <v>TMP687</v>
          </cell>
          <cell r="B2897" t="str">
            <v>KAILASH RAJPUT</v>
          </cell>
          <cell r="C2897" t="str">
            <v>1.1.08</v>
          </cell>
          <cell r="E2897" t="str">
            <v>YES</v>
          </cell>
          <cell r="F2897">
            <v>10</v>
          </cell>
          <cell r="G2897">
            <v>7</v>
          </cell>
          <cell r="H2897" t="str">
            <v>TEMP</v>
          </cell>
          <cell r="N2897">
            <v>0</v>
          </cell>
          <cell r="R2897" t="str">
            <v>CARD -SUPERVISOR-NT</v>
          </cell>
          <cell r="S2897">
            <v>39691</v>
          </cell>
          <cell r="T2897">
            <v>20</v>
          </cell>
          <cell r="U2897">
            <v>8</v>
          </cell>
          <cell r="V2897">
            <v>0</v>
          </cell>
          <cell r="W2897">
            <v>3</v>
          </cell>
          <cell r="X2897">
            <v>31</v>
          </cell>
          <cell r="Y2897">
            <v>31</v>
          </cell>
          <cell r="Z2897">
            <v>224</v>
          </cell>
        </row>
        <row r="2898">
          <cell r="A2898" t="str">
            <v>TMP687</v>
          </cell>
          <cell r="B2898" t="str">
            <v>KAILASH RAJPUT</v>
          </cell>
          <cell r="C2898" t="str">
            <v>1.1.08</v>
          </cell>
          <cell r="E2898" t="str">
            <v>YES</v>
          </cell>
          <cell r="F2898" t="str">
            <v>TIME_IN</v>
          </cell>
          <cell r="G2898">
            <v>7</v>
          </cell>
          <cell r="H2898" t="str">
            <v>TEMP</v>
          </cell>
          <cell r="N2898">
            <v>0</v>
          </cell>
          <cell r="R2898" t="str">
            <v>CARD -SUPERVISOR-NT</v>
          </cell>
          <cell r="S2898">
            <v>39814</v>
          </cell>
          <cell r="T2898">
            <v>21</v>
          </cell>
          <cell r="U2898">
            <v>9</v>
          </cell>
          <cell r="V2898">
            <v>0</v>
          </cell>
          <cell r="W2898">
            <v>1</v>
          </cell>
          <cell r="X2898">
            <v>31</v>
          </cell>
          <cell r="Y2898">
            <v>31</v>
          </cell>
          <cell r="Z2898">
            <v>184</v>
          </cell>
        </row>
        <row r="2899">
          <cell r="A2899" t="str">
            <v>TMP687</v>
          </cell>
          <cell r="B2899" t="str">
            <v>KAILASH RAJPUT</v>
          </cell>
          <cell r="C2899" t="str">
            <v>1.1.08</v>
          </cell>
          <cell r="F2899">
            <v>10</v>
          </cell>
          <cell r="G2899">
            <v>7</v>
          </cell>
          <cell r="H2899" t="str">
            <v>TEMP</v>
          </cell>
          <cell r="N2899">
            <v>0</v>
          </cell>
          <cell r="R2899" t="str">
            <v>CARD -SUPERVISOR-NT</v>
          </cell>
          <cell r="S2899">
            <v>39629</v>
          </cell>
          <cell r="T2899">
            <v>20</v>
          </cell>
          <cell r="U2899">
            <v>9</v>
          </cell>
          <cell r="V2899">
            <v>0</v>
          </cell>
          <cell r="W2899">
            <v>0</v>
          </cell>
          <cell r="X2899">
            <v>30</v>
          </cell>
          <cell r="Y2899">
            <v>29</v>
          </cell>
          <cell r="Z2899">
            <v>239</v>
          </cell>
        </row>
        <row r="2900">
          <cell r="A2900" t="str">
            <v>TMP687</v>
          </cell>
          <cell r="B2900" t="str">
            <v>KAILASH RAJPUT</v>
          </cell>
          <cell r="C2900" t="str">
            <v>1.1.08</v>
          </cell>
          <cell r="E2900" t="str">
            <v>YES</v>
          </cell>
          <cell r="F2900">
            <v>10</v>
          </cell>
          <cell r="G2900">
            <v>7</v>
          </cell>
          <cell r="H2900" t="str">
            <v>TEMP</v>
          </cell>
          <cell r="N2900">
            <v>0</v>
          </cell>
          <cell r="R2900" t="str">
            <v>CARD -SUPERVISOR-NT</v>
          </cell>
          <cell r="S2900">
            <v>39692</v>
          </cell>
          <cell r="T2900">
            <v>21</v>
          </cell>
          <cell r="U2900">
            <v>8</v>
          </cell>
          <cell r="V2900">
            <v>0</v>
          </cell>
          <cell r="W2900">
            <v>1</v>
          </cell>
          <cell r="X2900">
            <v>30</v>
          </cell>
          <cell r="Y2900">
            <v>30</v>
          </cell>
          <cell r="Z2900">
            <v>195</v>
          </cell>
        </row>
        <row r="2901">
          <cell r="A2901" t="str">
            <v>TMP687</v>
          </cell>
          <cell r="B2901" t="str">
            <v>KAILASH RAJPUT</v>
          </cell>
          <cell r="C2901" t="str">
            <v>1.1.08</v>
          </cell>
          <cell r="E2901" t="str">
            <v>YES</v>
          </cell>
          <cell r="F2901">
            <v>10</v>
          </cell>
          <cell r="G2901">
            <v>7</v>
          </cell>
          <cell r="H2901" t="str">
            <v>TEMP</v>
          </cell>
          <cell r="N2901">
            <v>0</v>
          </cell>
          <cell r="R2901" t="str">
            <v>CARD -SUPERVISOR-NT</v>
          </cell>
          <cell r="S2901">
            <v>39753</v>
          </cell>
          <cell r="T2901">
            <v>25</v>
          </cell>
          <cell r="U2901">
            <v>5</v>
          </cell>
          <cell r="V2901">
            <v>0</v>
          </cell>
          <cell r="W2901">
            <v>0</v>
          </cell>
          <cell r="X2901">
            <v>30</v>
          </cell>
          <cell r="Y2901">
            <v>30</v>
          </cell>
          <cell r="Z2901">
            <v>200</v>
          </cell>
        </row>
        <row r="2902">
          <cell r="A2902" t="str">
            <v>TMP687</v>
          </cell>
          <cell r="B2902" t="str">
            <v>KAILASH RAJPUT</v>
          </cell>
          <cell r="C2902" t="str">
            <v>1.1.08</v>
          </cell>
          <cell r="E2902" t="str">
            <v>YES</v>
          </cell>
          <cell r="F2902" t="str">
            <v>TIME_IN</v>
          </cell>
          <cell r="G2902">
            <v>7</v>
          </cell>
          <cell r="H2902" t="str">
            <v>TEMP</v>
          </cell>
          <cell r="N2902">
            <v>0</v>
          </cell>
          <cell r="R2902" t="str">
            <v>CARD -SUPERVISOR-NT</v>
          </cell>
          <cell r="S2902">
            <v>39881</v>
          </cell>
          <cell r="T2902">
            <v>19</v>
          </cell>
          <cell r="U2902">
            <v>9</v>
          </cell>
          <cell r="V2902">
            <v>0</v>
          </cell>
          <cell r="W2902">
            <v>2</v>
          </cell>
          <cell r="X2902">
            <v>31</v>
          </cell>
          <cell r="Y2902">
            <v>30</v>
          </cell>
          <cell r="Z2902">
            <v>172.25</v>
          </cell>
        </row>
        <row r="2903">
          <cell r="A2903" t="str">
            <v>TMP688</v>
          </cell>
          <cell r="B2903" t="str">
            <v>MADHURI MARDHEKAR</v>
          </cell>
          <cell r="C2903" t="str">
            <v>4.2.08</v>
          </cell>
          <cell r="E2903" t="str">
            <v>YES</v>
          </cell>
          <cell r="F2903">
            <v>9</v>
          </cell>
          <cell r="G2903">
            <v>17.3</v>
          </cell>
          <cell r="H2903" t="str">
            <v>TEMP</v>
          </cell>
          <cell r="N2903">
            <v>0</v>
          </cell>
          <cell r="R2903" t="str">
            <v>ASSEMBLY HELPER</v>
          </cell>
          <cell r="S2903">
            <v>39692</v>
          </cell>
          <cell r="T2903">
            <v>25</v>
          </cell>
          <cell r="U2903">
            <v>4</v>
          </cell>
          <cell r="V2903">
            <v>0</v>
          </cell>
          <cell r="W2903">
            <v>1</v>
          </cell>
          <cell r="X2903">
            <v>30</v>
          </cell>
          <cell r="Y2903">
            <v>30</v>
          </cell>
          <cell r="Z2903">
            <v>12.5</v>
          </cell>
        </row>
        <row r="2904">
          <cell r="A2904" t="str">
            <v>TMP688</v>
          </cell>
          <cell r="B2904" t="str">
            <v>MADHURI MARDHEKAR</v>
          </cell>
          <cell r="C2904" t="str">
            <v>4.2.08</v>
          </cell>
          <cell r="E2904" t="str">
            <v>YES</v>
          </cell>
          <cell r="F2904">
            <v>9</v>
          </cell>
          <cell r="G2904">
            <v>17.3</v>
          </cell>
          <cell r="H2904" t="str">
            <v>TEMP</v>
          </cell>
          <cell r="N2904">
            <v>0</v>
          </cell>
          <cell r="R2904" t="str">
            <v>ASSEMBLY HELPER</v>
          </cell>
          <cell r="S2904">
            <v>39753</v>
          </cell>
          <cell r="T2904">
            <v>22</v>
          </cell>
          <cell r="U2904">
            <v>5</v>
          </cell>
          <cell r="V2904">
            <v>0</v>
          </cell>
          <cell r="W2904">
            <v>0</v>
          </cell>
          <cell r="X2904">
            <v>30</v>
          </cell>
          <cell r="Y2904">
            <v>27</v>
          </cell>
          <cell r="Z2904">
            <v>1.5</v>
          </cell>
        </row>
        <row r="2905">
          <cell r="A2905" t="str">
            <v>TMP688</v>
          </cell>
          <cell r="B2905" t="str">
            <v>MADHURI MARDHEKAR</v>
          </cell>
          <cell r="C2905" t="str">
            <v>4.2.08</v>
          </cell>
          <cell r="E2905" t="str">
            <v>YES</v>
          </cell>
          <cell r="F2905">
            <v>9</v>
          </cell>
          <cell r="G2905">
            <v>17.3</v>
          </cell>
          <cell r="H2905" t="str">
            <v>TEMP</v>
          </cell>
          <cell r="N2905">
            <v>0</v>
          </cell>
          <cell r="R2905" t="str">
            <v>ASSEMBLY HELPER</v>
          </cell>
          <cell r="S2905">
            <v>39660</v>
          </cell>
          <cell r="T2905">
            <v>26</v>
          </cell>
          <cell r="U2905">
            <v>4</v>
          </cell>
          <cell r="V2905">
            <v>0</v>
          </cell>
          <cell r="W2905">
            <v>0</v>
          </cell>
          <cell r="X2905">
            <v>31</v>
          </cell>
          <cell r="Y2905">
            <v>30</v>
          </cell>
          <cell r="Z2905">
            <v>15.5</v>
          </cell>
        </row>
        <row r="2906">
          <cell r="A2906" t="str">
            <v>TMP688</v>
          </cell>
          <cell r="B2906" t="str">
            <v>MADHURI MARDHEKAR</v>
          </cell>
          <cell r="C2906" t="str">
            <v>4.2.08</v>
          </cell>
          <cell r="E2906" t="str">
            <v>YES</v>
          </cell>
          <cell r="F2906">
            <v>9</v>
          </cell>
          <cell r="G2906">
            <v>17.3</v>
          </cell>
          <cell r="H2906" t="str">
            <v>TEMP</v>
          </cell>
          <cell r="N2906">
            <v>0</v>
          </cell>
          <cell r="R2906" t="str">
            <v>ASSEMBLY HELPER</v>
          </cell>
          <cell r="S2906">
            <v>39722</v>
          </cell>
          <cell r="T2906">
            <v>21.5</v>
          </cell>
          <cell r="U2906">
            <v>4</v>
          </cell>
          <cell r="V2906">
            <v>0</v>
          </cell>
          <cell r="W2906">
            <v>4</v>
          </cell>
          <cell r="X2906">
            <v>31</v>
          </cell>
          <cell r="Y2906">
            <v>29.5</v>
          </cell>
          <cell r="Z2906">
            <v>2.5</v>
          </cell>
        </row>
        <row r="2907">
          <cell r="A2907" t="str">
            <v>TMP688</v>
          </cell>
          <cell r="B2907" t="str">
            <v>MADHURI MARDHEKAR</v>
          </cell>
          <cell r="C2907" t="str">
            <v>4.2.08</v>
          </cell>
          <cell r="E2907" t="str">
            <v>YES</v>
          </cell>
          <cell r="F2907">
            <v>9</v>
          </cell>
          <cell r="G2907">
            <v>17.3</v>
          </cell>
          <cell r="H2907" t="str">
            <v>TEMP</v>
          </cell>
          <cell r="N2907">
            <v>0</v>
          </cell>
          <cell r="R2907" t="str">
            <v>ASSEMBLY HELPER</v>
          </cell>
          <cell r="S2907">
            <v>39691</v>
          </cell>
          <cell r="T2907">
            <v>20.5</v>
          </cell>
          <cell r="U2907">
            <v>3</v>
          </cell>
          <cell r="V2907">
            <v>0</v>
          </cell>
          <cell r="W2907">
            <v>1</v>
          </cell>
          <cell r="X2907">
            <v>31</v>
          </cell>
          <cell r="Y2907">
            <v>24.5</v>
          </cell>
          <cell r="Z2907">
            <v>0</v>
          </cell>
        </row>
        <row r="2908">
          <cell r="A2908" t="str">
            <v>TMP688</v>
          </cell>
          <cell r="B2908" t="str">
            <v>MADHURI MARDHEKAR</v>
          </cell>
          <cell r="C2908" t="str">
            <v>4.2.08</v>
          </cell>
          <cell r="E2908" t="str">
            <v>YES</v>
          </cell>
          <cell r="F2908">
            <v>9</v>
          </cell>
          <cell r="G2908">
            <v>17.3</v>
          </cell>
          <cell r="H2908" t="str">
            <v>TEMP</v>
          </cell>
          <cell r="N2908">
            <v>0</v>
          </cell>
          <cell r="R2908" t="str">
            <v>ASSEMBLY HELPER</v>
          </cell>
          <cell r="S2908">
            <v>39539</v>
          </cell>
          <cell r="T2908">
            <v>22</v>
          </cell>
          <cell r="U2908">
            <v>4</v>
          </cell>
          <cell r="W2908">
            <v>0</v>
          </cell>
          <cell r="X2908">
            <v>30</v>
          </cell>
          <cell r="Y2908">
            <v>26</v>
          </cell>
          <cell r="Z2908">
            <v>2.5</v>
          </cell>
        </row>
        <row r="2909">
          <cell r="A2909" t="str">
            <v>TMP688</v>
          </cell>
          <cell r="B2909" t="str">
            <v>MADHURI MARDHEKAR</v>
          </cell>
          <cell r="C2909" t="str">
            <v>4.2.08</v>
          </cell>
          <cell r="E2909" t="str">
            <v>YES</v>
          </cell>
          <cell r="F2909">
            <v>9</v>
          </cell>
          <cell r="G2909">
            <v>17.3</v>
          </cell>
          <cell r="H2909" t="str">
            <v>TEMP</v>
          </cell>
          <cell r="N2909">
            <v>0</v>
          </cell>
          <cell r="R2909" t="str">
            <v>ASSEMBLY HELPER</v>
          </cell>
          <cell r="S2909">
            <v>39599</v>
          </cell>
          <cell r="T2909">
            <v>19.5</v>
          </cell>
          <cell r="U2909">
            <v>4</v>
          </cell>
          <cell r="V2909">
            <v>0</v>
          </cell>
          <cell r="W2909">
            <v>1</v>
          </cell>
          <cell r="X2909">
            <v>31</v>
          </cell>
          <cell r="Y2909">
            <v>24.5</v>
          </cell>
          <cell r="Z2909">
            <v>2.5</v>
          </cell>
        </row>
        <row r="2910">
          <cell r="A2910" t="str">
            <v>TMP688</v>
          </cell>
          <cell r="B2910" t="str">
            <v>MADHURI MARDHEKAR</v>
          </cell>
          <cell r="C2910" t="str">
            <v>4.2.08</v>
          </cell>
          <cell r="E2910" t="str">
            <v>YES</v>
          </cell>
          <cell r="F2910" t="str">
            <v>TIME_IN</v>
          </cell>
          <cell r="G2910">
            <v>17.3</v>
          </cell>
          <cell r="H2910" t="str">
            <v>TEMP</v>
          </cell>
          <cell r="N2910">
            <v>0</v>
          </cell>
          <cell r="R2910" t="str">
            <v>ASSEMBLY HELPER</v>
          </cell>
          <cell r="S2910">
            <v>39783</v>
          </cell>
          <cell r="T2910">
            <v>21</v>
          </cell>
          <cell r="U2910">
            <v>4</v>
          </cell>
          <cell r="V2910">
            <v>0</v>
          </cell>
          <cell r="W2910">
            <v>0</v>
          </cell>
          <cell r="X2910">
            <v>31</v>
          </cell>
          <cell r="Y2910">
            <v>25</v>
          </cell>
          <cell r="Z2910">
            <v>1.5</v>
          </cell>
        </row>
        <row r="2911">
          <cell r="A2911" t="str">
            <v>TMP688</v>
          </cell>
          <cell r="B2911" t="str">
            <v>MADHURI MARDHEKAR</v>
          </cell>
          <cell r="C2911" t="str">
            <v>4.2.08</v>
          </cell>
          <cell r="F2911">
            <v>9</v>
          </cell>
          <cell r="G2911">
            <v>17.3</v>
          </cell>
          <cell r="H2911" t="str">
            <v>TEMP</v>
          </cell>
          <cell r="N2911">
            <v>0</v>
          </cell>
          <cell r="R2911" t="str">
            <v>ASSEMBLY HELPER</v>
          </cell>
          <cell r="S2911">
            <v>39629</v>
          </cell>
          <cell r="T2911">
            <v>19</v>
          </cell>
          <cell r="U2911">
            <v>5</v>
          </cell>
          <cell r="V2911">
            <v>0</v>
          </cell>
          <cell r="W2911">
            <v>0</v>
          </cell>
          <cell r="X2911">
            <v>30</v>
          </cell>
          <cell r="Y2911">
            <v>24</v>
          </cell>
          <cell r="Z2911">
            <v>0</v>
          </cell>
        </row>
        <row r="2912">
          <cell r="A2912" t="str">
            <v>TMP689</v>
          </cell>
          <cell r="B2912" t="str">
            <v>NEELIMA BUDDHISAGAR</v>
          </cell>
          <cell r="C2912" t="str">
            <v>13.2.08</v>
          </cell>
          <cell r="E2912" t="str">
            <v>YES</v>
          </cell>
          <cell r="F2912">
            <v>9</v>
          </cell>
          <cell r="G2912">
            <v>17.3</v>
          </cell>
          <cell r="H2912" t="str">
            <v>TEMP</v>
          </cell>
          <cell r="N2912">
            <v>0</v>
          </cell>
          <cell r="R2912" t="str">
            <v>ADMIN EXECUTIVE</v>
          </cell>
          <cell r="S2912">
            <v>39722</v>
          </cell>
          <cell r="T2912">
            <v>20</v>
          </cell>
          <cell r="U2912">
            <v>4</v>
          </cell>
          <cell r="V2912">
            <v>0</v>
          </cell>
          <cell r="W2912">
            <v>4</v>
          </cell>
          <cell r="X2912">
            <v>31</v>
          </cell>
          <cell r="Y2912">
            <v>28</v>
          </cell>
          <cell r="Z2912">
            <v>0</v>
          </cell>
        </row>
        <row r="2913">
          <cell r="A2913" t="str">
            <v>TMP689</v>
          </cell>
          <cell r="B2913" t="str">
            <v>NEELIMA BUDDHISAGAR</v>
          </cell>
          <cell r="C2913" t="str">
            <v>13.2.08</v>
          </cell>
          <cell r="E2913" t="str">
            <v>YES</v>
          </cell>
          <cell r="F2913">
            <v>9</v>
          </cell>
          <cell r="G2913">
            <v>17.3</v>
          </cell>
          <cell r="H2913" t="str">
            <v>TEMP</v>
          </cell>
          <cell r="N2913">
            <v>0</v>
          </cell>
          <cell r="R2913" t="str">
            <v>ADMIN EXECUTIVE</v>
          </cell>
          <cell r="S2913">
            <v>39753</v>
          </cell>
          <cell r="T2913">
            <v>23</v>
          </cell>
          <cell r="U2913">
            <v>5</v>
          </cell>
          <cell r="V2913">
            <v>0</v>
          </cell>
          <cell r="W2913">
            <v>0</v>
          </cell>
          <cell r="X2913">
            <v>30</v>
          </cell>
          <cell r="Y2913">
            <v>28</v>
          </cell>
          <cell r="Z2913">
            <v>9.5</v>
          </cell>
        </row>
        <row r="2914">
          <cell r="A2914" t="str">
            <v>TMP689</v>
          </cell>
          <cell r="B2914" t="str">
            <v>NEELIMA BUDDHISAGAR</v>
          </cell>
          <cell r="C2914" t="str">
            <v>13.2.08</v>
          </cell>
          <cell r="E2914" t="str">
            <v>YES</v>
          </cell>
          <cell r="F2914" t="str">
            <v>TIME_IN</v>
          </cell>
          <cell r="G2914">
            <v>17.3</v>
          </cell>
          <cell r="H2914" t="str">
            <v>TEMP</v>
          </cell>
          <cell r="N2914">
            <v>0</v>
          </cell>
          <cell r="R2914" t="str">
            <v>ADMIN EXECUTIVE</v>
          </cell>
          <cell r="S2914">
            <v>39783</v>
          </cell>
          <cell r="T2914">
            <v>24.5</v>
          </cell>
          <cell r="U2914">
            <v>4</v>
          </cell>
          <cell r="V2914">
            <v>0</v>
          </cell>
          <cell r="W2914">
            <v>0</v>
          </cell>
          <cell r="X2914">
            <v>31</v>
          </cell>
          <cell r="Y2914">
            <v>28.5</v>
          </cell>
          <cell r="Z2914">
            <v>0</v>
          </cell>
        </row>
        <row r="2915">
          <cell r="A2915" t="str">
            <v>TMP689</v>
          </cell>
          <cell r="B2915" t="str">
            <v>NEELIMA BUDDHISAGAR</v>
          </cell>
          <cell r="C2915" t="str">
            <v>13.2.08</v>
          </cell>
          <cell r="E2915" t="str">
            <v>YES</v>
          </cell>
          <cell r="F2915">
            <v>9</v>
          </cell>
          <cell r="G2915">
            <v>17.3</v>
          </cell>
          <cell r="H2915" t="str">
            <v>TEMP</v>
          </cell>
          <cell r="N2915">
            <v>0</v>
          </cell>
          <cell r="R2915" t="str">
            <v>ADMIN EXECUTIVE</v>
          </cell>
          <cell r="S2915">
            <v>39539</v>
          </cell>
          <cell r="T2915">
            <v>23</v>
          </cell>
          <cell r="U2915">
            <v>4</v>
          </cell>
          <cell r="W2915">
            <v>0</v>
          </cell>
          <cell r="X2915">
            <v>30</v>
          </cell>
          <cell r="Y2915">
            <v>27</v>
          </cell>
          <cell r="Z2915">
            <v>1.75</v>
          </cell>
        </row>
        <row r="2916">
          <cell r="A2916" t="str">
            <v>TMP689</v>
          </cell>
          <cell r="B2916" t="str">
            <v>NEELIMA BUDDHISAGAR</v>
          </cell>
          <cell r="C2916" t="str">
            <v>13.2.08</v>
          </cell>
          <cell r="E2916" t="str">
            <v>YES</v>
          </cell>
          <cell r="F2916">
            <v>9</v>
          </cell>
          <cell r="G2916">
            <v>17.3</v>
          </cell>
          <cell r="H2916" t="str">
            <v>TEMP</v>
          </cell>
          <cell r="N2916">
            <v>0</v>
          </cell>
          <cell r="R2916" t="str">
            <v>ADMIN EXECUTIVE</v>
          </cell>
          <cell r="S2916">
            <v>39692</v>
          </cell>
          <cell r="T2916">
            <v>23</v>
          </cell>
          <cell r="U2916">
            <v>4</v>
          </cell>
          <cell r="V2916">
            <v>0</v>
          </cell>
          <cell r="W2916">
            <v>1</v>
          </cell>
          <cell r="X2916">
            <v>30</v>
          </cell>
          <cell r="Y2916">
            <v>28</v>
          </cell>
          <cell r="Z2916">
            <v>4.25</v>
          </cell>
        </row>
        <row r="2917">
          <cell r="A2917" t="str">
            <v>TMP689</v>
          </cell>
          <cell r="B2917" t="str">
            <v>NEELIMA BUDDHISAGAR</v>
          </cell>
          <cell r="C2917" t="str">
            <v>13.2.08</v>
          </cell>
          <cell r="E2917" t="str">
            <v>YES</v>
          </cell>
          <cell r="F2917">
            <v>9</v>
          </cell>
          <cell r="G2917">
            <v>17.3</v>
          </cell>
          <cell r="H2917" t="str">
            <v>TEMP</v>
          </cell>
          <cell r="N2917">
            <v>0</v>
          </cell>
          <cell r="R2917" t="str">
            <v>ADMIN EXECUTIVE</v>
          </cell>
          <cell r="S2917">
            <v>39660</v>
          </cell>
          <cell r="T2917">
            <v>25.5</v>
          </cell>
          <cell r="U2917">
            <v>4</v>
          </cell>
          <cell r="V2917">
            <v>0</v>
          </cell>
          <cell r="W2917">
            <v>0</v>
          </cell>
          <cell r="X2917">
            <v>31</v>
          </cell>
          <cell r="Y2917">
            <v>29.5</v>
          </cell>
          <cell r="Z2917">
            <v>1.75</v>
          </cell>
        </row>
        <row r="2918">
          <cell r="A2918" t="str">
            <v>TMP689</v>
          </cell>
          <cell r="B2918" t="str">
            <v>NEELIMA BUDDHISAGAR</v>
          </cell>
          <cell r="C2918" t="str">
            <v>13.2.08</v>
          </cell>
          <cell r="F2918">
            <v>9</v>
          </cell>
          <cell r="G2918">
            <v>17.3</v>
          </cell>
          <cell r="H2918" t="str">
            <v>TEMP</v>
          </cell>
          <cell r="N2918">
            <v>0</v>
          </cell>
          <cell r="R2918" t="str">
            <v>ADMIN EXECUTIVE</v>
          </cell>
          <cell r="S2918">
            <v>39629</v>
          </cell>
          <cell r="T2918">
            <v>24.5</v>
          </cell>
          <cell r="U2918">
            <v>5</v>
          </cell>
          <cell r="V2918">
            <v>0</v>
          </cell>
          <cell r="W2918">
            <v>0</v>
          </cell>
          <cell r="X2918">
            <v>30</v>
          </cell>
          <cell r="Y2918">
            <v>29.5</v>
          </cell>
          <cell r="Z2918">
            <v>0</v>
          </cell>
        </row>
        <row r="2919">
          <cell r="A2919" t="str">
            <v>TMP689</v>
          </cell>
          <cell r="B2919" t="str">
            <v>NEELIMA BUDDHISAGAR</v>
          </cell>
          <cell r="C2919" t="str">
            <v>13.2.08</v>
          </cell>
          <cell r="E2919" t="str">
            <v>YES</v>
          </cell>
          <cell r="F2919" t="str">
            <v>TIME_IN</v>
          </cell>
          <cell r="G2919">
            <v>17.3</v>
          </cell>
          <cell r="H2919" t="str">
            <v>TEMP</v>
          </cell>
          <cell r="N2919">
            <v>0</v>
          </cell>
          <cell r="R2919" t="str">
            <v>ADMIN EXECUTIVE</v>
          </cell>
          <cell r="S2919">
            <v>39845</v>
          </cell>
          <cell r="T2919">
            <v>22.5</v>
          </cell>
          <cell r="U2919">
            <v>4</v>
          </cell>
          <cell r="V2919">
            <v>0</v>
          </cell>
          <cell r="W2919">
            <v>0</v>
          </cell>
          <cell r="X2919">
            <v>28</v>
          </cell>
          <cell r="Y2919">
            <v>26.5</v>
          </cell>
          <cell r="Z2919">
            <v>14.25</v>
          </cell>
        </row>
        <row r="2920">
          <cell r="A2920" t="str">
            <v>TMP689</v>
          </cell>
          <cell r="B2920" t="str">
            <v>NEELIMA BUDDHISAGAR</v>
          </cell>
          <cell r="C2920" t="str">
            <v>13.2.08</v>
          </cell>
          <cell r="E2920" t="str">
            <v>YES</v>
          </cell>
          <cell r="F2920" t="str">
            <v>TIME_IN</v>
          </cell>
          <cell r="G2920">
            <v>17.3</v>
          </cell>
          <cell r="H2920" t="str">
            <v>TEMP</v>
          </cell>
          <cell r="N2920">
            <v>0</v>
          </cell>
          <cell r="R2920" t="str">
            <v>ADMIN EXECUTIVE</v>
          </cell>
          <cell r="S2920">
            <v>39881</v>
          </cell>
          <cell r="T2920">
            <v>24</v>
          </cell>
          <cell r="U2920">
            <v>5</v>
          </cell>
          <cell r="V2920">
            <v>0</v>
          </cell>
          <cell r="W2920">
            <v>2</v>
          </cell>
          <cell r="X2920">
            <v>31</v>
          </cell>
          <cell r="Y2920">
            <v>31</v>
          </cell>
          <cell r="Z2920">
            <v>10</v>
          </cell>
        </row>
        <row r="2921">
          <cell r="A2921" t="str">
            <v>TMP689</v>
          </cell>
          <cell r="B2921" t="str">
            <v>NEELIMA BUDDHISAGAR</v>
          </cell>
          <cell r="C2921" t="str">
            <v>13.2.08</v>
          </cell>
          <cell r="E2921" t="str">
            <v>YES</v>
          </cell>
          <cell r="F2921">
            <v>9</v>
          </cell>
          <cell r="G2921">
            <v>17.3</v>
          </cell>
          <cell r="H2921" t="str">
            <v>TEMP</v>
          </cell>
          <cell r="N2921">
            <v>0</v>
          </cell>
          <cell r="R2921" t="str">
            <v>ADMIN EXECUTIVE</v>
          </cell>
          <cell r="S2921">
            <v>39691</v>
          </cell>
          <cell r="T2921">
            <v>20</v>
          </cell>
          <cell r="U2921">
            <v>4</v>
          </cell>
          <cell r="V2921">
            <v>0</v>
          </cell>
          <cell r="W2921">
            <v>3</v>
          </cell>
          <cell r="X2921">
            <v>31</v>
          </cell>
          <cell r="Y2921">
            <v>27</v>
          </cell>
          <cell r="Z2921">
            <v>1</v>
          </cell>
        </row>
        <row r="2922">
          <cell r="A2922" t="str">
            <v>TMP689</v>
          </cell>
          <cell r="B2922" t="str">
            <v>NEELIMA BUDDHISAGAR</v>
          </cell>
          <cell r="C2922" t="str">
            <v>13.2.08</v>
          </cell>
          <cell r="E2922" t="str">
            <v>YES</v>
          </cell>
          <cell r="F2922">
            <v>9</v>
          </cell>
          <cell r="G2922">
            <v>17.3</v>
          </cell>
          <cell r="H2922" t="str">
            <v>TEMP</v>
          </cell>
          <cell r="N2922">
            <v>0</v>
          </cell>
          <cell r="R2922" t="str">
            <v>ADMIN EXECUTIVE</v>
          </cell>
          <cell r="S2922">
            <v>39599</v>
          </cell>
          <cell r="T2922">
            <v>24</v>
          </cell>
          <cell r="U2922">
            <v>4</v>
          </cell>
          <cell r="V2922">
            <v>0</v>
          </cell>
          <cell r="W2922">
            <v>1</v>
          </cell>
          <cell r="X2922">
            <v>31</v>
          </cell>
          <cell r="Y2922">
            <v>29</v>
          </cell>
          <cell r="Z2922">
            <v>0</v>
          </cell>
        </row>
        <row r="2923">
          <cell r="A2923" t="str">
            <v>TMP689</v>
          </cell>
          <cell r="B2923" t="str">
            <v>NEELIMA BUDDHISAGAR</v>
          </cell>
          <cell r="C2923" t="str">
            <v>13.2.08</v>
          </cell>
          <cell r="E2923" t="str">
            <v>YES</v>
          </cell>
          <cell r="F2923" t="str">
            <v>TIME_IN</v>
          </cell>
          <cell r="G2923">
            <v>17.3</v>
          </cell>
          <cell r="H2923" t="str">
            <v>TEMP</v>
          </cell>
          <cell r="N2923">
            <v>0</v>
          </cell>
          <cell r="R2923" t="str">
            <v>ADMIN EXECUTIVE</v>
          </cell>
          <cell r="S2923">
            <v>39814</v>
          </cell>
          <cell r="T2923">
            <v>16.5</v>
          </cell>
          <cell r="U2923">
            <v>4</v>
          </cell>
          <cell r="V2923">
            <v>0</v>
          </cell>
          <cell r="W2923">
            <v>1</v>
          </cell>
          <cell r="X2923">
            <v>31</v>
          </cell>
          <cell r="Y2923">
            <v>21.5</v>
          </cell>
          <cell r="Z2923">
            <v>6</v>
          </cell>
        </row>
        <row r="2924">
          <cell r="A2924" t="str">
            <v>TMP690</v>
          </cell>
          <cell r="B2924" t="str">
            <v>MEGHA PATIL</v>
          </cell>
          <cell r="C2924" t="str">
            <v>13.2.08</v>
          </cell>
          <cell r="E2924" t="str">
            <v>YES</v>
          </cell>
          <cell r="F2924">
            <v>9</v>
          </cell>
          <cell r="G2924">
            <v>17.3</v>
          </cell>
          <cell r="H2924" t="str">
            <v>TEMP</v>
          </cell>
          <cell r="N2924">
            <v>0</v>
          </cell>
          <cell r="R2924" t="str">
            <v>ASSEMBLY JR SUPERVIR</v>
          </cell>
          <cell r="S2924">
            <v>39599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  <cell r="X2924">
            <v>31</v>
          </cell>
          <cell r="Y2924">
            <v>0</v>
          </cell>
          <cell r="Z2924">
            <v>0</v>
          </cell>
        </row>
        <row r="2925">
          <cell r="A2925" t="str">
            <v>TMP690</v>
          </cell>
          <cell r="B2925" t="str">
            <v>MEGHA PATIL</v>
          </cell>
          <cell r="C2925" t="str">
            <v>13.2.08</v>
          </cell>
          <cell r="E2925" t="str">
            <v>YES</v>
          </cell>
          <cell r="F2925">
            <v>9</v>
          </cell>
          <cell r="G2925">
            <v>17.3</v>
          </cell>
          <cell r="H2925" t="str">
            <v>TEMP</v>
          </cell>
          <cell r="N2925">
            <v>0</v>
          </cell>
          <cell r="R2925" t="str">
            <v>ASSEMBLY JR SUPERVIR</v>
          </cell>
          <cell r="S2925">
            <v>39539</v>
          </cell>
          <cell r="T2925">
            <v>0</v>
          </cell>
          <cell r="U2925">
            <v>0</v>
          </cell>
          <cell r="W2925">
            <v>0</v>
          </cell>
          <cell r="X2925">
            <v>30</v>
          </cell>
          <cell r="Y2925">
            <v>0</v>
          </cell>
          <cell r="Z2925">
            <v>0</v>
          </cell>
        </row>
        <row r="2926">
          <cell r="A2926" t="str">
            <v>TMP691</v>
          </cell>
          <cell r="B2926" t="str">
            <v>RAJAN RAMTIRTH</v>
          </cell>
          <cell r="C2926" t="str">
            <v>15.2.08</v>
          </cell>
          <cell r="E2926" t="str">
            <v>YES</v>
          </cell>
          <cell r="F2926">
            <v>9</v>
          </cell>
          <cell r="G2926">
            <v>17.3</v>
          </cell>
          <cell r="H2926" t="str">
            <v>TEMP</v>
          </cell>
          <cell r="N2926">
            <v>0</v>
          </cell>
          <cell r="R2926" t="str">
            <v>MARKETING EXECUTIVE</v>
          </cell>
          <cell r="S2926">
            <v>39722</v>
          </cell>
          <cell r="T2926">
            <v>18.5</v>
          </cell>
          <cell r="U2926">
            <v>4</v>
          </cell>
          <cell r="V2926">
            <v>0</v>
          </cell>
          <cell r="W2926">
            <v>4</v>
          </cell>
          <cell r="X2926">
            <v>31</v>
          </cell>
          <cell r="Y2926">
            <v>26.5</v>
          </cell>
          <cell r="Z2926">
            <v>0</v>
          </cell>
        </row>
        <row r="2927">
          <cell r="A2927" t="str">
            <v>TMP691</v>
          </cell>
          <cell r="B2927" t="str">
            <v>RAJAN RAMTIRTH</v>
          </cell>
          <cell r="C2927" t="str">
            <v>15.2.08</v>
          </cell>
          <cell r="E2927" t="str">
            <v>YES</v>
          </cell>
          <cell r="F2927" t="str">
            <v>TIME_IN</v>
          </cell>
          <cell r="G2927">
            <v>17.3</v>
          </cell>
          <cell r="H2927" t="str">
            <v>TEMP</v>
          </cell>
          <cell r="N2927">
            <v>0</v>
          </cell>
          <cell r="R2927" t="str">
            <v>MARKETING EXECUTIVE</v>
          </cell>
          <cell r="S2927">
            <v>39881</v>
          </cell>
          <cell r="T2927">
            <v>19</v>
          </cell>
          <cell r="U2927">
            <v>4</v>
          </cell>
          <cell r="V2927">
            <v>0</v>
          </cell>
          <cell r="W2927">
            <v>1</v>
          </cell>
          <cell r="X2927">
            <v>31</v>
          </cell>
          <cell r="Y2927">
            <v>24</v>
          </cell>
          <cell r="Z2927">
            <v>0</v>
          </cell>
        </row>
        <row r="2928">
          <cell r="A2928" t="str">
            <v>TMP691</v>
          </cell>
          <cell r="B2928" t="str">
            <v>RAJAN RAMTIRTH</v>
          </cell>
          <cell r="C2928" t="str">
            <v>15.2.08</v>
          </cell>
          <cell r="F2928">
            <v>9</v>
          </cell>
          <cell r="G2928">
            <v>17.3</v>
          </cell>
          <cell r="H2928" t="str">
            <v>TEMP</v>
          </cell>
          <cell r="N2928">
            <v>0</v>
          </cell>
          <cell r="R2928" t="str">
            <v>MARKETING EXECUTIVE</v>
          </cell>
          <cell r="S2928">
            <v>39629</v>
          </cell>
          <cell r="T2928">
            <v>7</v>
          </cell>
          <cell r="U2928">
            <v>2</v>
          </cell>
          <cell r="V2928">
            <v>0</v>
          </cell>
          <cell r="W2928">
            <v>0</v>
          </cell>
          <cell r="X2928">
            <v>30</v>
          </cell>
          <cell r="Y2928">
            <v>9</v>
          </cell>
          <cell r="Z2928">
            <v>0</v>
          </cell>
        </row>
        <row r="2929">
          <cell r="A2929" t="str">
            <v>TMP691</v>
          </cell>
          <cell r="B2929" t="str">
            <v>RAJAN RAMTIRTH</v>
          </cell>
          <cell r="C2929" t="str">
            <v>15.2.08</v>
          </cell>
          <cell r="E2929" t="str">
            <v>YES</v>
          </cell>
          <cell r="F2929">
            <v>9</v>
          </cell>
          <cell r="G2929">
            <v>17.3</v>
          </cell>
          <cell r="H2929" t="str">
            <v>TEMP</v>
          </cell>
          <cell r="N2929">
            <v>0</v>
          </cell>
          <cell r="R2929" t="str">
            <v>MARKETING EXECUTIVE</v>
          </cell>
          <cell r="S2929">
            <v>39753</v>
          </cell>
          <cell r="T2929">
            <v>23.5</v>
          </cell>
          <cell r="U2929">
            <v>5</v>
          </cell>
          <cell r="V2929">
            <v>0</v>
          </cell>
          <cell r="W2929">
            <v>0</v>
          </cell>
          <cell r="X2929">
            <v>30</v>
          </cell>
          <cell r="Y2929">
            <v>28.5</v>
          </cell>
          <cell r="Z2929">
            <v>0</v>
          </cell>
        </row>
        <row r="2930">
          <cell r="A2930" t="str">
            <v>TMP691</v>
          </cell>
          <cell r="B2930" t="str">
            <v>RAJAN RAMTIRTH</v>
          </cell>
          <cell r="C2930" t="str">
            <v>15.2.08</v>
          </cell>
          <cell r="E2930" t="str">
            <v>YES</v>
          </cell>
          <cell r="F2930" t="str">
            <v>TIME_IN</v>
          </cell>
          <cell r="G2930">
            <v>17.3</v>
          </cell>
          <cell r="H2930" t="str">
            <v>TEMP</v>
          </cell>
          <cell r="N2930">
            <v>0</v>
          </cell>
          <cell r="R2930" t="str">
            <v>MARKETING EXECUTIVE</v>
          </cell>
          <cell r="S2930">
            <v>39814</v>
          </cell>
          <cell r="T2930">
            <v>24</v>
          </cell>
          <cell r="U2930">
            <v>4</v>
          </cell>
          <cell r="V2930">
            <v>0</v>
          </cell>
          <cell r="W2930">
            <v>1</v>
          </cell>
          <cell r="X2930">
            <v>31</v>
          </cell>
          <cell r="Y2930">
            <v>29</v>
          </cell>
          <cell r="Z2930">
            <v>0</v>
          </cell>
        </row>
        <row r="2931">
          <cell r="A2931" t="str">
            <v>TMP691</v>
          </cell>
          <cell r="B2931" t="str">
            <v>RAJAN RAMTIRTH</v>
          </cell>
          <cell r="C2931" t="str">
            <v>15.2.08</v>
          </cell>
          <cell r="E2931" t="str">
            <v>YES</v>
          </cell>
          <cell r="F2931" t="str">
            <v>TIME_IN</v>
          </cell>
          <cell r="G2931">
            <v>17.3</v>
          </cell>
          <cell r="H2931" t="str">
            <v>TEMP</v>
          </cell>
          <cell r="N2931">
            <v>0</v>
          </cell>
          <cell r="R2931" t="str">
            <v>MARKETING EXECUTIVE</v>
          </cell>
          <cell r="S2931">
            <v>39845</v>
          </cell>
          <cell r="T2931">
            <v>22.5</v>
          </cell>
          <cell r="U2931">
            <v>4</v>
          </cell>
          <cell r="V2931">
            <v>0</v>
          </cell>
          <cell r="W2931">
            <v>0</v>
          </cell>
          <cell r="X2931">
            <v>28</v>
          </cell>
          <cell r="Y2931">
            <v>26.5</v>
          </cell>
          <cell r="Z2931">
            <v>0</v>
          </cell>
        </row>
        <row r="2932">
          <cell r="A2932" t="str">
            <v>TMP691</v>
          </cell>
          <cell r="B2932" t="str">
            <v>RAJAN RAMTIRTH</v>
          </cell>
          <cell r="C2932" t="str">
            <v>15.2.08</v>
          </cell>
          <cell r="E2932" t="str">
            <v>YES</v>
          </cell>
          <cell r="F2932">
            <v>9</v>
          </cell>
          <cell r="G2932">
            <v>17.3</v>
          </cell>
          <cell r="H2932" t="str">
            <v>TEMP</v>
          </cell>
          <cell r="N2932">
            <v>0</v>
          </cell>
          <cell r="R2932" t="str">
            <v>MARKETING EXECUTIVE</v>
          </cell>
          <cell r="S2932">
            <v>39692</v>
          </cell>
          <cell r="T2932">
            <v>25</v>
          </cell>
          <cell r="U2932">
            <v>4</v>
          </cell>
          <cell r="V2932">
            <v>0</v>
          </cell>
          <cell r="W2932">
            <v>1</v>
          </cell>
          <cell r="X2932">
            <v>30</v>
          </cell>
          <cell r="Y2932">
            <v>30</v>
          </cell>
          <cell r="Z2932">
            <v>16</v>
          </cell>
        </row>
        <row r="2933">
          <cell r="A2933" t="str">
            <v>TMP691</v>
          </cell>
          <cell r="B2933" t="str">
            <v>RAJAN RAMTIRTH</v>
          </cell>
          <cell r="C2933" t="str">
            <v>15.2.08</v>
          </cell>
          <cell r="E2933" t="str">
            <v>YES</v>
          </cell>
          <cell r="F2933">
            <v>9</v>
          </cell>
          <cell r="G2933">
            <v>17.3</v>
          </cell>
          <cell r="H2933" t="str">
            <v>TEMP</v>
          </cell>
          <cell r="N2933">
            <v>0</v>
          </cell>
          <cell r="R2933" t="str">
            <v>MARKETING EXECUTIVE</v>
          </cell>
          <cell r="S2933">
            <v>39599</v>
          </cell>
          <cell r="T2933">
            <v>24</v>
          </cell>
          <cell r="U2933">
            <v>4</v>
          </cell>
          <cell r="V2933">
            <v>0</v>
          </cell>
          <cell r="W2933">
            <v>1</v>
          </cell>
          <cell r="X2933">
            <v>31</v>
          </cell>
          <cell r="Y2933">
            <v>29</v>
          </cell>
          <cell r="Z2933">
            <v>0</v>
          </cell>
        </row>
        <row r="2934">
          <cell r="A2934" t="str">
            <v>TMP691</v>
          </cell>
          <cell r="B2934" t="str">
            <v>RAJAN RAMTIRTH</v>
          </cell>
          <cell r="C2934" t="str">
            <v>15.2.08</v>
          </cell>
          <cell r="E2934" t="str">
            <v>YES</v>
          </cell>
          <cell r="F2934" t="str">
            <v>TIME_IN</v>
          </cell>
          <cell r="G2934">
            <v>17.3</v>
          </cell>
          <cell r="H2934" t="str">
            <v>TEMP</v>
          </cell>
          <cell r="N2934">
            <v>0</v>
          </cell>
          <cell r="R2934" t="str">
            <v>MARKETING EXECUTIVE</v>
          </cell>
          <cell r="S2934">
            <v>39783</v>
          </cell>
          <cell r="T2934">
            <v>23</v>
          </cell>
          <cell r="U2934">
            <v>3</v>
          </cell>
          <cell r="V2934">
            <v>0</v>
          </cell>
          <cell r="W2934">
            <v>0</v>
          </cell>
          <cell r="X2934">
            <v>31</v>
          </cell>
          <cell r="Y2934">
            <v>26</v>
          </cell>
          <cell r="Z2934">
            <v>0</v>
          </cell>
        </row>
        <row r="2935">
          <cell r="A2935" t="str">
            <v>TMP691</v>
          </cell>
          <cell r="B2935" t="str">
            <v>RAJAN RAMTIRTH</v>
          </cell>
          <cell r="C2935" t="str">
            <v>15.2.08</v>
          </cell>
          <cell r="E2935" t="str">
            <v>YES</v>
          </cell>
          <cell r="F2935">
            <v>9</v>
          </cell>
          <cell r="G2935">
            <v>17.3</v>
          </cell>
          <cell r="H2935" t="str">
            <v>TEMP</v>
          </cell>
          <cell r="N2935">
            <v>0</v>
          </cell>
          <cell r="R2935" t="str">
            <v>MARKETING EXECUTIVE</v>
          </cell>
          <cell r="S2935">
            <v>39660</v>
          </cell>
          <cell r="T2935">
            <v>24</v>
          </cell>
          <cell r="U2935">
            <v>4</v>
          </cell>
          <cell r="V2935">
            <v>0</v>
          </cell>
          <cell r="W2935">
            <v>0</v>
          </cell>
          <cell r="X2935">
            <v>31</v>
          </cell>
          <cell r="Y2935">
            <v>28</v>
          </cell>
          <cell r="Z2935">
            <v>0</v>
          </cell>
        </row>
        <row r="2936">
          <cell r="A2936" t="str">
            <v>TMP691</v>
          </cell>
          <cell r="B2936" t="str">
            <v>RAJAN RAMTIRTH</v>
          </cell>
          <cell r="C2936" t="str">
            <v>15.2.08</v>
          </cell>
          <cell r="E2936" t="str">
            <v>YES</v>
          </cell>
          <cell r="F2936">
            <v>9</v>
          </cell>
          <cell r="G2936">
            <v>17.3</v>
          </cell>
          <cell r="H2936" t="str">
            <v>TEMP</v>
          </cell>
          <cell r="N2936">
            <v>0</v>
          </cell>
          <cell r="R2936" t="str">
            <v>MARKETING EXECUTIVE</v>
          </cell>
          <cell r="S2936">
            <v>39691</v>
          </cell>
          <cell r="T2936">
            <v>23</v>
          </cell>
          <cell r="U2936">
            <v>4</v>
          </cell>
          <cell r="V2936">
            <v>0</v>
          </cell>
          <cell r="W2936">
            <v>3</v>
          </cell>
          <cell r="X2936">
            <v>31</v>
          </cell>
          <cell r="Y2936">
            <v>30</v>
          </cell>
          <cell r="Z2936">
            <v>0</v>
          </cell>
        </row>
        <row r="2937">
          <cell r="A2937" t="str">
            <v>TMP691</v>
          </cell>
          <cell r="B2937" t="str">
            <v>RAJAN RAMTIRTH</v>
          </cell>
          <cell r="C2937" t="str">
            <v>15.2.08</v>
          </cell>
          <cell r="E2937" t="str">
            <v>YES</v>
          </cell>
          <cell r="F2937">
            <v>9</v>
          </cell>
          <cell r="G2937">
            <v>17.3</v>
          </cell>
          <cell r="H2937" t="str">
            <v>TEMP</v>
          </cell>
          <cell r="N2937">
            <v>0</v>
          </cell>
          <cell r="R2937" t="str">
            <v>MARKETING EXECUTIVE</v>
          </cell>
          <cell r="S2937">
            <v>39539</v>
          </cell>
          <cell r="T2937">
            <v>23.5</v>
          </cell>
          <cell r="U2937">
            <v>4</v>
          </cell>
          <cell r="W2937">
            <v>0</v>
          </cell>
          <cell r="X2937">
            <v>30</v>
          </cell>
          <cell r="Y2937">
            <v>27.5</v>
          </cell>
          <cell r="Z2937">
            <v>0</v>
          </cell>
        </row>
        <row r="2938">
          <cell r="A2938" t="str">
            <v>TMP692</v>
          </cell>
          <cell r="B2938" t="str">
            <v>RITAM SINHA</v>
          </cell>
          <cell r="C2938" t="str">
            <v>15.2.08</v>
          </cell>
          <cell r="E2938" t="str">
            <v>YES</v>
          </cell>
          <cell r="F2938">
            <v>9</v>
          </cell>
          <cell r="G2938">
            <v>17.3</v>
          </cell>
          <cell r="H2938" t="str">
            <v>TEMP</v>
          </cell>
          <cell r="N2938">
            <v>0</v>
          </cell>
          <cell r="R2938" t="str">
            <v>MARKETING EXECUTIVE</v>
          </cell>
          <cell r="S2938">
            <v>39691</v>
          </cell>
          <cell r="T2938">
            <v>24</v>
          </cell>
          <cell r="U2938">
            <v>4</v>
          </cell>
          <cell r="V2938">
            <v>0</v>
          </cell>
          <cell r="W2938">
            <v>3</v>
          </cell>
          <cell r="X2938">
            <v>31</v>
          </cell>
          <cell r="Y2938">
            <v>31</v>
          </cell>
          <cell r="Z2938">
            <v>0</v>
          </cell>
        </row>
        <row r="2939">
          <cell r="A2939" t="str">
            <v>TMP692</v>
          </cell>
          <cell r="B2939" t="str">
            <v>RITAM SINHA</v>
          </cell>
          <cell r="C2939" t="str">
            <v>15.2.08</v>
          </cell>
          <cell r="E2939" t="str">
            <v>YES</v>
          </cell>
          <cell r="F2939" t="str">
            <v>TIME_IN</v>
          </cell>
          <cell r="G2939">
            <v>17.3</v>
          </cell>
          <cell r="H2939" t="str">
            <v>TEMP</v>
          </cell>
          <cell r="N2939">
            <v>0</v>
          </cell>
          <cell r="R2939" t="str">
            <v>MARKETING EXECUTIVE</v>
          </cell>
          <cell r="S2939">
            <v>39845</v>
          </cell>
          <cell r="T2939">
            <v>24</v>
          </cell>
          <cell r="U2939">
            <v>4</v>
          </cell>
          <cell r="V2939">
            <v>0</v>
          </cell>
          <cell r="W2939">
            <v>0</v>
          </cell>
          <cell r="X2939">
            <v>28</v>
          </cell>
          <cell r="Y2939">
            <v>28</v>
          </cell>
          <cell r="Z2939">
            <v>0</v>
          </cell>
        </row>
        <row r="2940">
          <cell r="A2940" t="str">
            <v>TMP692</v>
          </cell>
          <cell r="B2940" t="str">
            <v>RITAM SINHA</v>
          </cell>
          <cell r="C2940" t="str">
            <v>15.2.08</v>
          </cell>
          <cell r="E2940" t="str">
            <v>YES</v>
          </cell>
          <cell r="F2940">
            <v>9</v>
          </cell>
          <cell r="G2940">
            <v>17.3</v>
          </cell>
          <cell r="H2940" t="str">
            <v>TEMP</v>
          </cell>
          <cell r="N2940">
            <v>0</v>
          </cell>
          <cell r="R2940" t="str">
            <v>MARKETING EXECUTIVE</v>
          </cell>
          <cell r="S2940">
            <v>39692</v>
          </cell>
          <cell r="T2940">
            <v>24</v>
          </cell>
          <cell r="U2940">
            <v>4</v>
          </cell>
          <cell r="V2940">
            <v>0</v>
          </cell>
          <cell r="W2940">
            <v>1</v>
          </cell>
          <cell r="X2940">
            <v>30</v>
          </cell>
          <cell r="Y2940">
            <v>29</v>
          </cell>
          <cell r="Z2940">
            <v>24</v>
          </cell>
        </row>
        <row r="2941">
          <cell r="A2941" t="str">
            <v>TMP692</v>
          </cell>
          <cell r="B2941" t="str">
            <v>RITAM SINHA</v>
          </cell>
          <cell r="C2941" t="str">
            <v>15.2.08</v>
          </cell>
          <cell r="E2941" t="str">
            <v>YES</v>
          </cell>
          <cell r="F2941">
            <v>9</v>
          </cell>
          <cell r="G2941">
            <v>17.3</v>
          </cell>
          <cell r="H2941" t="str">
            <v>TEMP</v>
          </cell>
          <cell r="N2941">
            <v>0</v>
          </cell>
          <cell r="R2941" t="str">
            <v>MARKETING EXECUTIVE</v>
          </cell>
          <cell r="S2941">
            <v>39599</v>
          </cell>
          <cell r="T2941">
            <v>26</v>
          </cell>
          <cell r="U2941">
            <v>4</v>
          </cell>
          <cell r="V2941">
            <v>0</v>
          </cell>
          <cell r="W2941">
            <v>1</v>
          </cell>
          <cell r="X2941">
            <v>31</v>
          </cell>
          <cell r="Y2941">
            <v>31</v>
          </cell>
          <cell r="Z2941">
            <v>0</v>
          </cell>
        </row>
        <row r="2942">
          <cell r="A2942" t="str">
            <v>TMP692</v>
          </cell>
          <cell r="B2942" t="str">
            <v>RITAM SINHA</v>
          </cell>
          <cell r="C2942" t="str">
            <v>15.2.08</v>
          </cell>
          <cell r="E2942" t="str">
            <v>YES</v>
          </cell>
          <cell r="F2942" t="str">
            <v>TIME_IN</v>
          </cell>
          <cell r="G2942">
            <v>17.3</v>
          </cell>
          <cell r="H2942" t="str">
            <v>TEMP</v>
          </cell>
          <cell r="N2942">
            <v>0</v>
          </cell>
          <cell r="R2942" t="str">
            <v>MARKETING EXECUTIVE</v>
          </cell>
          <cell r="S2942">
            <v>39881</v>
          </cell>
          <cell r="T2942">
            <v>23</v>
          </cell>
          <cell r="U2942">
            <v>5</v>
          </cell>
          <cell r="V2942">
            <v>0</v>
          </cell>
          <cell r="W2942">
            <v>2</v>
          </cell>
          <cell r="X2942">
            <v>31</v>
          </cell>
          <cell r="Y2942">
            <v>30</v>
          </cell>
          <cell r="Z2942">
            <v>0</v>
          </cell>
        </row>
        <row r="2943">
          <cell r="A2943" t="str">
            <v>TMP692</v>
          </cell>
          <cell r="B2943" t="str">
            <v>RITAM SINHA</v>
          </cell>
          <cell r="C2943" t="str">
            <v>15.2.08</v>
          </cell>
          <cell r="E2943" t="str">
            <v>YES</v>
          </cell>
          <cell r="F2943" t="str">
            <v>TIME_IN</v>
          </cell>
          <cell r="G2943">
            <v>17.3</v>
          </cell>
          <cell r="H2943" t="str">
            <v>TEMP</v>
          </cell>
          <cell r="N2943">
            <v>0</v>
          </cell>
          <cell r="R2943" t="str">
            <v>MARKETING EXECUTIVE</v>
          </cell>
          <cell r="S2943">
            <v>39783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31</v>
          </cell>
          <cell r="Y2943">
            <v>0</v>
          </cell>
          <cell r="Z2943">
            <v>0</v>
          </cell>
        </row>
        <row r="2944">
          <cell r="A2944" t="str">
            <v>TMP692</v>
          </cell>
          <cell r="B2944" t="str">
            <v>RITAM SINHA</v>
          </cell>
          <cell r="C2944" t="str">
            <v>15.2.08</v>
          </cell>
          <cell r="E2944" t="str">
            <v>YES</v>
          </cell>
          <cell r="F2944" t="str">
            <v>TIME_IN</v>
          </cell>
          <cell r="G2944">
            <v>17.3</v>
          </cell>
          <cell r="H2944" t="str">
            <v>TEMP</v>
          </cell>
          <cell r="N2944">
            <v>0</v>
          </cell>
          <cell r="R2944" t="str">
            <v>MARKETING EXECUTIVE</v>
          </cell>
          <cell r="S2944">
            <v>39814</v>
          </cell>
          <cell r="T2944">
            <v>25</v>
          </cell>
          <cell r="U2944">
            <v>4</v>
          </cell>
          <cell r="V2944">
            <v>0</v>
          </cell>
          <cell r="W2944">
            <v>1</v>
          </cell>
          <cell r="X2944">
            <v>31</v>
          </cell>
          <cell r="Y2944">
            <v>30</v>
          </cell>
          <cell r="Z2944">
            <v>0</v>
          </cell>
        </row>
        <row r="2945">
          <cell r="A2945" t="str">
            <v>TMP692</v>
          </cell>
          <cell r="B2945" t="str">
            <v>RITAM SINHA</v>
          </cell>
          <cell r="C2945" t="str">
            <v>15.2.08</v>
          </cell>
          <cell r="E2945" t="str">
            <v>YES</v>
          </cell>
          <cell r="F2945">
            <v>9</v>
          </cell>
          <cell r="G2945">
            <v>17.3</v>
          </cell>
          <cell r="H2945" t="str">
            <v>TEMP</v>
          </cell>
          <cell r="N2945">
            <v>0</v>
          </cell>
          <cell r="R2945" t="str">
            <v>MARKETING EXECUTIVE</v>
          </cell>
          <cell r="S2945">
            <v>39660</v>
          </cell>
          <cell r="T2945">
            <v>23</v>
          </cell>
          <cell r="U2945">
            <v>4</v>
          </cell>
          <cell r="V2945">
            <v>0</v>
          </cell>
          <cell r="W2945">
            <v>0</v>
          </cell>
          <cell r="X2945">
            <v>31</v>
          </cell>
          <cell r="Y2945">
            <v>27</v>
          </cell>
          <cell r="Z2945">
            <v>0</v>
          </cell>
        </row>
        <row r="2946">
          <cell r="A2946" t="str">
            <v>TMP692</v>
          </cell>
          <cell r="B2946" t="str">
            <v>RITAM SINHA</v>
          </cell>
          <cell r="C2946" t="str">
            <v>15.2.08</v>
          </cell>
          <cell r="E2946" t="str">
            <v>YES</v>
          </cell>
          <cell r="F2946">
            <v>9</v>
          </cell>
          <cell r="G2946">
            <v>17.3</v>
          </cell>
          <cell r="H2946" t="str">
            <v>TEMP</v>
          </cell>
          <cell r="N2946">
            <v>0</v>
          </cell>
          <cell r="R2946" t="str">
            <v>MARKETING EXECUTIVE</v>
          </cell>
          <cell r="S2946">
            <v>39539</v>
          </cell>
          <cell r="T2946">
            <v>26</v>
          </cell>
          <cell r="U2946">
            <v>4</v>
          </cell>
          <cell r="W2946">
            <v>0</v>
          </cell>
          <cell r="X2946">
            <v>30</v>
          </cell>
          <cell r="Y2946">
            <v>30</v>
          </cell>
          <cell r="Z2946">
            <v>0</v>
          </cell>
        </row>
        <row r="2947">
          <cell r="A2947" t="str">
            <v>TMP692</v>
          </cell>
          <cell r="B2947" t="str">
            <v>RITAM SINHA</v>
          </cell>
          <cell r="C2947" t="str">
            <v>15.2.08</v>
          </cell>
          <cell r="E2947" t="str">
            <v>YES</v>
          </cell>
          <cell r="F2947">
            <v>9</v>
          </cell>
          <cell r="G2947">
            <v>17.3</v>
          </cell>
          <cell r="H2947" t="str">
            <v>TEMP</v>
          </cell>
          <cell r="N2947">
            <v>0</v>
          </cell>
          <cell r="R2947" t="str">
            <v>MARKETING EXECUTIVE</v>
          </cell>
          <cell r="S2947">
            <v>39753</v>
          </cell>
          <cell r="T2947">
            <v>23</v>
          </cell>
          <cell r="U2947">
            <v>4</v>
          </cell>
          <cell r="V2947">
            <v>0</v>
          </cell>
          <cell r="W2947">
            <v>0</v>
          </cell>
          <cell r="X2947">
            <v>30</v>
          </cell>
          <cell r="Y2947">
            <v>27</v>
          </cell>
          <cell r="Z2947">
            <v>0</v>
          </cell>
        </row>
        <row r="2948">
          <cell r="A2948" t="str">
            <v>TMP692</v>
          </cell>
          <cell r="B2948" t="str">
            <v>RITAM SINHA</v>
          </cell>
          <cell r="C2948" t="str">
            <v>15.2.08</v>
          </cell>
          <cell r="F2948">
            <v>9</v>
          </cell>
          <cell r="G2948">
            <v>17.3</v>
          </cell>
          <cell r="H2948" t="str">
            <v>TEMP</v>
          </cell>
          <cell r="N2948">
            <v>0</v>
          </cell>
          <cell r="R2948" t="str">
            <v>MARKETING EXECUTIVE</v>
          </cell>
          <cell r="S2948">
            <v>39629</v>
          </cell>
          <cell r="T2948">
            <v>25</v>
          </cell>
          <cell r="U2948">
            <v>5</v>
          </cell>
          <cell r="V2948">
            <v>0</v>
          </cell>
          <cell r="W2948">
            <v>0</v>
          </cell>
          <cell r="X2948">
            <v>30</v>
          </cell>
          <cell r="Y2948">
            <v>30</v>
          </cell>
          <cell r="Z2948">
            <v>0</v>
          </cell>
        </row>
        <row r="2949">
          <cell r="A2949" t="str">
            <v>TMP692</v>
          </cell>
          <cell r="B2949" t="str">
            <v>RITAM SINHA</v>
          </cell>
          <cell r="C2949" t="str">
            <v>15.2.08</v>
          </cell>
          <cell r="E2949" t="str">
            <v>YES</v>
          </cell>
          <cell r="F2949">
            <v>9</v>
          </cell>
          <cell r="G2949">
            <v>17.3</v>
          </cell>
          <cell r="H2949" t="str">
            <v>TEMP</v>
          </cell>
          <cell r="N2949">
            <v>0</v>
          </cell>
          <cell r="R2949" t="str">
            <v>MARKETING EXECUTIVE</v>
          </cell>
          <cell r="S2949">
            <v>39722</v>
          </cell>
          <cell r="T2949">
            <v>22</v>
          </cell>
          <cell r="U2949">
            <v>4</v>
          </cell>
          <cell r="V2949">
            <v>0</v>
          </cell>
          <cell r="W2949">
            <v>4</v>
          </cell>
          <cell r="X2949">
            <v>31</v>
          </cell>
          <cell r="Y2949">
            <v>30</v>
          </cell>
          <cell r="Z2949">
            <v>0</v>
          </cell>
        </row>
        <row r="2950">
          <cell r="A2950" t="str">
            <v>TMP693</v>
          </cell>
          <cell r="B2950" t="str">
            <v>SARIKA BORKAR</v>
          </cell>
          <cell r="C2950" t="str">
            <v>16.2.08</v>
          </cell>
          <cell r="E2950" t="str">
            <v>YES</v>
          </cell>
          <cell r="F2950">
            <v>9</v>
          </cell>
          <cell r="G2950">
            <v>17.3</v>
          </cell>
          <cell r="H2950" t="str">
            <v>TEMP</v>
          </cell>
          <cell r="N2950">
            <v>0</v>
          </cell>
          <cell r="R2950" t="str">
            <v>CSE</v>
          </cell>
          <cell r="S2950">
            <v>39599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  <cell r="X2950">
            <v>31</v>
          </cell>
          <cell r="Y2950">
            <v>0</v>
          </cell>
          <cell r="Z2950">
            <v>0</v>
          </cell>
        </row>
        <row r="2951">
          <cell r="A2951" t="str">
            <v>TMP693</v>
          </cell>
          <cell r="B2951" t="str">
            <v>SARIKA BORKAR</v>
          </cell>
          <cell r="C2951" t="str">
            <v>16.2.08</v>
          </cell>
          <cell r="E2951" t="str">
            <v>YES</v>
          </cell>
          <cell r="F2951">
            <v>9</v>
          </cell>
          <cell r="G2951">
            <v>17.3</v>
          </cell>
          <cell r="H2951" t="str">
            <v>TEMP</v>
          </cell>
          <cell r="N2951">
            <v>0</v>
          </cell>
          <cell r="R2951" t="str">
            <v>CSE</v>
          </cell>
          <cell r="S2951">
            <v>39539</v>
          </cell>
          <cell r="T2951">
            <v>0</v>
          </cell>
          <cell r="U2951">
            <v>0</v>
          </cell>
          <cell r="W2951">
            <v>0</v>
          </cell>
          <cell r="X2951">
            <v>30</v>
          </cell>
          <cell r="Y2951">
            <v>0</v>
          </cell>
          <cell r="Z2951">
            <v>0</v>
          </cell>
        </row>
        <row r="2952">
          <cell r="A2952" t="str">
            <v>TMP694</v>
          </cell>
          <cell r="B2952" t="str">
            <v>SMITA JUVALE</v>
          </cell>
          <cell r="C2952" t="str">
            <v>21.2.08</v>
          </cell>
          <cell r="F2952">
            <v>9</v>
          </cell>
          <cell r="G2952">
            <v>17.3</v>
          </cell>
          <cell r="H2952" t="str">
            <v>TEMP</v>
          </cell>
          <cell r="N2952">
            <v>0</v>
          </cell>
          <cell r="R2952" t="str">
            <v>HRD EXECUTIVE</v>
          </cell>
          <cell r="S2952">
            <v>39629</v>
          </cell>
          <cell r="T2952">
            <v>24</v>
          </cell>
          <cell r="U2952">
            <v>5</v>
          </cell>
          <cell r="V2952">
            <v>0</v>
          </cell>
          <cell r="W2952">
            <v>0</v>
          </cell>
          <cell r="X2952">
            <v>30</v>
          </cell>
          <cell r="Y2952">
            <v>29</v>
          </cell>
          <cell r="Z2952">
            <v>0</v>
          </cell>
        </row>
        <row r="2953">
          <cell r="A2953" t="str">
            <v>TMP694</v>
          </cell>
          <cell r="B2953" t="str">
            <v>SMITA JUVALE</v>
          </cell>
          <cell r="C2953" t="str">
            <v>21.2.08</v>
          </cell>
          <cell r="E2953" t="str">
            <v>YES</v>
          </cell>
          <cell r="F2953">
            <v>9</v>
          </cell>
          <cell r="G2953">
            <v>17.3</v>
          </cell>
          <cell r="H2953" t="str">
            <v>TEMP</v>
          </cell>
          <cell r="N2953">
            <v>0</v>
          </cell>
          <cell r="R2953" t="str">
            <v>HRD EXECUTIVE</v>
          </cell>
          <cell r="S2953">
            <v>39722</v>
          </cell>
          <cell r="T2953">
            <v>20</v>
          </cell>
          <cell r="U2953">
            <v>4</v>
          </cell>
          <cell r="V2953">
            <v>0</v>
          </cell>
          <cell r="W2953">
            <v>4</v>
          </cell>
          <cell r="X2953">
            <v>31</v>
          </cell>
          <cell r="Y2953">
            <v>28</v>
          </cell>
          <cell r="Z2953">
            <v>0</v>
          </cell>
        </row>
        <row r="2954">
          <cell r="A2954" t="str">
            <v>TMP694</v>
          </cell>
          <cell r="B2954" t="str">
            <v>SMITA JUVALE</v>
          </cell>
          <cell r="C2954" t="str">
            <v>21.2.08</v>
          </cell>
          <cell r="E2954" t="str">
            <v>YES</v>
          </cell>
          <cell r="F2954">
            <v>9</v>
          </cell>
          <cell r="G2954">
            <v>17.3</v>
          </cell>
          <cell r="H2954" t="str">
            <v>TEMP</v>
          </cell>
          <cell r="N2954">
            <v>0</v>
          </cell>
          <cell r="R2954" t="str">
            <v>HRD EXECUTIVE</v>
          </cell>
          <cell r="S2954">
            <v>39599</v>
          </cell>
          <cell r="T2954">
            <v>25</v>
          </cell>
          <cell r="U2954">
            <v>4</v>
          </cell>
          <cell r="V2954">
            <v>0</v>
          </cell>
          <cell r="W2954">
            <v>1</v>
          </cell>
          <cell r="X2954">
            <v>31</v>
          </cell>
          <cell r="Y2954">
            <v>30</v>
          </cell>
          <cell r="Z2954">
            <v>0</v>
          </cell>
        </row>
        <row r="2955">
          <cell r="A2955" t="str">
            <v>TMP694</v>
          </cell>
          <cell r="B2955" t="str">
            <v>SMITA JUVALE</v>
          </cell>
          <cell r="C2955" t="str">
            <v>21.2.08</v>
          </cell>
          <cell r="E2955" t="str">
            <v>YES</v>
          </cell>
          <cell r="F2955">
            <v>9</v>
          </cell>
          <cell r="G2955">
            <v>17.3</v>
          </cell>
          <cell r="H2955" t="str">
            <v>TEMP</v>
          </cell>
          <cell r="N2955">
            <v>0</v>
          </cell>
          <cell r="R2955" t="str">
            <v>HRD EXECUTIVE</v>
          </cell>
          <cell r="S2955">
            <v>39753</v>
          </cell>
          <cell r="T2955">
            <v>12</v>
          </cell>
          <cell r="U2955">
            <v>3</v>
          </cell>
          <cell r="V2955">
            <v>0</v>
          </cell>
          <cell r="W2955">
            <v>0</v>
          </cell>
          <cell r="X2955">
            <v>30</v>
          </cell>
          <cell r="Y2955">
            <v>15</v>
          </cell>
          <cell r="Z2955">
            <v>0</v>
          </cell>
        </row>
        <row r="2956">
          <cell r="A2956" t="str">
            <v>TMP694</v>
          </cell>
          <cell r="B2956" t="str">
            <v>SMITA JUVALE</v>
          </cell>
          <cell r="C2956" t="str">
            <v>21.2.08</v>
          </cell>
          <cell r="E2956" t="str">
            <v>YES</v>
          </cell>
          <cell r="F2956">
            <v>9</v>
          </cell>
          <cell r="G2956">
            <v>17.3</v>
          </cell>
          <cell r="H2956" t="str">
            <v>TEMP</v>
          </cell>
          <cell r="N2956">
            <v>0</v>
          </cell>
          <cell r="R2956" t="str">
            <v>HRD EXECUTIVE</v>
          </cell>
          <cell r="S2956">
            <v>39660</v>
          </cell>
          <cell r="T2956">
            <v>25</v>
          </cell>
          <cell r="U2956">
            <v>4</v>
          </cell>
          <cell r="V2956">
            <v>0</v>
          </cell>
          <cell r="W2956">
            <v>0</v>
          </cell>
          <cell r="X2956">
            <v>31</v>
          </cell>
          <cell r="Y2956">
            <v>29</v>
          </cell>
          <cell r="Z2956">
            <v>0</v>
          </cell>
        </row>
        <row r="2957">
          <cell r="A2957" t="str">
            <v>TMP694</v>
          </cell>
          <cell r="B2957" t="str">
            <v>SMITA JUVALE</v>
          </cell>
          <cell r="C2957" t="str">
            <v>21.2.08</v>
          </cell>
          <cell r="E2957" t="str">
            <v>YES</v>
          </cell>
          <cell r="F2957">
            <v>9</v>
          </cell>
          <cell r="G2957">
            <v>17.3</v>
          </cell>
          <cell r="H2957" t="str">
            <v>TEMP</v>
          </cell>
          <cell r="N2957">
            <v>0</v>
          </cell>
          <cell r="R2957" t="str">
            <v>HRD EXECUTIVE</v>
          </cell>
          <cell r="S2957">
            <v>39692</v>
          </cell>
          <cell r="T2957">
            <v>24</v>
          </cell>
          <cell r="U2957">
            <v>4</v>
          </cell>
          <cell r="V2957">
            <v>0</v>
          </cell>
          <cell r="W2957">
            <v>1</v>
          </cell>
          <cell r="X2957">
            <v>30</v>
          </cell>
          <cell r="Y2957">
            <v>29</v>
          </cell>
          <cell r="Z2957">
            <v>0</v>
          </cell>
        </row>
        <row r="2958">
          <cell r="A2958" t="str">
            <v>TMP694</v>
          </cell>
          <cell r="B2958" t="str">
            <v>SMITA JUVALE</v>
          </cell>
          <cell r="C2958" t="str">
            <v>21.2.08</v>
          </cell>
          <cell r="E2958" t="str">
            <v>YES</v>
          </cell>
          <cell r="F2958">
            <v>9</v>
          </cell>
          <cell r="G2958">
            <v>17.3</v>
          </cell>
          <cell r="H2958" t="str">
            <v>TEMP</v>
          </cell>
          <cell r="N2958">
            <v>0</v>
          </cell>
          <cell r="R2958" t="str">
            <v>HRD EXECUTIVE</v>
          </cell>
          <cell r="S2958">
            <v>39691</v>
          </cell>
          <cell r="T2958">
            <v>22</v>
          </cell>
          <cell r="U2958">
            <v>4</v>
          </cell>
          <cell r="V2958">
            <v>0</v>
          </cell>
          <cell r="W2958">
            <v>3</v>
          </cell>
          <cell r="X2958">
            <v>31</v>
          </cell>
          <cell r="Y2958">
            <v>29</v>
          </cell>
          <cell r="Z2958">
            <v>0</v>
          </cell>
        </row>
        <row r="2959">
          <cell r="A2959" t="str">
            <v>TMP694</v>
          </cell>
          <cell r="B2959" t="str">
            <v>SMITA JUVALE</v>
          </cell>
          <cell r="C2959" t="str">
            <v>21.2.08</v>
          </cell>
          <cell r="E2959" t="str">
            <v>YES</v>
          </cell>
          <cell r="F2959">
            <v>9</v>
          </cell>
          <cell r="G2959">
            <v>17.3</v>
          </cell>
          <cell r="H2959" t="str">
            <v>TEMP</v>
          </cell>
          <cell r="N2959">
            <v>0</v>
          </cell>
          <cell r="R2959" t="str">
            <v>HRD EXECUTIVE</v>
          </cell>
          <cell r="S2959">
            <v>39539</v>
          </cell>
          <cell r="T2959">
            <v>26</v>
          </cell>
          <cell r="U2959">
            <v>4</v>
          </cell>
          <cell r="W2959">
            <v>0</v>
          </cell>
          <cell r="X2959">
            <v>30</v>
          </cell>
          <cell r="Y2959">
            <v>30</v>
          </cell>
          <cell r="Z2959">
            <v>0</v>
          </cell>
        </row>
        <row r="2960">
          <cell r="A2960" t="str">
            <v>TMP697</v>
          </cell>
          <cell r="B2960" t="str">
            <v>NEELIMA PATIL</v>
          </cell>
          <cell r="C2960" t="str">
            <v>25.2.08</v>
          </cell>
          <cell r="E2960" t="str">
            <v>YES</v>
          </cell>
          <cell r="F2960">
            <v>9</v>
          </cell>
          <cell r="G2960">
            <v>17.3</v>
          </cell>
          <cell r="H2960" t="str">
            <v>TEMP</v>
          </cell>
          <cell r="N2960">
            <v>0</v>
          </cell>
          <cell r="R2960" t="str">
            <v>ASSEMBLY HELPER</v>
          </cell>
          <cell r="S2960">
            <v>39753</v>
          </cell>
          <cell r="T2960">
            <v>25</v>
          </cell>
          <cell r="U2960">
            <v>5</v>
          </cell>
          <cell r="V2960">
            <v>0</v>
          </cell>
          <cell r="W2960">
            <v>0</v>
          </cell>
          <cell r="X2960">
            <v>30</v>
          </cell>
          <cell r="Y2960">
            <v>30</v>
          </cell>
          <cell r="Z2960">
            <v>0</v>
          </cell>
        </row>
        <row r="2961">
          <cell r="A2961" t="str">
            <v>TMP697</v>
          </cell>
          <cell r="B2961" t="str">
            <v>NEELIMA PATIL</v>
          </cell>
          <cell r="C2961" t="str">
            <v>25.2.08</v>
          </cell>
          <cell r="E2961" t="str">
            <v>YES</v>
          </cell>
          <cell r="F2961" t="str">
            <v>TIME_IN</v>
          </cell>
          <cell r="G2961">
            <v>17.3</v>
          </cell>
          <cell r="H2961" t="str">
            <v>TEMP</v>
          </cell>
          <cell r="N2961">
            <v>0</v>
          </cell>
          <cell r="R2961" t="str">
            <v>ASSEMBLY HELPER</v>
          </cell>
          <cell r="S2961">
            <v>39783</v>
          </cell>
          <cell r="T2961">
            <v>25.5</v>
          </cell>
          <cell r="U2961">
            <v>4</v>
          </cell>
          <cell r="V2961">
            <v>0</v>
          </cell>
          <cell r="W2961">
            <v>0</v>
          </cell>
          <cell r="X2961">
            <v>31</v>
          </cell>
          <cell r="Y2961">
            <v>29.5</v>
          </cell>
          <cell r="Z2961">
            <v>1.5</v>
          </cell>
        </row>
        <row r="2962">
          <cell r="A2962" t="str">
            <v>TMP697</v>
          </cell>
          <cell r="B2962" t="str">
            <v>NEELIMA PATIL</v>
          </cell>
          <cell r="C2962" t="str">
            <v>25.2.08</v>
          </cell>
          <cell r="E2962" t="str">
            <v>YES</v>
          </cell>
          <cell r="F2962">
            <v>9</v>
          </cell>
          <cell r="G2962">
            <v>17.3</v>
          </cell>
          <cell r="H2962" t="str">
            <v>TEMP</v>
          </cell>
          <cell r="N2962">
            <v>0</v>
          </cell>
          <cell r="R2962" t="str">
            <v>ASSEMBLY HELPER</v>
          </cell>
          <cell r="S2962">
            <v>39539</v>
          </cell>
          <cell r="T2962">
            <v>25</v>
          </cell>
          <cell r="U2962">
            <v>4</v>
          </cell>
          <cell r="W2962">
            <v>0</v>
          </cell>
          <cell r="X2962">
            <v>30</v>
          </cell>
          <cell r="Y2962">
            <v>29</v>
          </cell>
          <cell r="Z2962">
            <v>1.25</v>
          </cell>
        </row>
        <row r="2963">
          <cell r="A2963" t="str">
            <v>TMP697</v>
          </cell>
          <cell r="B2963" t="str">
            <v>NEELIMA PATIL</v>
          </cell>
          <cell r="C2963" t="str">
            <v>25.2.08</v>
          </cell>
          <cell r="E2963" t="str">
            <v>YES</v>
          </cell>
          <cell r="F2963">
            <v>9</v>
          </cell>
          <cell r="G2963">
            <v>17.3</v>
          </cell>
          <cell r="H2963" t="str">
            <v>TEMP</v>
          </cell>
          <cell r="N2963">
            <v>0</v>
          </cell>
          <cell r="R2963" t="str">
            <v>ASSEMBLY HELPER</v>
          </cell>
          <cell r="S2963">
            <v>39599</v>
          </cell>
          <cell r="T2963">
            <v>26</v>
          </cell>
          <cell r="U2963">
            <v>4</v>
          </cell>
          <cell r="V2963">
            <v>0</v>
          </cell>
          <cell r="W2963">
            <v>1</v>
          </cell>
          <cell r="X2963">
            <v>31</v>
          </cell>
          <cell r="Y2963">
            <v>31</v>
          </cell>
          <cell r="Z2963">
            <v>10.5</v>
          </cell>
        </row>
        <row r="2964">
          <cell r="A2964" t="str">
            <v>TMP697</v>
          </cell>
          <cell r="B2964" t="str">
            <v>NEELIMA PATIL</v>
          </cell>
          <cell r="C2964" t="str">
            <v>25.2.08</v>
          </cell>
          <cell r="E2964" t="str">
            <v>YES</v>
          </cell>
          <cell r="F2964" t="str">
            <v>TIME_IN</v>
          </cell>
          <cell r="G2964">
            <v>17.3</v>
          </cell>
          <cell r="H2964" t="str">
            <v>TEMP</v>
          </cell>
          <cell r="N2964">
            <v>0</v>
          </cell>
          <cell r="R2964" t="str">
            <v>ASSEMBLY HELPER</v>
          </cell>
          <cell r="S2964">
            <v>39881</v>
          </cell>
          <cell r="T2964">
            <v>23</v>
          </cell>
          <cell r="U2964">
            <v>5</v>
          </cell>
          <cell r="V2964">
            <v>0</v>
          </cell>
          <cell r="W2964">
            <v>2</v>
          </cell>
          <cell r="X2964">
            <v>31</v>
          </cell>
          <cell r="Y2964">
            <v>30</v>
          </cell>
          <cell r="Z2964">
            <v>17</v>
          </cell>
        </row>
        <row r="2965">
          <cell r="A2965" t="str">
            <v>TMP697</v>
          </cell>
          <cell r="B2965" t="str">
            <v>NEELIMA PATIL</v>
          </cell>
          <cell r="C2965" t="str">
            <v>25.2.08</v>
          </cell>
          <cell r="E2965" t="str">
            <v>YES</v>
          </cell>
          <cell r="F2965">
            <v>9</v>
          </cell>
          <cell r="G2965">
            <v>17.3</v>
          </cell>
          <cell r="H2965" t="str">
            <v>TEMP</v>
          </cell>
          <cell r="N2965">
            <v>0</v>
          </cell>
          <cell r="R2965" t="str">
            <v>ASSEMBLY HELPER</v>
          </cell>
          <cell r="S2965">
            <v>39660</v>
          </cell>
          <cell r="T2965">
            <v>27</v>
          </cell>
          <cell r="U2965">
            <v>4</v>
          </cell>
          <cell r="V2965">
            <v>0</v>
          </cell>
          <cell r="W2965">
            <v>0</v>
          </cell>
          <cell r="X2965">
            <v>31</v>
          </cell>
          <cell r="Y2965">
            <v>31</v>
          </cell>
          <cell r="Z2965">
            <v>23.5</v>
          </cell>
        </row>
        <row r="2966">
          <cell r="A2966" t="str">
            <v>TMP697</v>
          </cell>
          <cell r="B2966" t="str">
            <v>NEELIMA PATIL</v>
          </cell>
          <cell r="C2966" t="str">
            <v>25.2.08</v>
          </cell>
          <cell r="F2966">
            <v>9</v>
          </cell>
          <cell r="G2966">
            <v>17.3</v>
          </cell>
          <cell r="H2966" t="str">
            <v>TEMP</v>
          </cell>
          <cell r="N2966">
            <v>0</v>
          </cell>
          <cell r="R2966" t="str">
            <v>ASSEMBLY HELPER</v>
          </cell>
          <cell r="S2966">
            <v>39629</v>
          </cell>
          <cell r="T2966">
            <v>24</v>
          </cell>
          <cell r="U2966">
            <v>5</v>
          </cell>
          <cell r="V2966">
            <v>0</v>
          </cell>
          <cell r="W2966">
            <v>0</v>
          </cell>
          <cell r="X2966">
            <v>30</v>
          </cell>
          <cell r="Y2966">
            <v>29</v>
          </cell>
          <cell r="Z2966">
            <v>2.5</v>
          </cell>
        </row>
        <row r="2967">
          <cell r="A2967" t="str">
            <v>TMP697</v>
          </cell>
          <cell r="B2967" t="str">
            <v>NEELIMA PATIL</v>
          </cell>
          <cell r="C2967" t="str">
            <v>25.2.08</v>
          </cell>
          <cell r="E2967" t="str">
            <v>YES</v>
          </cell>
          <cell r="F2967">
            <v>9</v>
          </cell>
          <cell r="G2967">
            <v>17.3</v>
          </cell>
          <cell r="H2967" t="str">
            <v>TEMP</v>
          </cell>
          <cell r="N2967">
            <v>0</v>
          </cell>
          <cell r="R2967" t="str">
            <v>ASSEMBLY HELPER</v>
          </cell>
          <cell r="S2967">
            <v>39691</v>
          </cell>
          <cell r="T2967">
            <v>23</v>
          </cell>
          <cell r="U2967">
            <v>4</v>
          </cell>
          <cell r="V2967">
            <v>0</v>
          </cell>
          <cell r="W2967">
            <v>3</v>
          </cell>
          <cell r="X2967">
            <v>31</v>
          </cell>
          <cell r="Y2967">
            <v>30</v>
          </cell>
          <cell r="Z2967">
            <v>3.25</v>
          </cell>
        </row>
        <row r="2968">
          <cell r="A2968" t="str">
            <v>TMP697</v>
          </cell>
          <cell r="B2968" t="str">
            <v>NEELIMA PATIL</v>
          </cell>
          <cell r="C2968" t="str">
            <v>25.2.08</v>
          </cell>
          <cell r="E2968" t="str">
            <v>YES</v>
          </cell>
          <cell r="F2968">
            <v>9</v>
          </cell>
          <cell r="G2968">
            <v>17.3</v>
          </cell>
          <cell r="H2968" t="str">
            <v>TEMP</v>
          </cell>
          <cell r="N2968">
            <v>0</v>
          </cell>
          <cell r="R2968" t="str">
            <v>ASSEMBLY HELPER</v>
          </cell>
          <cell r="S2968">
            <v>39722</v>
          </cell>
          <cell r="T2968">
            <v>23</v>
          </cell>
          <cell r="U2968">
            <v>4</v>
          </cell>
          <cell r="V2968">
            <v>0</v>
          </cell>
          <cell r="W2968">
            <v>4</v>
          </cell>
          <cell r="X2968">
            <v>31</v>
          </cell>
          <cell r="Y2968">
            <v>31</v>
          </cell>
          <cell r="Z2968">
            <v>25.25</v>
          </cell>
        </row>
        <row r="2969">
          <cell r="A2969" t="str">
            <v>TMP697</v>
          </cell>
          <cell r="B2969" t="str">
            <v>NEELIMA PATIL</v>
          </cell>
          <cell r="C2969" t="str">
            <v>25.2.08</v>
          </cell>
          <cell r="E2969" t="str">
            <v>YES</v>
          </cell>
          <cell r="F2969" t="str">
            <v>TIME_IN</v>
          </cell>
          <cell r="G2969">
            <v>17.3</v>
          </cell>
          <cell r="H2969" t="str">
            <v>TEMP</v>
          </cell>
          <cell r="N2969">
            <v>0</v>
          </cell>
          <cell r="R2969" t="str">
            <v>ASSEMBLY HELPER</v>
          </cell>
          <cell r="S2969">
            <v>39814</v>
          </cell>
          <cell r="T2969">
            <v>25</v>
          </cell>
          <cell r="U2969">
            <v>4</v>
          </cell>
          <cell r="V2969">
            <v>0</v>
          </cell>
          <cell r="W2969">
            <v>1</v>
          </cell>
          <cell r="X2969">
            <v>31</v>
          </cell>
          <cell r="Y2969">
            <v>30</v>
          </cell>
          <cell r="Z2969">
            <v>2.5</v>
          </cell>
        </row>
        <row r="2970">
          <cell r="A2970" t="str">
            <v>TMP697</v>
          </cell>
          <cell r="B2970" t="str">
            <v>NEELIMA PATIL</v>
          </cell>
          <cell r="C2970" t="str">
            <v>25.2.08</v>
          </cell>
          <cell r="E2970" t="str">
            <v>YES</v>
          </cell>
          <cell r="F2970">
            <v>9</v>
          </cell>
          <cell r="G2970">
            <v>17.3</v>
          </cell>
          <cell r="H2970" t="str">
            <v>TEMP</v>
          </cell>
          <cell r="N2970">
            <v>0</v>
          </cell>
          <cell r="R2970" t="str">
            <v>ASSEMBLY HELPER</v>
          </cell>
          <cell r="S2970">
            <v>39692</v>
          </cell>
          <cell r="T2970">
            <v>22</v>
          </cell>
          <cell r="U2970">
            <v>4</v>
          </cell>
          <cell r="V2970">
            <v>0</v>
          </cell>
          <cell r="W2970">
            <v>1</v>
          </cell>
          <cell r="X2970">
            <v>30</v>
          </cell>
          <cell r="Y2970">
            <v>27</v>
          </cell>
          <cell r="Z2970">
            <v>10.75</v>
          </cell>
        </row>
        <row r="2971">
          <cell r="A2971" t="str">
            <v>TMP697</v>
          </cell>
          <cell r="B2971" t="str">
            <v>NEELIMA PATIL</v>
          </cell>
          <cell r="C2971" t="str">
            <v>25.2.08</v>
          </cell>
          <cell r="E2971" t="str">
            <v>YES</v>
          </cell>
          <cell r="F2971" t="str">
            <v>TIME_IN</v>
          </cell>
          <cell r="G2971">
            <v>17.3</v>
          </cell>
          <cell r="H2971" t="str">
            <v>TEMP</v>
          </cell>
          <cell r="N2971">
            <v>0</v>
          </cell>
          <cell r="R2971" t="str">
            <v>ASSEMBLY HELPER</v>
          </cell>
          <cell r="S2971">
            <v>39845</v>
          </cell>
          <cell r="T2971">
            <v>23</v>
          </cell>
          <cell r="U2971">
            <v>4</v>
          </cell>
          <cell r="V2971">
            <v>0</v>
          </cell>
          <cell r="W2971">
            <v>0</v>
          </cell>
          <cell r="X2971">
            <v>28</v>
          </cell>
          <cell r="Y2971">
            <v>27</v>
          </cell>
          <cell r="Z2971">
            <v>0</v>
          </cell>
        </row>
        <row r="2972">
          <cell r="A2972" t="str">
            <v>TMP698</v>
          </cell>
          <cell r="B2972" t="str">
            <v>SHWETALI KEHUR</v>
          </cell>
          <cell r="C2972" t="str">
            <v>4.3.08</v>
          </cell>
          <cell r="E2972" t="str">
            <v>YES</v>
          </cell>
          <cell r="F2972">
            <v>8.15</v>
          </cell>
          <cell r="G2972">
            <v>16.45</v>
          </cell>
          <cell r="H2972" t="str">
            <v>TEMP</v>
          </cell>
          <cell r="N2972">
            <v>0</v>
          </cell>
          <cell r="R2972" t="str">
            <v>PRINITNG HELPER</v>
          </cell>
          <cell r="S2972">
            <v>39539</v>
          </cell>
          <cell r="T2972">
            <v>25</v>
          </cell>
          <cell r="U2972">
            <v>4</v>
          </cell>
          <cell r="W2972">
            <v>0</v>
          </cell>
          <cell r="X2972">
            <v>30</v>
          </cell>
          <cell r="Y2972">
            <v>29</v>
          </cell>
          <cell r="Z2972">
            <v>0</v>
          </cell>
        </row>
        <row r="2973">
          <cell r="A2973" t="str">
            <v>TMP698</v>
          </cell>
          <cell r="B2973" t="str">
            <v>SHWETALI KEHUR</v>
          </cell>
          <cell r="C2973" t="str">
            <v>4.3.08</v>
          </cell>
          <cell r="E2973" t="str">
            <v>YES</v>
          </cell>
          <cell r="F2973" t="str">
            <v>TIME_IN</v>
          </cell>
          <cell r="G2973">
            <v>16.45</v>
          </cell>
          <cell r="H2973" t="str">
            <v>TEMP</v>
          </cell>
          <cell r="N2973">
            <v>0</v>
          </cell>
          <cell r="R2973" t="str">
            <v>PRINITNG HELPER</v>
          </cell>
          <cell r="S2973">
            <v>39783</v>
          </cell>
          <cell r="T2973">
            <v>27</v>
          </cell>
          <cell r="U2973">
            <v>4</v>
          </cell>
          <cell r="V2973">
            <v>0</v>
          </cell>
          <cell r="W2973">
            <v>0</v>
          </cell>
          <cell r="X2973">
            <v>31</v>
          </cell>
          <cell r="Y2973">
            <v>31</v>
          </cell>
          <cell r="Z2973">
            <v>0</v>
          </cell>
        </row>
        <row r="2974">
          <cell r="A2974" t="str">
            <v>TMP698</v>
          </cell>
          <cell r="B2974" t="str">
            <v>SHWETALI KEHUR</v>
          </cell>
          <cell r="C2974" t="str">
            <v>4.3.08</v>
          </cell>
          <cell r="E2974" t="str">
            <v>YES</v>
          </cell>
          <cell r="F2974">
            <v>8.15</v>
          </cell>
          <cell r="G2974">
            <v>16.45</v>
          </cell>
          <cell r="H2974" t="str">
            <v>TEMP</v>
          </cell>
          <cell r="N2974">
            <v>0</v>
          </cell>
          <cell r="R2974" t="str">
            <v>PRINITNG HELPER</v>
          </cell>
          <cell r="S2974">
            <v>39691</v>
          </cell>
          <cell r="T2974">
            <v>22</v>
          </cell>
          <cell r="U2974">
            <v>4</v>
          </cell>
          <cell r="V2974">
            <v>0</v>
          </cell>
          <cell r="W2974">
            <v>3</v>
          </cell>
          <cell r="X2974">
            <v>31</v>
          </cell>
          <cell r="Y2974">
            <v>29</v>
          </cell>
          <cell r="Z2974">
            <v>0</v>
          </cell>
        </row>
        <row r="2975">
          <cell r="A2975" t="str">
            <v>TMP698</v>
          </cell>
          <cell r="B2975" t="str">
            <v>SHWETALI KEHUR</v>
          </cell>
          <cell r="C2975" t="str">
            <v>4.3.08</v>
          </cell>
          <cell r="E2975" t="str">
            <v>YES</v>
          </cell>
          <cell r="F2975">
            <v>8.15</v>
          </cell>
          <cell r="G2975">
            <v>16.45</v>
          </cell>
          <cell r="H2975" t="str">
            <v>TEMP</v>
          </cell>
          <cell r="N2975">
            <v>0</v>
          </cell>
          <cell r="R2975" t="str">
            <v>PRINITNG HELPER</v>
          </cell>
          <cell r="S2975">
            <v>39722</v>
          </cell>
          <cell r="T2975">
            <v>22</v>
          </cell>
          <cell r="U2975">
            <v>4</v>
          </cell>
          <cell r="V2975">
            <v>0</v>
          </cell>
          <cell r="W2975">
            <v>4</v>
          </cell>
          <cell r="X2975">
            <v>31</v>
          </cell>
          <cell r="Y2975">
            <v>30</v>
          </cell>
          <cell r="Z2975">
            <v>16</v>
          </cell>
        </row>
        <row r="2976">
          <cell r="A2976" t="str">
            <v>TMP698</v>
          </cell>
          <cell r="B2976" t="str">
            <v>SHWETALI KEHUR</v>
          </cell>
          <cell r="C2976" t="str">
            <v>4.3.08</v>
          </cell>
          <cell r="E2976" t="str">
            <v>YES</v>
          </cell>
          <cell r="F2976" t="str">
            <v>TIME_IN</v>
          </cell>
          <cell r="G2976">
            <v>16.45</v>
          </cell>
          <cell r="H2976" t="str">
            <v>TEMP</v>
          </cell>
          <cell r="N2976">
            <v>0</v>
          </cell>
          <cell r="R2976" t="str">
            <v>PRINITNG HELPER</v>
          </cell>
          <cell r="S2976">
            <v>39814</v>
          </cell>
          <cell r="T2976">
            <v>25</v>
          </cell>
          <cell r="U2976">
            <v>4</v>
          </cell>
          <cell r="V2976">
            <v>0</v>
          </cell>
          <cell r="W2976">
            <v>1</v>
          </cell>
          <cell r="X2976">
            <v>31</v>
          </cell>
          <cell r="Y2976">
            <v>30</v>
          </cell>
          <cell r="Z2976">
            <v>0</v>
          </cell>
        </row>
        <row r="2977">
          <cell r="A2977" t="str">
            <v>TMP698</v>
          </cell>
          <cell r="B2977" t="str">
            <v>SHWETALI KEHUR</v>
          </cell>
          <cell r="C2977" t="str">
            <v>4.3.08</v>
          </cell>
          <cell r="E2977" t="str">
            <v>YES</v>
          </cell>
          <cell r="F2977" t="str">
            <v>TIME_IN</v>
          </cell>
          <cell r="G2977">
            <v>16.45</v>
          </cell>
          <cell r="H2977" t="str">
            <v>TEMP</v>
          </cell>
          <cell r="N2977">
            <v>0</v>
          </cell>
          <cell r="R2977" t="str">
            <v>PRINITNG HELPER</v>
          </cell>
          <cell r="S2977">
            <v>39845</v>
          </cell>
          <cell r="T2977">
            <v>24</v>
          </cell>
          <cell r="U2977">
            <v>4</v>
          </cell>
          <cell r="V2977">
            <v>0</v>
          </cell>
          <cell r="W2977">
            <v>0</v>
          </cell>
          <cell r="X2977">
            <v>28</v>
          </cell>
          <cell r="Y2977">
            <v>28</v>
          </cell>
          <cell r="Z2977">
            <v>0</v>
          </cell>
        </row>
        <row r="2978">
          <cell r="A2978" t="str">
            <v>TMP698</v>
          </cell>
          <cell r="B2978" t="str">
            <v>SHWETALI KEHUR</v>
          </cell>
          <cell r="C2978" t="str">
            <v>4.3.08</v>
          </cell>
          <cell r="E2978" t="str">
            <v>YES</v>
          </cell>
          <cell r="F2978">
            <v>8.15</v>
          </cell>
          <cell r="G2978">
            <v>16.45</v>
          </cell>
          <cell r="H2978" t="str">
            <v>TEMP</v>
          </cell>
          <cell r="N2978">
            <v>0</v>
          </cell>
          <cell r="R2978" t="str">
            <v>PRINITNG HELPER</v>
          </cell>
          <cell r="S2978">
            <v>39753</v>
          </cell>
          <cell r="T2978">
            <v>25</v>
          </cell>
          <cell r="U2978">
            <v>5</v>
          </cell>
          <cell r="V2978">
            <v>0</v>
          </cell>
          <cell r="W2978">
            <v>0</v>
          </cell>
          <cell r="X2978">
            <v>30</v>
          </cell>
          <cell r="Y2978">
            <v>30</v>
          </cell>
          <cell r="Z2978">
            <v>2</v>
          </cell>
        </row>
        <row r="2979">
          <cell r="A2979" t="str">
            <v>TMP698</v>
          </cell>
          <cell r="B2979" t="str">
            <v>SHWETALI KEHUR</v>
          </cell>
          <cell r="C2979" t="str">
            <v>4.3.08</v>
          </cell>
          <cell r="E2979" t="str">
            <v>YES</v>
          </cell>
          <cell r="F2979">
            <v>8.15</v>
          </cell>
          <cell r="G2979">
            <v>16.45</v>
          </cell>
          <cell r="H2979" t="str">
            <v>TEMP</v>
          </cell>
          <cell r="N2979">
            <v>0</v>
          </cell>
          <cell r="R2979" t="str">
            <v>PRINITNG HELPER</v>
          </cell>
          <cell r="S2979">
            <v>39599</v>
          </cell>
          <cell r="T2979">
            <v>26</v>
          </cell>
          <cell r="U2979">
            <v>4</v>
          </cell>
          <cell r="V2979">
            <v>0</v>
          </cell>
          <cell r="W2979">
            <v>1</v>
          </cell>
          <cell r="X2979">
            <v>31</v>
          </cell>
          <cell r="Y2979">
            <v>31</v>
          </cell>
          <cell r="Z2979">
            <v>0</v>
          </cell>
        </row>
        <row r="2980">
          <cell r="A2980" t="str">
            <v>TMP698</v>
          </cell>
          <cell r="B2980" t="str">
            <v>SHWETALI KEHUR</v>
          </cell>
          <cell r="C2980" t="str">
            <v>4.3.08</v>
          </cell>
          <cell r="E2980" t="str">
            <v>YES</v>
          </cell>
          <cell r="F2980" t="str">
            <v>TIME_IN</v>
          </cell>
          <cell r="G2980">
            <v>16.45</v>
          </cell>
          <cell r="H2980" t="str">
            <v>TEMP</v>
          </cell>
          <cell r="N2980">
            <v>0</v>
          </cell>
          <cell r="R2980" t="str">
            <v>PRINITNG HELPER</v>
          </cell>
          <cell r="S2980">
            <v>39881</v>
          </cell>
          <cell r="T2980">
            <v>21</v>
          </cell>
          <cell r="U2980">
            <v>5</v>
          </cell>
          <cell r="V2980">
            <v>0</v>
          </cell>
          <cell r="W2980">
            <v>1</v>
          </cell>
          <cell r="X2980">
            <v>31</v>
          </cell>
          <cell r="Y2980">
            <v>27</v>
          </cell>
          <cell r="Z2980">
            <v>22</v>
          </cell>
        </row>
        <row r="2981">
          <cell r="A2981" t="str">
            <v>TMP698</v>
          </cell>
          <cell r="B2981" t="str">
            <v>SHWETALI KEHUR</v>
          </cell>
          <cell r="C2981" t="str">
            <v>4.3.08</v>
          </cell>
          <cell r="F2981">
            <v>8.15</v>
          </cell>
          <cell r="G2981">
            <v>16.45</v>
          </cell>
          <cell r="H2981" t="str">
            <v>TEMP</v>
          </cell>
          <cell r="N2981">
            <v>0</v>
          </cell>
          <cell r="R2981" t="str">
            <v>PRINITNG HELPER</v>
          </cell>
          <cell r="S2981">
            <v>39629</v>
          </cell>
          <cell r="T2981">
            <v>25</v>
          </cell>
          <cell r="U2981">
            <v>5</v>
          </cell>
          <cell r="V2981">
            <v>0</v>
          </cell>
          <cell r="W2981">
            <v>0</v>
          </cell>
          <cell r="X2981">
            <v>30</v>
          </cell>
          <cell r="Y2981">
            <v>30</v>
          </cell>
          <cell r="Z2981">
            <v>8</v>
          </cell>
        </row>
        <row r="2982">
          <cell r="A2982" t="str">
            <v>TMP698</v>
          </cell>
          <cell r="B2982" t="str">
            <v>SHWETALI KEHUR</v>
          </cell>
          <cell r="C2982" t="str">
            <v>4.3.08</v>
          </cell>
          <cell r="E2982" t="str">
            <v>YES</v>
          </cell>
          <cell r="F2982">
            <v>8.15</v>
          </cell>
          <cell r="G2982">
            <v>16.45</v>
          </cell>
          <cell r="H2982" t="str">
            <v>TEMP</v>
          </cell>
          <cell r="N2982">
            <v>0</v>
          </cell>
          <cell r="R2982" t="str">
            <v>PRINITNG HELPER</v>
          </cell>
          <cell r="S2982">
            <v>39660</v>
          </cell>
          <cell r="T2982">
            <v>26</v>
          </cell>
          <cell r="U2982">
            <v>4</v>
          </cell>
          <cell r="V2982">
            <v>0</v>
          </cell>
          <cell r="W2982">
            <v>0</v>
          </cell>
          <cell r="X2982">
            <v>31</v>
          </cell>
          <cell r="Y2982">
            <v>30</v>
          </cell>
          <cell r="Z2982">
            <v>11</v>
          </cell>
        </row>
        <row r="2983">
          <cell r="A2983" t="str">
            <v>TMP698</v>
          </cell>
          <cell r="B2983" t="str">
            <v>SHWETALI KEHUR</v>
          </cell>
          <cell r="C2983" t="str">
            <v>4.3.08</v>
          </cell>
          <cell r="E2983" t="str">
            <v>YES</v>
          </cell>
          <cell r="F2983">
            <v>8.15</v>
          </cell>
          <cell r="G2983">
            <v>16.45</v>
          </cell>
          <cell r="H2983" t="str">
            <v>TEMP</v>
          </cell>
          <cell r="N2983">
            <v>0</v>
          </cell>
          <cell r="R2983" t="str">
            <v>PRINITNG HELPER</v>
          </cell>
          <cell r="S2983">
            <v>39692</v>
          </cell>
          <cell r="T2983">
            <v>17</v>
          </cell>
          <cell r="U2983">
            <v>3</v>
          </cell>
          <cell r="V2983">
            <v>0</v>
          </cell>
          <cell r="W2983">
            <v>1</v>
          </cell>
          <cell r="X2983">
            <v>30</v>
          </cell>
          <cell r="Y2983">
            <v>21</v>
          </cell>
          <cell r="Z2983">
            <v>0</v>
          </cell>
        </row>
        <row r="2984">
          <cell r="A2984" t="str">
            <v>TMP699</v>
          </cell>
          <cell r="B2984" t="str">
            <v>SUPRIYA KULKARNI</v>
          </cell>
          <cell r="C2984" t="str">
            <v>5.3.08</v>
          </cell>
          <cell r="E2984" t="str">
            <v>YES</v>
          </cell>
          <cell r="F2984" t="str">
            <v>TIME_IN</v>
          </cell>
          <cell r="G2984">
            <v>17.3</v>
          </cell>
          <cell r="H2984" t="str">
            <v>TEMP</v>
          </cell>
          <cell r="N2984">
            <v>0</v>
          </cell>
          <cell r="R2984" t="str">
            <v>CSE</v>
          </cell>
          <cell r="S2984">
            <v>39845</v>
          </cell>
          <cell r="T2984">
            <v>24</v>
          </cell>
          <cell r="U2984">
            <v>4</v>
          </cell>
          <cell r="V2984">
            <v>0</v>
          </cell>
          <cell r="W2984">
            <v>0</v>
          </cell>
          <cell r="X2984">
            <v>28</v>
          </cell>
          <cell r="Y2984">
            <v>28</v>
          </cell>
          <cell r="Z2984">
            <v>0</v>
          </cell>
        </row>
        <row r="2985">
          <cell r="A2985" t="str">
            <v>TMP699</v>
          </cell>
          <cell r="B2985" t="str">
            <v>SUPRIYA KULKARNI</v>
          </cell>
          <cell r="C2985" t="str">
            <v>5.3.08</v>
          </cell>
          <cell r="E2985" t="str">
            <v>YES</v>
          </cell>
          <cell r="F2985" t="str">
            <v>TIME_IN</v>
          </cell>
          <cell r="G2985">
            <v>17.3</v>
          </cell>
          <cell r="H2985" t="str">
            <v>TEMP</v>
          </cell>
          <cell r="N2985">
            <v>0</v>
          </cell>
          <cell r="R2985" t="str">
            <v>CSE</v>
          </cell>
          <cell r="S2985">
            <v>39881</v>
          </cell>
          <cell r="T2985">
            <v>24</v>
          </cell>
          <cell r="U2985">
            <v>5</v>
          </cell>
          <cell r="V2985">
            <v>0</v>
          </cell>
          <cell r="W2985">
            <v>2</v>
          </cell>
          <cell r="X2985">
            <v>31</v>
          </cell>
          <cell r="Y2985">
            <v>31</v>
          </cell>
          <cell r="Z2985">
            <v>0</v>
          </cell>
        </row>
        <row r="2986">
          <cell r="A2986" t="str">
            <v>TMP699</v>
          </cell>
          <cell r="B2986" t="str">
            <v>SUPRIYA KULKARNI</v>
          </cell>
          <cell r="C2986" t="str">
            <v>5.3.08</v>
          </cell>
          <cell r="E2986" t="str">
            <v>YES</v>
          </cell>
          <cell r="F2986">
            <v>9</v>
          </cell>
          <cell r="G2986">
            <v>17.3</v>
          </cell>
          <cell r="H2986" t="str">
            <v>TEMP</v>
          </cell>
          <cell r="N2986">
            <v>0</v>
          </cell>
          <cell r="R2986" t="str">
            <v>CSE</v>
          </cell>
          <cell r="S2986">
            <v>39753</v>
          </cell>
          <cell r="T2986">
            <v>25</v>
          </cell>
          <cell r="U2986">
            <v>5</v>
          </cell>
          <cell r="V2986">
            <v>0</v>
          </cell>
          <cell r="W2986">
            <v>0</v>
          </cell>
          <cell r="X2986">
            <v>30</v>
          </cell>
          <cell r="Y2986">
            <v>30</v>
          </cell>
          <cell r="Z2986">
            <v>0</v>
          </cell>
        </row>
        <row r="2987">
          <cell r="A2987" t="str">
            <v>TMP699</v>
          </cell>
          <cell r="B2987" t="str">
            <v>SUPRIYA KULKARNI</v>
          </cell>
          <cell r="C2987" t="str">
            <v>5.3.08</v>
          </cell>
          <cell r="E2987" t="str">
            <v>YES</v>
          </cell>
          <cell r="F2987" t="str">
            <v>TIME_IN</v>
          </cell>
          <cell r="G2987">
            <v>17.3</v>
          </cell>
          <cell r="H2987" t="str">
            <v>TEMP</v>
          </cell>
          <cell r="N2987">
            <v>0</v>
          </cell>
          <cell r="R2987" t="str">
            <v>CSE</v>
          </cell>
          <cell r="S2987">
            <v>39814</v>
          </cell>
          <cell r="T2987">
            <v>25</v>
          </cell>
          <cell r="U2987">
            <v>4</v>
          </cell>
          <cell r="V2987">
            <v>0</v>
          </cell>
          <cell r="W2987">
            <v>1</v>
          </cell>
          <cell r="X2987">
            <v>31</v>
          </cell>
          <cell r="Y2987">
            <v>30</v>
          </cell>
          <cell r="Z2987">
            <v>0</v>
          </cell>
        </row>
        <row r="2988">
          <cell r="A2988" t="str">
            <v>TMP699</v>
          </cell>
          <cell r="B2988" t="str">
            <v>SUPRIYA KULKARNI</v>
          </cell>
          <cell r="C2988" t="str">
            <v>5.3.08</v>
          </cell>
          <cell r="E2988" t="str">
            <v>YES</v>
          </cell>
          <cell r="F2988">
            <v>9</v>
          </cell>
          <cell r="G2988">
            <v>17.3</v>
          </cell>
          <cell r="H2988" t="str">
            <v>TEMP</v>
          </cell>
          <cell r="N2988">
            <v>0</v>
          </cell>
          <cell r="R2988" t="str">
            <v>CSE</v>
          </cell>
          <cell r="S2988">
            <v>39660</v>
          </cell>
          <cell r="T2988">
            <v>27</v>
          </cell>
          <cell r="U2988">
            <v>4</v>
          </cell>
          <cell r="V2988">
            <v>0</v>
          </cell>
          <cell r="W2988">
            <v>0</v>
          </cell>
          <cell r="X2988">
            <v>31</v>
          </cell>
          <cell r="Y2988">
            <v>31</v>
          </cell>
          <cell r="Z2988">
            <v>0</v>
          </cell>
        </row>
        <row r="2989">
          <cell r="A2989" t="str">
            <v>TMP699</v>
          </cell>
          <cell r="B2989" t="str">
            <v>SUPRIYA KULKARNI</v>
          </cell>
          <cell r="C2989" t="str">
            <v>5.3.08</v>
          </cell>
          <cell r="E2989" t="str">
            <v>YES</v>
          </cell>
          <cell r="F2989" t="str">
            <v>TIME_IN</v>
          </cell>
          <cell r="G2989">
            <v>17.3</v>
          </cell>
          <cell r="H2989" t="str">
            <v>TEMP</v>
          </cell>
          <cell r="N2989">
            <v>0</v>
          </cell>
          <cell r="R2989" t="str">
            <v>CSE</v>
          </cell>
          <cell r="S2989">
            <v>39783</v>
          </cell>
          <cell r="T2989">
            <v>26.5</v>
          </cell>
          <cell r="U2989">
            <v>4</v>
          </cell>
          <cell r="V2989">
            <v>0</v>
          </cell>
          <cell r="W2989">
            <v>0</v>
          </cell>
          <cell r="X2989">
            <v>31</v>
          </cell>
          <cell r="Y2989">
            <v>30.5</v>
          </cell>
          <cell r="Z2989">
            <v>0</v>
          </cell>
        </row>
        <row r="2990">
          <cell r="A2990" t="str">
            <v>TMP699</v>
          </cell>
          <cell r="B2990" t="str">
            <v>SUPRIYA KULKARNI</v>
          </cell>
          <cell r="C2990" t="str">
            <v>5.3.08</v>
          </cell>
          <cell r="E2990" t="str">
            <v>YES</v>
          </cell>
          <cell r="F2990">
            <v>9</v>
          </cell>
          <cell r="G2990">
            <v>17.3</v>
          </cell>
          <cell r="H2990" t="str">
            <v>TEMP</v>
          </cell>
          <cell r="N2990">
            <v>0</v>
          </cell>
          <cell r="R2990" t="str">
            <v>CSE</v>
          </cell>
          <cell r="S2990">
            <v>39599</v>
          </cell>
          <cell r="T2990">
            <v>26</v>
          </cell>
          <cell r="U2990">
            <v>4</v>
          </cell>
          <cell r="V2990">
            <v>0</v>
          </cell>
          <cell r="W2990">
            <v>1</v>
          </cell>
          <cell r="X2990">
            <v>31</v>
          </cell>
          <cell r="Y2990">
            <v>31</v>
          </cell>
          <cell r="Z2990">
            <v>0</v>
          </cell>
        </row>
        <row r="2991">
          <cell r="A2991" t="str">
            <v>TMP699</v>
          </cell>
          <cell r="B2991" t="str">
            <v>SUPRIYA KULKARNI</v>
          </cell>
          <cell r="C2991" t="str">
            <v>5.3.08</v>
          </cell>
          <cell r="E2991" t="str">
            <v>YES</v>
          </cell>
          <cell r="F2991">
            <v>9</v>
          </cell>
          <cell r="G2991">
            <v>17.3</v>
          </cell>
          <cell r="H2991" t="str">
            <v>TEMP</v>
          </cell>
          <cell r="N2991">
            <v>0</v>
          </cell>
          <cell r="R2991" t="str">
            <v>CSE</v>
          </cell>
          <cell r="S2991">
            <v>39691</v>
          </cell>
          <cell r="T2991">
            <v>24</v>
          </cell>
          <cell r="U2991">
            <v>4</v>
          </cell>
          <cell r="V2991">
            <v>0</v>
          </cell>
          <cell r="W2991">
            <v>3</v>
          </cell>
          <cell r="X2991">
            <v>31</v>
          </cell>
          <cell r="Y2991">
            <v>31</v>
          </cell>
          <cell r="Z2991">
            <v>0</v>
          </cell>
        </row>
        <row r="2992">
          <cell r="A2992" t="str">
            <v>TMP699</v>
          </cell>
          <cell r="B2992" t="str">
            <v>SUPRIYA KULKARNI</v>
          </cell>
          <cell r="C2992" t="str">
            <v>5.3.08</v>
          </cell>
          <cell r="E2992" t="str">
            <v>YES</v>
          </cell>
          <cell r="F2992">
            <v>9</v>
          </cell>
          <cell r="G2992">
            <v>17.3</v>
          </cell>
          <cell r="H2992" t="str">
            <v>TEMP</v>
          </cell>
          <cell r="N2992">
            <v>0</v>
          </cell>
          <cell r="R2992" t="str">
            <v>CSE</v>
          </cell>
          <cell r="S2992">
            <v>39539</v>
          </cell>
          <cell r="T2992">
            <v>26</v>
          </cell>
          <cell r="U2992">
            <v>4</v>
          </cell>
          <cell r="W2992">
            <v>0</v>
          </cell>
          <cell r="X2992">
            <v>30</v>
          </cell>
          <cell r="Y2992">
            <v>30</v>
          </cell>
          <cell r="Z2992">
            <v>0</v>
          </cell>
        </row>
        <row r="2993">
          <cell r="A2993" t="str">
            <v>TMP699</v>
          </cell>
          <cell r="B2993" t="str">
            <v>SUPRIYA KULKARNI</v>
          </cell>
          <cell r="C2993" t="str">
            <v>5.3.08</v>
          </cell>
          <cell r="E2993" t="str">
            <v>YES</v>
          </cell>
          <cell r="F2993">
            <v>9</v>
          </cell>
          <cell r="G2993">
            <v>17.3</v>
          </cell>
          <cell r="H2993" t="str">
            <v>TEMP</v>
          </cell>
          <cell r="N2993">
            <v>0</v>
          </cell>
          <cell r="R2993" t="str">
            <v>CSE</v>
          </cell>
          <cell r="S2993">
            <v>39722</v>
          </cell>
          <cell r="T2993">
            <v>23</v>
          </cell>
          <cell r="U2993">
            <v>4</v>
          </cell>
          <cell r="V2993">
            <v>0</v>
          </cell>
          <cell r="W2993">
            <v>4</v>
          </cell>
          <cell r="X2993">
            <v>31</v>
          </cell>
          <cell r="Y2993">
            <v>31</v>
          </cell>
          <cell r="Z2993">
            <v>0</v>
          </cell>
        </row>
        <row r="2994">
          <cell r="A2994" t="str">
            <v>TMP699</v>
          </cell>
          <cell r="B2994" t="str">
            <v>SUPRIYA KULKARNI</v>
          </cell>
          <cell r="C2994" t="str">
            <v>5.3.08</v>
          </cell>
          <cell r="F2994">
            <v>9</v>
          </cell>
          <cell r="G2994">
            <v>17.3</v>
          </cell>
          <cell r="H2994" t="str">
            <v>TEMP</v>
          </cell>
          <cell r="N2994">
            <v>0</v>
          </cell>
          <cell r="R2994" t="str">
            <v>CSE</v>
          </cell>
          <cell r="S2994">
            <v>39629</v>
          </cell>
          <cell r="T2994">
            <v>25</v>
          </cell>
          <cell r="U2994">
            <v>5</v>
          </cell>
          <cell r="V2994">
            <v>0</v>
          </cell>
          <cell r="W2994">
            <v>0</v>
          </cell>
          <cell r="X2994">
            <v>30</v>
          </cell>
          <cell r="Y2994">
            <v>30</v>
          </cell>
          <cell r="Z2994">
            <v>0</v>
          </cell>
        </row>
        <row r="2995">
          <cell r="A2995" t="str">
            <v>TMP699</v>
          </cell>
          <cell r="B2995" t="str">
            <v>SUPRIYA KULKARNI</v>
          </cell>
          <cell r="C2995" t="str">
            <v>5.3.08</v>
          </cell>
          <cell r="E2995" t="str">
            <v>YES</v>
          </cell>
          <cell r="F2995">
            <v>9</v>
          </cell>
          <cell r="G2995">
            <v>17.3</v>
          </cell>
          <cell r="H2995" t="str">
            <v>TEMP</v>
          </cell>
          <cell r="N2995">
            <v>0</v>
          </cell>
          <cell r="R2995" t="str">
            <v>CSE</v>
          </cell>
          <cell r="S2995">
            <v>39692</v>
          </cell>
          <cell r="T2995">
            <v>25</v>
          </cell>
          <cell r="U2995">
            <v>4</v>
          </cell>
          <cell r="V2995">
            <v>0</v>
          </cell>
          <cell r="W2995">
            <v>1</v>
          </cell>
          <cell r="X2995">
            <v>30</v>
          </cell>
          <cell r="Y2995">
            <v>30</v>
          </cell>
          <cell r="Z2995">
            <v>0</v>
          </cell>
        </row>
        <row r="2996">
          <cell r="A2996" t="str">
            <v>TMP700</v>
          </cell>
          <cell r="B2996" t="str">
            <v>GEETANJALI RATNAPARKHI</v>
          </cell>
          <cell r="C2996" t="str">
            <v>5.3.08</v>
          </cell>
          <cell r="E2996" t="str">
            <v>YES</v>
          </cell>
          <cell r="F2996">
            <v>9</v>
          </cell>
          <cell r="G2996">
            <v>17.3</v>
          </cell>
          <cell r="H2996" t="str">
            <v>TEMP</v>
          </cell>
          <cell r="N2996">
            <v>0</v>
          </cell>
          <cell r="R2996" t="str">
            <v>CSE</v>
          </cell>
          <cell r="S2996">
            <v>39753</v>
          </cell>
          <cell r="T2996">
            <v>23.5</v>
          </cell>
          <cell r="U2996">
            <v>5</v>
          </cell>
          <cell r="V2996">
            <v>0</v>
          </cell>
          <cell r="W2996">
            <v>0</v>
          </cell>
          <cell r="X2996">
            <v>30</v>
          </cell>
          <cell r="Y2996">
            <v>28.5</v>
          </cell>
          <cell r="Z2996">
            <v>0</v>
          </cell>
        </row>
        <row r="2997">
          <cell r="A2997" t="str">
            <v>TMP700</v>
          </cell>
          <cell r="B2997" t="str">
            <v>GEETANJALI RATNAPARKHI</v>
          </cell>
          <cell r="C2997" t="str">
            <v>5.3.08</v>
          </cell>
          <cell r="E2997" t="str">
            <v>YES</v>
          </cell>
          <cell r="F2997">
            <v>9</v>
          </cell>
          <cell r="G2997">
            <v>17.3</v>
          </cell>
          <cell r="H2997" t="str">
            <v>TEMP</v>
          </cell>
          <cell r="N2997">
            <v>0</v>
          </cell>
          <cell r="R2997" t="str">
            <v>CSE</v>
          </cell>
          <cell r="S2997">
            <v>39722</v>
          </cell>
          <cell r="T2997">
            <v>19.5</v>
          </cell>
          <cell r="U2997">
            <v>4</v>
          </cell>
          <cell r="V2997">
            <v>0</v>
          </cell>
          <cell r="W2997">
            <v>3</v>
          </cell>
          <cell r="X2997">
            <v>31</v>
          </cell>
          <cell r="Y2997">
            <v>26.5</v>
          </cell>
          <cell r="Z2997">
            <v>0</v>
          </cell>
        </row>
        <row r="2998">
          <cell r="A2998" t="str">
            <v>TMP700</v>
          </cell>
          <cell r="B2998" t="str">
            <v>GEETANJALI RATNAPARKHI</v>
          </cell>
          <cell r="C2998" t="str">
            <v>5.3.08</v>
          </cell>
          <cell r="E2998" t="str">
            <v>YES</v>
          </cell>
          <cell r="F2998" t="str">
            <v>TIME_IN</v>
          </cell>
          <cell r="G2998">
            <v>17.3</v>
          </cell>
          <cell r="H2998" t="str">
            <v>TEMP</v>
          </cell>
          <cell r="N2998">
            <v>0</v>
          </cell>
          <cell r="R2998" t="str">
            <v>CSE</v>
          </cell>
          <cell r="S2998">
            <v>39783</v>
          </cell>
          <cell r="T2998">
            <v>25</v>
          </cell>
          <cell r="U2998">
            <v>4</v>
          </cell>
          <cell r="V2998">
            <v>0</v>
          </cell>
          <cell r="W2998">
            <v>0</v>
          </cell>
          <cell r="X2998">
            <v>31</v>
          </cell>
          <cell r="Y2998">
            <v>29</v>
          </cell>
          <cell r="Z2998">
            <v>0</v>
          </cell>
        </row>
        <row r="2999">
          <cell r="A2999" t="str">
            <v>TMP700</v>
          </cell>
          <cell r="B2999" t="str">
            <v>GEETANJALI RATNAPARKHI</v>
          </cell>
          <cell r="C2999" t="str">
            <v>5.3.08</v>
          </cell>
          <cell r="F2999">
            <v>9</v>
          </cell>
          <cell r="G2999">
            <v>17.3</v>
          </cell>
          <cell r="H2999" t="str">
            <v>TEMP</v>
          </cell>
          <cell r="N2999">
            <v>0</v>
          </cell>
          <cell r="R2999" t="str">
            <v>CSE</v>
          </cell>
          <cell r="S2999">
            <v>39629</v>
          </cell>
          <cell r="T2999">
            <v>22</v>
          </cell>
          <cell r="U2999">
            <v>5</v>
          </cell>
          <cell r="V2999">
            <v>0</v>
          </cell>
          <cell r="W2999">
            <v>0</v>
          </cell>
          <cell r="X2999">
            <v>30</v>
          </cell>
          <cell r="Y2999">
            <v>27</v>
          </cell>
          <cell r="Z2999">
            <v>1.5</v>
          </cell>
        </row>
        <row r="3000">
          <cell r="A3000" t="str">
            <v>TMP700</v>
          </cell>
          <cell r="B3000" t="str">
            <v>GEETANJALI RATNAPARKHI</v>
          </cell>
          <cell r="C3000" t="str">
            <v>5.3.08</v>
          </cell>
          <cell r="E3000" t="str">
            <v>YES</v>
          </cell>
          <cell r="F3000">
            <v>9</v>
          </cell>
          <cell r="G3000">
            <v>17.3</v>
          </cell>
          <cell r="H3000" t="str">
            <v>TEMP</v>
          </cell>
          <cell r="N3000">
            <v>0</v>
          </cell>
          <cell r="R3000" t="str">
            <v>CSE</v>
          </cell>
          <cell r="S3000">
            <v>39692</v>
          </cell>
          <cell r="T3000">
            <v>24</v>
          </cell>
          <cell r="U3000">
            <v>4</v>
          </cell>
          <cell r="V3000">
            <v>0</v>
          </cell>
          <cell r="W3000">
            <v>1</v>
          </cell>
          <cell r="X3000">
            <v>30</v>
          </cell>
          <cell r="Y3000">
            <v>29</v>
          </cell>
          <cell r="Z3000">
            <v>4</v>
          </cell>
        </row>
        <row r="3001">
          <cell r="A3001" t="str">
            <v>TMP700</v>
          </cell>
          <cell r="B3001" t="str">
            <v>GEETANJALI RATNAPARKHI</v>
          </cell>
          <cell r="C3001" t="str">
            <v>5.3.08</v>
          </cell>
          <cell r="E3001" t="str">
            <v>YES</v>
          </cell>
          <cell r="F3001" t="str">
            <v>TIME_IN</v>
          </cell>
          <cell r="G3001">
            <v>17.3</v>
          </cell>
          <cell r="H3001" t="str">
            <v>TEMP</v>
          </cell>
          <cell r="N3001">
            <v>0</v>
          </cell>
          <cell r="R3001" t="str">
            <v>CSE</v>
          </cell>
          <cell r="S3001">
            <v>39814</v>
          </cell>
          <cell r="T3001">
            <v>21</v>
          </cell>
          <cell r="U3001">
            <v>3</v>
          </cell>
          <cell r="V3001">
            <v>0</v>
          </cell>
          <cell r="W3001">
            <v>1</v>
          </cell>
          <cell r="X3001">
            <v>31</v>
          </cell>
          <cell r="Y3001">
            <v>25</v>
          </cell>
          <cell r="Z3001">
            <v>0</v>
          </cell>
        </row>
        <row r="3002">
          <cell r="A3002" t="str">
            <v>TMP700</v>
          </cell>
          <cell r="B3002" t="str">
            <v>GEETANJALI RATNAPARKHI</v>
          </cell>
          <cell r="C3002" t="str">
            <v>5.3.08</v>
          </cell>
          <cell r="E3002" t="str">
            <v>YES</v>
          </cell>
          <cell r="F3002">
            <v>9</v>
          </cell>
          <cell r="G3002">
            <v>17.3</v>
          </cell>
          <cell r="H3002" t="str">
            <v>TEMP</v>
          </cell>
          <cell r="N3002">
            <v>0</v>
          </cell>
          <cell r="R3002" t="str">
            <v>CSE</v>
          </cell>
          <cell r="S3002">
            <v>39539</v>
          </cell>
          <cell r="T3002">
            <v>25</v>
          </cell>
          <cell r="U3002">
            <v>4</v>
          </cell>
          <cell r="W3002">
            <v>0</v>
          </cell>
          <cell r="X3002">
            <v>30</v>
          </cell>
          <cell r="Y3002">
            <v>29</v>
          </cell>
          <cell r="Z3002">
            <v>0</v>
          </cell>
        </row>
        <row r="3003">
          <cell r="A3003" t="str">
            <v>TMP700</v>
          </cell>
          <cell r="B3003" t="str">
            <v>GEETANJALI RATNAPARKHI</v>
          </cell>
          <cell r="C3003" t="str">
            <v>5.3.08</v>
          </cell>
          <cell r="E3003" t="str">
            <v>YES</v>
          </cell>
          <cell r="F3003" t="str">
            <v>TIME_IN</v>
          </cell>
          <cell r="G3003">
            <v>17.3</v>
          </cell>
          <cell r="H3003" t="str">
            <v>TEMP</v>
          </cell>
          <cell r="N3003">
            <v>0</v>
          </cell>
          <cell r="R3003" t="str">
            <v>CSE</v>
          </cell>
          <cell r="S3003">
            <v>39845</v>
          </cell>
          <cell r="T3003">
            <v>23</v>
          </cell>
          <cell r="U3003">
            <v>4</v>
          </cell>
          <cell r="V3003">
            <v>0</v>
          </cell>
          <cell r="W3003">
            <v>0</v>
          </cell>
          <cell r="X3003">
            <v>28</v>
          </cell>
          <cell r="Y3003">
            <v>27</v>
          </cell>
          <cell r="Z3003">
            <v>0</v>
          </cell>
        </row>
        <row r="3004">
          <cell r="A3004" t="str">
            <v>TMP700</v>
          </cell>
          <cell r="B3004" t="str">
            <v>GEETANJALI RATNAPARKHI</v>
          </cell>
          <cell r="C3004" t="str">
            <v>5.3.08</v>
          </cell>
          <cell r="E3004" t="str">
            <v>YES</v>
          </cell>
          <cell r="F3004" t="str">
            <v>TIME_IN</v>
          </cell>
          <cell r="G3004">
            <v>17.3</v>
          </cell>
          <cell r="H3004" t="str">
            <v>TEMP</v>
          </cell>
          <cell r="N3004">
            <v>0</v>
          </cell>
          <cell r="R3004" t="str">
            <v>CSE</v>
          </cell>
          <cell r="S3004">
            <v>39881</v>
          </cell>
          <cell r="T3004">
            <v>20</v>
          </cell>
          <cell r="U3004">
            <v>4</v>
          </cell>
          <cell r="V3004">
            <v>0</v>
          </cell>
          <cell r="W3004">
            <v>2</v>
          </cell>
          <cell r="X3004">
            <v>31</v>
          </cell>
          <cell r="Y3004">
            <v>26</v>
          </cell>
          <cell r="Z3004">
            <v>0</v>
          </cell>
        </row>
        <row r="3005">
          <cell r="A3005" t="str">
            <v>TMP700</v>
          </cell>
          <cell r="B3005" t="str">
            <v>GEETANJALI RATNAPARKHI</v>
          </cell>
          <cell r="C3005" t="str">
            <v>5.3.08</v>
          </cell>
          <cell r="E3005" t="str">
            <v>YES</v>
          </cell>
          <cell r="F3005">
            <v>9</v>
          </cell>
          <cell r="G3005">
            <v>17.3</v>
          </cell>
          <cell r="H3005" t="str">
            <v>TEMP</v>
          </cell>
          <cell r="N3005">
            <v>0</v>
          </cell>
          <cell r="R3005" t="str">
            <v>CSE</v>
          </cell>
          <cell r="S3005">
            <v>39599</v>
          </cell>
          <cell r="T3005">
            <v>26</v>
          </cell>
          <cell r="U3005">
            <v>4</v>
          </cell>
          <cell r="V3005">
            <v>0</v>
          </cell>
          <cell r="W3005">
            <v>1</v>
          </cell>
          <cell r="X3005">
            <v>31</v>
          </cell>
          <cell r="Y3005">
            <v>31</v>
          </cell>
          <cell r="Z3005">
            <v>5.75</v>
          </cell>
        </row>
        <row r="3006">
          <cell r="A3006" t="str">
            <v>TMP700</v>
          </cell>
          <cell r="B3006" t="str">
            <v>GEETANJALI RATNAPARKHI</v>
          </cell>
          <cell r="C3006" t="str">
            <v>5.3.08</v>
          </cell>
          <cell r="E3006" t="str">
            <v>YES</v>
          </cell>
          <cell r="F3006">
            <v>9</v>
          </cell>
          <cell r="G3006">
            <v>17.3</v>
          </cell>
          <cell r="H3006" t="str">
            <v>TEMP</v>
          </cell>
          <cell r="N3006">
            <v>0</v>
          </cell>
          <cell r="R3006" t="str">
            <v>CSE</v>
          </cell>
          <cell r="S3006">
            <v>39660</v>
          </cell>
          <cell r="T3006">
            <v>17</v>
          </cell>
          <cell r="U3006">
            <v>3</v>
          </cell>
          <cell r="V3006">
            <v>0</v>
          </cell>
          <cell r="W3006">
            <v>0</v>
          </cell>
          <cell r="X3006">
            <v>31</v>
          </cell>
          <cell r="Y3006">
            <v>20</v>
          </cell>
          <cell r="Z3006">
            <v>2.25</v>
          </cell>
        </row>
        <row r="3007">
          <cell r="A3007" t="str">
            <v>TMP700</v>
          </cell>
          <cell r="B3007" t="str">
            <v>GEETANJALI RATNAPARKHI</v>
          </cell>
          <cell r="C3007" t="str">
            <v>5.3.08</v>
          </cell>
          <cell r="E3007" t="str">
            <v>YES</v>
          </cell>
          <cell r="F3007">
            <v>9</v>
          </cell>
          <cell r="G3007">
            <v>17.3</v>
          </cell>
          <cell r="H3007" t="str">
            <v>TEMP</v>
          </cell>
          <cell r="N3007">
            <v>0</v>
          </cell>
          <cell r="R3007" t="str">
            <v>CSE</v>
          </cell>
          <cell r="S3007">
            <v>39691</v>
          </cell>
          <cell r="T3007">
            <v>21.5</v>
          </cell>
          <cell r="U3007">
            <v>4</v>
          </cell>
          <cell r="V3007">
            <v>0</v>
          </cell>
          <cell r="W3007">
            <v>3</v>
          </cell>
          <cell r="X3007">
            <v>31</v>
          </cell>
          <cell r="Y3007">
            <v>28.5</v>
          </cell>
          <cell r="Z3007">
            <v>2.25</v>
          </cell>
        </row>
        <row r="3008">
          <cell r="A3008" t="str">
            <v>TMP701</v>
          </cell>
          <cell r="B3008" t="str">
            <v>ROHINI MHAPRALKAR</v>
          </cell>
          <cell r="C3008" t="str">
            <v>5.3.08</v>
          </cell>
          <cell r="E3008" t="str">
            <v>YES</v>
          </cell>
          <cell r="F3008" t="str">
            <v>TIME_IN</v>
          </cell>
          <cell r="G3008">
            <v>17.3</v>
          </cell>
          <cell r="H3008" t="str">
            <v>TEMP</v>
          </cell>
          <cell r="N3008">
            <v>0</v>
          </cell>
          <cell r="R3008" t="str">
            <v>CARDS</v>
          </cell>
          <cell r="S3008">
            <v>39845</v>
          </cell>
          <cell r="T3008">
            <v>23</v>
          </cell>
          <cell r="U3008">
            <v>4</v>
          </cell>
          <cell r="V3008">
            <v>0</v>
          </cell>
          <cell r="W3008">
            <v>0</v>
          </cell>
          <cell r="X3008">
            <v>28</v>
          </cell>
          <cell r="Y3008">
            <v>27</v>
          </cell>
          <cell r="Z3008">
            <v>0</v>
          </cell>
        </row>
        <row r="3009">
          <cell r="A3009" t="str">
            <v>TMP701</v>
          </cell>
          <cell r="B3009" t="str">
            <v>ROHINI MHAPRALKAR</v>
          </cell>
          <cell r="C3009" t="str">
            <v>5.3.08</v>
          </cell>
          <cell r="E3009" t="str">
            <v>YES</v>
          </cell>
          <cell r="F3009">
            <v>9</v>
          </cell>
          <cell r="G3009">
            <v>17.3</v>
          </cell>
          <cell r="H3009" t="str">
            <v>TEMP</v>
          </cell>
          <cell r="N3009">
            <v>0</v>
          </cell>
          <cell r="R3009" t="str">
            <v>CARDS</v>
          </cell>
          <cell r="S3009">
            <v>39692</v>
          </cell>
          <cell r="T3009">
            <v>19</v>
          </cell>
          <cell r="U3009">
            <v>4</v>
          </cell>
          <cell r="V3009">
            <v>0</v>
          </cell>
          <cell r="W3009">
            <v>0</v>
          </cell>
          <cell r="X3009">
            <v>30</v>
          </cell>
          <cell r="Y3009">
            <v>23</v>
          </cell>
          <cell r="Z3009">
            <v>8</v>
          </cell>
        </row>
        <row r="3010">
          <cell r="A3010" t="str">
            <v>TMP701</v>
          </cell>
          <cell r="B3010" t="str">
            <v>ROHINI MHAPRALKAR</v>
          </cell>
          <cell r="C3010" t="str">
            <v>5.3.08</v>
          </cell>
          <cell r="E3010" t="str">
            <v>YES</v>
          </cell>
          <cell r="F3010">
            <v>9</v>
          </cell>
          <cell r="G3010">
            <v>17.3</v>
          </cell>
          <cell r="H3010" t="str">
            <v>TEMP</v>
          </cell>
          <cell r="N3010">
            <v>0</v>
          </cell>
          <cell r="R3010" t="str">
            <v>CARDS</v>
          </cell>
          <cell r="S3010">
            <v>39539</v>
          </cell>
          <cell r="T3010">
            <v>26</v>
          </cell>
          <cell r="U3010">
            <v>4</v>
          </cell>
          <cell r="W3010">
            <v>0</v>
          </cell>
          <cell r="X3010">
            <v>30</v>
          </cell>
          <cell r="Y3010">
            <v>30</v>
          </cell>
          <cell r="Z3010">
            <v>37.25</v>
          </cell>
        </row>
        <row r="3011">
          <cell r="A3011" t="str">
            <v>TMP701</v>
          </cell>
          <cell r="B3011" t="str">
            <v>ROHINI MHAPRALKAR</v>
          </cell>
          <cell r="C3011" t="str">
            <v>5.3.08</v>
          </cell>
          <cell r="E3011" t="str">
            <v>YES</v>
          </cell>
          <cell r="F3011" t="str">
            <v>TIME_IN</v>
          </cell>
          <cell r="G3011">
            <v>17.3</v>
          </cell>
          <cell r="H3011" t="str">
            <v>TEMP</v>
          </cell>
          <cell r="N3011">
            <v>0</v>
          </cell>
          <cell r="R3011" t="str">
            <v>CARDS</v>
          </cell>
          <cell r="S3011">
            <v>39881</v>
          </cell>
          <cell r="T3011">
            <v>24</v>
          </cell>
          <cell r="U3011">
            <v>5</v>
          </cell>
          <cell r="V3011">
            <v>0</v>
          </cell>
          <cell r="W3011">
            <v>2</v>
          </cell>
          <cell r="X3011">
            <v>31</v>
          </cell>
          <cell r="Y3011">
            <v>31</v>
          </cell>
          <cell r="Z3011">
            <v>0</v>
          </cell>
        </row>
        <row r="3012">
          <cell r="A3012" t="str">
            <v>TMP701</v>
          </cell>
          <cell r="B3012" t="str">
            <v>ROHINI MHAPRALKAR</v>
          </cell>
          <cell r="C3012" t="str">
            <v>5.3.08</v>
          </cell>
          <cell r="E3012" t="str">
            <v>YES</v>
          </cell>
          <cell r="F3012">
            <v>9</v>
          </cell>
          <cell r="G3012">
            <v>17.3</v>
          </cell>
          <cell r="H3012" t="str">
            <v>TEMP</v>
          </cell>
          <cell r="N3012">
            <v>0</v>
          </cell>
          <cell r="R3012" t="str">
            <v>CARDS</v>
          </cell>
          <cell r="S3012">
            <v>39691</v>
          </cell>
          <cell r="T3012">
            <v>21</v>
          </cell>
          <cell r="U3012">
            <v>3</v>
          </cell>
          <cell r="V3012">
            <v>0</v>
          </cell>
          <cell r="W3012">
            <v>3</v>
          </cell>
          <cell r="X3012">
            <v>31</v>
          </cell>
          <cell r="Y3012">
            <v>27</v>
          </cell>
          <cell r="Z3012">
            <v>23.75</v>
          </cell>
        </row>
        <row r="3013">
          <cell r="A3013" t="str">
            <v>TMP701</v>
          </cell>
          <cell r="B3013" t="str">
            <v>ROHINI MHAPRALKAR</v>
          </cell>
          <cell r="C3013" t="str">
            <v>5.3.08</v>
          </cell>
          <cell r="F3013">
            <v>9</v>
          </cell>
          <cell r="G3013">
            <v>17.3</v>
          </cell>
          <cell r="H3013" t="str">
            <v>TEMP</v>
          </cell>
          <cell r="N3013">
            <v>0</v>
          </cell>
          <cell r="R3013" t="str">
            <v>CARDS</v>
          </cell>
          <cell r="S3013">
            <v>39629</v>
          </cell>
          <cell r="T3013">
            <v>24</v>
          </cell>
          <cell r="U3013">
            <v>5</v>
          </cell>
          <cell r="V3013">
            <v>0</v>
          </cell>
          <cell r="W3013">
            <v>0</v>
          </cell>
          <cell r="X3013">
            <v>30</v>
          </cell>
          <cell r="Y3013">
            <v>29</v>
          </cell>
          <cell r="Z3013">
            <v>11</v>
          </cell>
        </row>
        <row r="3014">
          <cell r="A3014" t="str">
            <v>TMP701</v>
          </cell>
          <cell r="B3014" t="str">
            <v>ROHINI MHAPRALKAR</v>
          </cell>
          <cell r="C3014" t="str">
            <v>5.3.08</v>
          </cell>
          <cell r="E3014" t="str">
            <v>YES</v>
          </cell>
          <cell r="F3014">
            <v>9</v>
          </cell>
          <cell r="G3014">
            <v>17.3</v>
          </cell>
          <cell r="H3014" t="str">
            <v>TEMP</v>
          </cell>
          <cell r="N3014">
            <v>0</v>
          </cell>
          <cell r="R3014" t="str">
            <v>CARDS</v>
          </cell>
          <cell r="S3014">
            <v>39753</v>
          </cell>
          <cell r="T3014">
            <v>16</v>
          </cell>
          <cell r="U3014">
            <v>4</v>
          </cell>
          <cell r="V3014">
            <v>0</v>
          </cell>
          <cell r="W3014">
            <v>0</v>
          </cell>
          <cell r="X3014">
            <v>30</v>
          </cell>
          <cell r="Y3014">
            <v>20</v>
          </cell>
          <cell r="Z3014">
            <v>0</v>
          </cell>
        </row>
        <row r="3015">
          <cell r="A3015" t="str">
            <v>TMP701</v>
          </cell>
          <cell r="B3015" t="str">
            <v>ROHINI MHAPRALKAR</v>
          </cell>
          <cell r="C3015" t="str">
            <v>5.3.08</v>
          </cell>
          <cell r="E3015" t="str">
            <v>YES</v>
          </cell>
          <cell r="F3015">
            <v>9</v>
          </cell>
          <cell r="G3015">
            <v>17.3</v>
          </cell>
          <cell r="H3015" t="str">
            <v>TEMP</v>
          </cell>
          <cell r="N3015">
            <v>0</v>
          </cell>
          <cell r="R3015" t="str">
            <v>CARDS</v>
          </cell>
          <cell r="S3015">
            <v>39599</v>
          </cell>
          <cell r="T3015">
            <v>25.5</v>
          </cell>
          <cell r="U3015">
            <v>4</v>
          </cell>
          <cell r="V3015">
            <v>0</v>
          </cell>
          <cell r="W3015">
            <v>1</v>
          </cell>
          <cell r="X3015">
            <v>31</v>
          </cell>
          <cell r="Y3015">
            <v>30.5</v>
          </cell>
          <cell r="Z3015">
            <v>31.5</v>
          </cell>
        </row>
        <row r="3016">
          <cell r="A3016" t="str">
            <v>TMP701</v>
          </cell>
          <cell r="B3016" t="str">
            <v>ROHINI MHAPRALKAR</v>
          </cell>
          <cell r="C3016" t="str">
            <v>5.3.08</v>
          </cell>
          <cell r="E3016" t="str">
            <v>YES</v>
          </cell>
          <cell r="F3016" t="str">
            <v>TIME_IN</v>
          </cell>
          <cell r="G3016">
            <v>17.3</v>
          </cell>
          <cell r="H3016" t="str">
            <v>TEMP</v>
          </cell>
          <cell r="N3016">
            <v>0</v>
          </cell>
          <cell r="R3016" t="str">
            <v>CARDS</v>
          </cell>
          <cell r="S3016">
            <v>39814</v>
          </cell>
          <cell r="T3016">
            <v>23</v>
          </cell>
          <cell r="U3016">
            <v>4</v>
          </cell>
          <cell r="V3016">
            <v>0</v>
          </cell>
          <cell r="W3016">
            <v>1</v>
          </cell>
          <cell r="X3016">
            <v>31</v>
          </cell>
          <cell r="Y3016">
            <v>28</v>
          </cell>
          <cell r="Z3016">
            <v>3</v>
          </cell>
        </row>
        <row r="3017">
          <cell r="A3017" t="str">
            <v>TMP701</v>
          </cell>
          <cell r="B3017" t="str">
            <v>ROHINI MHAPRALKAR</v>
          </cell>
          <cell r="C3017" t="str">
            <v>5.3.08</v>
          </cell>
          <cell r="E3017" t="str">
            <v>YES</v>
          </cell>
          <cell r="F3017">
            <v>9</v>
          </cell>
          <cell r="G3017">
            <v>17.3</v>
          </cell>
          <cell r="H3017" t="str">
            <v>TEMP</v>
          </cell>
          <cell r="N3017">
            <v>0</v>
          </cell>
          <cell r="R3017" t="str">
            <v>CARDS</v>
          </cell>
          <cell r="S3017">
            <v>39660</v>
          </cell>
          <cell r="T3017">
            <v>26.5</v>
          </cell>
          <cell r="U3017">
            <v>4</v>
          </cell>
          <cell r="V3017">
            <v>0</v>
          </cell>
          <cell r="W3017">
            <v>0</v>
          </cell>
          <cell r="X3017">
            <v>31</v>
          </cell>
          <cell r="Y3017">
            <v>30.5</v>
          </cell>
          <cell r="Z3017">
            <v>13.5</v>
          </cell>
        </row>
        <row r="3018">
          <cell r="A3018" t="str">
            <v>TMP701</v>
          </cell>
          <cell r="B3018" t="str">
            <v>ROHINI MHAPRALKAR</v>
          </cell>
          <cell r="C3018" t="str">
            <v>5.3.08</v>
          </cell>
          <cell r="E3018" t="str">
            <v>YES</v>
          </cell>
          <cell r="F3018" t="str">
            <v>TIME_IN</v>
          </cell>
          <cell r="G3018">
            <v>17.3</v>
          </cell>
          <cell r="H3018" t="str">
            <v>TEMP</v>
          </cell>
          <cell r="N3018">
            <v>0</v>
          </cell>
          <cell r="R3018" t="str">
            <v>CARDS</v>
          </cell>
          <cell r="S3018">
            <v>39783</v>
          </cell>
          <cell r="T3018">
            <v>26.5</v>
          </cell>
          <cell r="U3018">
            <v>4</v>
          </cell>
          <cell r="V3018">
            <v>0</v>
          </cell>
          <cell r="W3018">
            <v>0</v>
          </cell>
          <cell r="X3018">
            <v>31</v>
          </cell>
          <cell r="Y3018">
            <v>30.5</v>
          </cell>
          <cell r="Z3018">
            <v>6</v>
          </cell>
        </row>
        <row r="3019">
          <cell r="A3019" t="str">
            <v>TMP701</v>
          </cell>
          <cell r="B3019" t="str">
            <v>ROHINI MHAPRALKAR</v>
          </cell>
          <cell r="C3019" t="str">
            <v>5.3.08</v>
          </cell>
          <cell r="E3019" t="str">
            <v>YES</v>
          </cell>
          <cell r="F3019">
            <v>9</v>
          </cell>
          <cell r="G3019">
            <v>17.3</v>
          </cell>
          <cell r="H3019" t="str">
            <v>TEMP</v>
          </cell>
          <cell r="N3019">
            <v>0</v>
          </cell>
          <cell r="R3019" t="str">
            <v>CARDS</v>
          </cell>
          <cell r="S3019">
            <v>39722</v>
          </cell>
          <cell r="T3019">
            <v>22</v>
          </cell>
          <cell r="U3019">
            <v>4</v>
          </cell>
          <cell r="V3019">
            <v>0</v>
          </cell>
          <cell r="W3019">
            <v>4</v>
          </cell>
          <cell r="X3019">
            <v>31</v>
          </cell>
          <cell r="Y3019">
            <v>30</v>
          </cell>
          <cell r="Z3019">
            <v>17</v>
          </cell>
        </row>
        <row r="3020">
          <cell r="A3020" t="str">
            <v>TMP702</v>
          </cell>
          <cell r="B3020" t="str">
            <v>MAHESH RANE</v>
          </cell>
          <cell r="C3020" t="str">
            <v>10.3.08</v>
          </cell>
          <cell r="E3020" t="str">
            <v>YES</v>
          </cell>
          <cell r="F3020">
            <v>9</v>
          </cell>
          <cell r="G3020">
            <v>17.3</v>
          </cell>
          <cell r="H3020" t="str">
            <v>TEMP</v>
          </cell>
          <cell r="N3020">
            <v>0</v>
          </cell>
          <cell r="R3020" t="str">
            <v>OFFICE</v>
          </cell>
          <cell r="S3020">
            <v>39692</v>
          </cell>
          <cell r="T3020">
            <v>18</v>
          </cell>
          <cell r="U3020">
            <v>3</v>
          </cell>
          <cell r="V3020">
            <v>0</v>
          </cell>
          <cell r="W3020">
            <v>0</v>
          </cell>
          <cell r="X3020">
            <v>30</v>
          </cell>
          <cell r="Y3020">
            <v>21</v>
          </cell>
          <cell r="Z3020">
            <v>31.5</v>
          </cell>
        </row>
        <row r="3021">
          <cell r="A3021" t="str">
            <v>TMP702</v>
          </cell>
          <cell r="B3021" t="str">
            <v>MAHESH RANE</v>
          </cell>
          <cell r="C3021" t="str">
            <v>10.3.08</v>
          </cell>
          <cell r="E3021" t="str">
            <v>YES</v>
          </cell>
          <cell r="F3021" t="str">
            <v>TIME_IN</v>
          </cell>
          <cell r="G3021">
            <v>17.3</v>
          </cell>
          <cell r="H3021" t="str">
            <v>TEMP</v>
          </cell>
          <cell r="N3021">
            <v>0</v>
          </cell>
          <cell r="R3021" t="str">
            <v>OFFICE</v>
          </cell>
          <cell r="S3021">
            <v>39814</v>
          </cell>
          <cell r="T3021">
            <v>23</v>
          </cell>
          <cell r="U3021">
            <v>3</v>
          </cell>
          <cell r="V3021">
            <v>0</v>
          </cell>
          <cell r="W3021">
            <v>0</v>
          </cell>
          <cell r="X3021">
            <v>31</v>
          </cell>
          <cell r="Y3021">
            <v>26</v>
          </cell>
          <cell r="Z3021">
            <v>36.5</v>
          </cell>
        </row>
        <row r="3022">
          <cell r="A3022" t="str">
            <v>TMP702</v>
          </cell>
          <cell r="B3022" t="str">
            <v>MAHESH RANE</v>
          </cell>
          <cell r="C3022" t="str">
            <v>10.3.08</v>
          </cell>
          <cell r="E3022" t="str">
            <v>YES</v>
          </cell>
          <cell r="F3022" t="str">
            <v>TIME_IN</v>
          </cell>
          <cell r="G3022">
            <v>17.3</v>
          </cell>
          <cell r="H3022" t="str">
            <v>TEMP</v>
          </cell>
          <cell r="N3022">
            <v>0</v>
          </cell>
          <cell r="R3022" t="str">
            <v>OFFICE</v>
          </cell>
          <cell r="S3022">
            <v>39881</v>
          </cell>
          <cell r="T3022">
            <v>23</v>
          </cell>
          <cell r="U3022">
            <v>5</v>
          </cell>
          <cell r="V3022">
            <v>0</v>
          </cell>
          <cell r="W3022">
            <v>2</v>
          </cell>
          <cell r="X3022">
            <v>31</v>
          </cell>
          <cell r="Y3022">
            <v>30</v>
          </cell>
          <cell r="Z3022">
            <v>43.5</v>
          </cell>
        </row>
        <row r="3023">
          <cell r="A3023" t="str">
            <v>TMP702</v>
          </cell>
          <cell r="B3023" t="str">
            <v>MAHESH RANE</v>
          </cell>
          <cell r="C3023" t="str">
            <v>10.3.08</v>
          </cell>
          <cell r="E3023" t="str">
            <v>YES</v>
          </cell>
          <cell r="F3023" t="str">
            <v>TIME_IN</v>
          </cell>
          <cell r="G3023">
            <v>17.3</v>
          </cell>
          <cell r="H3023" t="str">
            <v>TEMP</v>
          </cell>
          <cell r="N3023">
            <v>0</v>
          </cell>
          <cell r="R3023" t="str">
            <v>OFFICE</v>
          </cell>
          <cell r="S3023">
            <v>39845</v>
          </cell>
          <cell r="T3023">
            <v>17</v>
          </cell>
          <cell r="U3023">
            <v>3</v>
          </cell>
          <cell r="V3023">
            <v>0</v>
          </cell>
          <cell r="W3023">
            <v>0</v>
          </cell>
          <cell r="X3023">
            <v>28</v>
          </cell>
          <cell r="Y3023">
            <v>20</v>
          </cell>
          <cell r="Z3023">
            <v>29.25</v>
          </cell>
        </row>
        <row r="3024">
          <cell r="A3024" t="str">
            <v>TMP702</v>
          </cell>
          <cell r="B3024" t="str">
            <v>MAHESH RANE</v>
          </cell>
          <cell r="C3024" t="str">
            <v>10.3.08</v>
          </cell>
          <cell r="E3024" t="str">
            <v>YES</v>
          </cell>
          <cell r="F3024">
            <v>9</v>
          </cell>
          <cell r="G3024">
            <v>17.3</v>
          </cell>
          <cell r="H3024" t="str">
            <v>TEMP</v>
          </cell>
          <cell r="N3024">
            <v>0</v>
          </cell>
          <cell r="R3024" t="str">
            <v>OFFICE</v>
          </cell>
          <cell r="S3024">
            <v>39691</v>
          </cell>
          <cell r="T3024">
            <v>24</v>
          </cell>
          <cell r="U3024">
            <v>4</v>
          </cell>
          <cell r="V3024">
            <v>0</v>
          </cell>
          <cell r="W3024">
            <v>3</v>
          </cell>
          <cell r="X3024">
            <v>31</v>
          </cell>
          <cell r="Y3024">
            <v>31</v>
          </cell>
          <cell r="Z3024">
            <v>16.5</v>
          </cell>
        </row>
        <row r="3025">
          <cell r="A3025" t="str">
            <v>TMP702</v>
          </cell>
          <cell r="B3025" t="str">
            <v>MAHESH RANE</v>
          </cell>
          <cell r="C3025" t="str">
            <v>10.3.08</v>
          </cell>
          <cell r="E3025" t="str">
            <v>YES</v>
          </cell>
          <cell r="F3025" t="str">
            <v>TIME_IN</v>
          </cell>
          <cell r="G3025">
            <v>17.3</v>
          </cell>
          <cell r="H3025" t="str">
            <v>TEMP</v>
          </cell>
          <cell r="N3025">
            <v>0</v>
          </cell>
          <cell r="R3025" t="str">
            <v>OFFICE</v>
          </cell>
          <cell r="S3025">
            <v>39783</v>
          </cell>
          <cell r="T3025">
            <v>26</v>
          </cell>
          <cell r="U3025">
            <v>4</v>
          </cell>
          <cell r="V3025">
            <v>0</v>
          </cell>
          <cell r="W3025">
            <v>0</v>
          </cell>
          <cell r="X3025">
            <v>31</v>
          </cell>
          <cell r="Y3025">
            <v>30</v>
          </cell>
          <cell r="Z3025">
            <v>43</v>
          </cell>
        </row>
        <row r="3026">
          <cell r="A3026" t="str">
            <v>TMP702</v>
          </cell>
          <cell r="B3026" t="str">
            <v>MAHESH RANE</v>
          </cell>
          <cell r="C3026" t="str">
            <v>10.3.08</v>
          </cell>
          <cell r="F3026">
            <v>9</v>
          </cell>
          <cell r="G3026">
            <v>17.3</v>
          </cell>
          <cell r="H3026" t="str">
            <v>TEMP</v>
          </cell>
          <cell r="N3026">
            <v>0</v>
          </cell>
          <cell r="R3026" t="str">
            <v>OFFICE</v>
          </cell>
          <cell r="S3026">
            <v>39629</v>
          </cell>
          <cell r="T3026">
            <v>24</v>
          </cell>
          <cell r="U3026">
            <v>5</v>
          </cell>
          <cell r="V3026">
            <v>0</v>
          </cell>
          <cell r="W3026">
            <v>0</v>
          </cell>
          <cell r="X3026">
            <v>30</v>
          </cell>
          <cell r="Y3026">
            <v>29</v>
          </cell>
          <cell r="Z3026">
            <v>44.5</v>
          </cell>
        </row>
        <row r="3027">
          <cell r="A3027" t="str">
            <v>TMP702</v>
          </cell>
          <cell r="B3027" t="str">
            <v>MAHESH RANE</v>
          </cell>
          <cell r="C3027" t="str">
            <v>10.3.08</v>
          </cell>
          <cell r="E3027" t="str">
            <v>YES</v>
          </cell>
          <cell r="F3027">
            <v>9</v>
          </cell>
          <cell r="G3027">
            <v>17.3</v>
          </cell>
          <cell r="H3027" t="str">
            <v>TEMP</v>
          </cell>
          <cell r="N3027">
            <v>0</v>
          </cell>
          <cell r="R3027" t="str">
            <v>OFFICE</v>
          </cell>
          <cell r="S3027">
            <v>39753</v>
          </cell>
          <cell r="T3027">
            <v>22</v>
          </cell>
          <cell r="U3027">
            <v>5</v>
          </cell>
          <cell r="V3027">
            <v>0</v>
          </cell>
          <cell r="W3027">
            <v>0</v>
          </cell>
          <cell r="X3027">
            <v>30</v>
          </cell>
          <cell r="Y3027">
            <v>27</v>
          </cell>
          <cell r="Z3027">
            <v>12</v>
          </cell>
        </row>
        <row r="3028">
          <cell r="A3028" t="str">
            <v>TMP702</v>
          </cell>
          <cell r="B3028" t="str">
            <v>MAHESH RANE</v>
          </cell>
          <cell r="C3028" t="str">
            <v>10.3.08</v>
          </cell>
          <cell r="E3028" t="str">
            <v>YES</v>
          </cell>
          <cell r="F3028">
            <v>9</v>
          </cell>
          <cell r="G3028">
            <v>17.3</v>
          </cell>
          <cell r="H3028" t="str">
            <v>TEMP</v>
          </cell>
          <cell r="N3028">
            <v>0</v>
          </cell>
          <cell r="R3028" t="str">
            <v>OFFICE</v>
          </cell>
          <cell r="S3028">
            <v>39599</v>
          </cell>
          <cell r="T3028">
            <v>21</v>
          </cell>
          <cell r="U3028">
            <v>3</v>
          </cell>
          <cell r="V3028">
            <v>0</v>
          </cell>
          <cell r="W3028">
            <v>1</v>
          </cell>
          <cell r="X3028">
            <v>31</v>
          </cell>
          <cell r="Y3028">
            <v>25</v>
          </cell>
          <cell r="Z3028">
            <v>14.5</v>
          </cell>
        </row>
        <row r="3029">
          <cell r="A3029" t="str">
            <v>TMP702</v>
          </cell>
          <cell r="B3029" t="str">
            <v>MAHESH RANE</v>
          </cell>
          <cell r="C3029" t="str">
            <v>10.3.08</v>
          </cell>
          <cell r="E3029" t="str">
            <v>YES</v>
          </cell>
          <cell r="F3029">
            <v>9</v>
          </cell>
          <cell r="G3029">
            <v>17.3</v>
          </cell>
          <cell r="H3029" t="str">
            <v>TEMP</v>
          </cell>
          <cell r="N3029">
            <v>0</v>
          </cell>
          <cell r="R3029" t="str">
            <v>OFFICE</v>
          </cell>
          <cell r="S3029">
            <v>39660</v>
          </cell>
          <cell r="T3029">
            <v>23</v>
          </cell>
          <cell r="U3029">
            <v>4</v>
          </cell>
          <cell r="V3029">
            <v>0</v>
          </cell>
          <cell r="W3029">
            <v>0</v>
          </cell>
          <cell r="X3029">
            <v>31</v>
          </cell>
          <cell r="Y3029">
            <v>27</v>
          </cell>
          <cell r="Z3029">
            <v>16.25</v>
          </cell>
        </row>
        <row r="3030">
          <cell r="A3030" t="str">
            <v>TMP702</v>
          </cell>
          <cell r="B3030" t="str">
            <v>MAHESH RANE</v>
          </cell>
          <cell r="C3030" t="str">
            <v>10.3.08</v>
          </cell>
          <cell r="E3030" t="str">
            <v>YES</v>
          </cell>
          <cell r="F3030">
            <v>9</v>
          </cell>
          <cell r="G3030">
            <v>17.3</v>
          </cell>
          <cell r="H3030" t="str">
            <v>TEMP</v>
          </cell>
          <cell r="N3030">
            <v>0</v>
          </cell>
          <cell r="R3030" t="str">
            <v>OFFICE</v>
          </cell>
          <cell r="S3030">
            <v>39539</v>
          </cell>
          <cell r="T3030">
            <v>25</v>
          </cell>
          <cell r="U3030">
            <v>4</v>
          </cell>
          <cell r="W3030">
            <v>0</v>
          </cell>
          <cell r="X3030">
            <v>30</v>
          </cell>
          <cell r="Y3030">
            <v>29</v>
          </cell>
          <cell r="Z3030">
            <v>49.5</v>
          </cell>
        </row>
        <row r="3031">
          <cell r="A3031" t="str">
            <v>TMP702</v>
          </cell>
          <cell r="B3031" t="str">
            <v>MAHESH RANE</v>
          </cell>
          <cell r="C3031" t="str">
            <v>10.3.08</v>
          </cell>
          <cell r="E3031" t="str">
            <v>YES</v>
          </cell>
          <cell r="F3031">
            <v>9</v>
          </cell>
          <cell r="G3031">
            <v>17.3</v>
          </cell>
          <cell r="H3031" t="str">
            <v>TEMP</v>
          </cell>
          <cell r="N3031">
            <v>0</v>
          </cell>
          <cell r="R3031" t="str">
            <v>OFFICE</v>
          </cell>
          <cell r="S3031">
            <v>39722</v>
          </cell>
          <cell r="T3031">
            <v>22</v>
          </cell>
          <cell r="U3031">
            <v>4</v>
          </cell>
          <cell r="V3031">
            <v>0</v>
          </cell>
          <cell r="W3031">
            <v>4</v>
          </cell>
          <cell r="X3031">
            <v>31</v>
          </cell>
          <cell r="Y3031">
            <v>30</v>
          </cell>
          <cell r="Z3031">
            <v>28</v>
          </cell>
        </row>
        <row r="3032">
          <cell r="A3032" t="str">
            <v>TMP703</v>
          </cell>
          <cell r="B3032" t="str">
            <v>RAKESH YEOLE</v>
          </cell>
          <cell r="C3032" t="str">
            <v>11.3.08</v>
          </cell>
          <cell r="E3032" t="str">
            <v>YES</v>
          </cell>
          <cell r="F3032">
            <v>9</v>
          </cell>
          <cell r="G3032">
            <v>17.3</v>
          </cell>
          <cell r="H3032" t="str">
            <v>TEMP</v>
          </cell>
          <cell r="N3032">
            <v>0</v>
          </cell>
          <cell r="R3032" t="str">
            <v>OFFICE</v>
          </cell>
          <cell r="S3032">
            <v>39599</v>
          </cell>
          <cell r="T3032">
            <v>26</v>
          </cell>
          <cell r="U3032">
            <v>4</v>
          </cell>
          <cell r="V3032">
            <v>0</v>
          </cell>
          <cell r="W3032">
            <v>1</v>
          </cell>
          <cell r="X3032">
            <v>31</v>
          </cell>
          <cell r="Y3032">
            <v>31</v>
          </cell>
          <cell r="Z3032">
            <v>2.5</v>
          </cell>
        </row>
        <row r="3033">
          <cell r="A3033" t="str">
            <v>TMP703</v>
          </cell>
          <cell r="B3033" t="str">
            <v>RAKESH YEOLE</v>
          </cell>
          <cell r="C3033" t="str">
            <v>11.3.08</v>
          </cell>
          <cell r="E3033" t="str">
            <v>YES</v>
          </cell>
          <cell r="F3033">
            <v>9</v>
          </cell>
          <cell r="G3033">
            <v>17.3</v>
          </cell>
          <cell r="H3033" t="str">
            <v>TEMP</v>
          </cell>
          <cell r="N3033">
            <v>0</v>
          </cell>
          <cell r="R3033" t="str">
            <v>OFFICE</v>
          </cell>
          <cell r="S3033">
            <v>39691</v>
          </cell>
          <cell r="T3033">
            <v>21</v>
          </cell>
          <cell r="U3033">
            <v>4</v>
          </cell>
          <cell r="V3033">
            <v>0</v>
          </cell>
          <cell r="W3033">
            <v>3</v>
          </cell>
          <cell r="X3033">
            <v>31</v>
          </cell>
          <cell r="Y3033">
            <v>28</v>
          </cell>
          <cell r="Z3033">
            <v>18.75</v>
          </cell>
        </row>
        <row r="3034">
          <cell r="A3034" t="str">
            <v>TMP703</v>
          </cell>
          <cell r="B3034" t="str">
            <v>RAKESH YEOLE</v>
          </cell>
          <cell r="C3034" t="str">
            <v>11.3.08</v>
          </cell>
          <cell r="E3034" t="str">
            <v>YES</v>
          </cell>
          <cell r="F3034">
            <v>9</v>
          </cell>
          <cell r="G3034">
            <v>17.3</v>
          </cell>
          <cell r="H3034" t="str">
            <v>TEMP</v>
          </cell>
          <cell r="N3034">
            <v>0</v>
          </cell>
          <cell r="R3034" t="str">
            <v>OFFICE</v>
          </cell>
          <cell r="S3034">
            <v>39660</v>
          </cell>
          <cell r="T3034">
            <v>25</v>
          </cell>
          <cell r="U3034">
            <v>4</v>
          </cell>
          <cell r="V3034">
            <v>0</v>
          </cell>
          <cell r="W3034">
            <v>0</v>
          </cell>
          <cell r="X3034">
            <v>31</v>
          </cell>
          <cell r="Y3034">
            <v>29</v>
          </cell>
          <cell r="Z3034">
            <v>4.5</v>
          </cell>
        </row>
        <row r="3035">
          <cell r="A3035" t="str">
            <v>TMP703</v>
          </cell>
          <cell r="B3035" t="str">
            <v>RAKESH YEOLE</v>
          </cell>
          <cell r="C3035" t="str">
            <v>11.3.08</v>
          </cell>
          <cell r="E3035" t="str">
            <v>YES</v>
          </cell>
          <cell r="F3035">
            <v>9</v>
          </cell>
          <cell r="G3035">
            <v>17.3</v>
          </cell>
          <cell r="H3035" t="str">
            <v>TEMP</v>
          </cell>
          <cell r="N3035">
            <v>0</v>
          </cell>
          <cell r="R3035" t="str">
            <v>OFFICE</v>
          </cell>
          <cell r="S3035">
            <v>39539</v>
          </cell>
          <cell r="T3035">
            <v>24</v>
          </cell>
          <cell r="U3035">
            <v>4</v>
          </cell>
          <cell r="W3035">
            <v>0</v>
          </cell>
          <cell r="X3035">
            <v>30</v>
          </cell>
          <cell r="Y3035">
            <v>28</v>
          </cell>
          <cell r="Z3035">
            <v>2.25</v>
          </cell>
        </row>
        <row r="3036">
          <cell r="A3036" t="str">
            <v>TMP703</v>
          </cell>
          <cell r="B3036" t="str">
            <v>RAKESH YEOLE</v>
          </cell>
          <cell r="C3036" t="str">
            <v>11.3.08</v>
          </cell>
          <cell r="F3036">
            <v>9</v>
          </cell>
          <cell r="G3036">
            <v>17.3</v>
          </cell>
          <cell r="H3036" t="str">
            <v>TEMP</v>
          </cell>
          <cell r="N3036">
            <v>0</v>
          </cell>
          <cell r="R3036" t="str">
            <v>OFFICE</v>
          </cell>
          <cell r="S3036">
            <v>39629</v>
          </cell>
          <cell r="T3036">
            <v>24</v>
          </cell>
          <cell r="U3036">
            <v>5</v>
          </cell>
          <cell r="V3036">
            <v>0</v>
          </cell>
          <cell r="W3036">
            <v>0</v>
          </cell>
          <cell r="X3036">
            <v>30</v>
          </cell>
          <cell r="Y3036">
            <v>29</v>
          </cell>
          <cell r="Z3036">
            <v>0</v>
          </cell>
        </row>
        <row r="3037">
          <cell r="A3037" t="str">
            <v>TMP703</v>
          </cell>
          <cell r="B3037" t="str">
            <v>RAKESH YEOLE</v>
          </cell>
          <cell r="C3037" t="str">
            <v>11.3.08</v>
          </cell>
          <cell r="E3037" t="str">
            <v>YES</v>
          </cell>
          <cell r="F3037">
            <v>9</v>
          </cell>
          <cell r="G3037">
            <v>17.3</v>
          </cell>
          <cell r="H3037" t="str">
            <v>TEMP</v>
          </cell>
          <cell r="N3037">
            <v>0</v>
          </cell>
          <cell r="R3037" t="str">
            <v>OFFICE</v>
          </cell>
          <cell r="S3037">
            <v>39692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30</v>
          </cell>
          <cell r="Y3037">
            <v>0</v>
          </cell>
          <cell r="Z3037">
            <v>0</v>
          </cell>
        </row>
        <row r="3038">
          <cell r="A3038" t="str">
            <v>TMP704</v>
          </cell>
          <cell r="B3038" t="str">
            <v>SEJAL GAWAS</v>
          </cell>
          <cell r="C3038" t="str">
            <v>12.3.08</v>
          </cell>
          <cell r="E3038" t="str">
            <v>YES</v>
          </cell>
          <cell r="F3038">
            <v>9</v>
          </cell>
          <cell r="G3038">
            <v>17.3</v>
          </cell>
          <cell r="H3038" t="str">
            <v>TEMP</v>
          </cell>
          <cell r="N3038">
            <v>0</v>
          </cell>
          <cell r="R3038" t="str">
            <v>OFFICE</v>
          </cell>
          <cell r="S3038">
            <v>39599</v>
          </cell>
          <cell r="T3038">
            <v>22</v>
          </cell>
          <cell r="U3038">
            <v>3</v>
          </cell>
          <cell r="V3038">
            <v>0</v>
          </cell>
          <cell r="W3038">
            <v>1</v>
          </cell>
          <cell r="X3038">
            <v>31</v>
          </cell>
          <cell r="Y3038">
            <v>26</v>
          </cell>
          <cell r="Z3038">
            <v>1.25</v>
          </cell>
        </row>
        <row r="3039">
          <cell r="A3039" t="str">
            <v>TMP704</v>
          </cell>
          <cell r="B3039" t="str">
            <v>SEJAL GAWAS</v>
          </cell>
          <cell r="C3039" t="str">
            <v>12.3.08</v>
          </cell>
          <cell r="E3039" t="str">
            <v>YES</v>
          </cell>
          <cell r="F3039">
            <v>9</v>
          </cell>
          <cell r="G3039">
            <v>17.3</v>
          </cell>
          <cell r="H3039" t="str">
            <v>TEMP</v>
          </cell>
          <cell r="N3039">
            <v>0</v>
          </cell>
          <cell r="R3039" t="str">
            <v>OFFICE</v>
          </cell>
          <cell r="S3039">
            <v>39539</v>
          </cell>
          <cell r="T3039">
            <v>6</v>
          </cell>
          <cell r="U3039">
            <v>0</v>
          </cell>
          <cell r="W3039">
            <v>0</v>
          </cell>
          <cell r="X3039">
            <v>30</v>
          </cell>
          <cell r="Y3039">
            <v>6</v>
          </cell>
          <cell r="Z3039">
            <v>0</v>
          </cell>
        </row>
        <row r="3040">
          <cell r="A3040" t="str">
            <v>TMP704</v>
          </cell>
          <cell r="B3040" t="str">
            <v>SEJAL GAWAS</v>
          </cell>
          <cell r="C3040" t="str">
            <v>12.3.08</v>
          </cell>
          <cell r="F3040">
            <v>9</v>
          </cell>
          <cell r="G3040">
            <v>17.3</v>
          </cell>
          <cell r="H3040" t="str">
            <v>TEMP</v>
          </cell>
          <cell r="N3040">
            <v>0</v>
          </cell>
          <cell r="R3040" t="str">
            <v>OFFICE</v>
          </cell>
          <cell r="S3040">
            <v>39629</v>
          </cell>
          <cell r="T3040">
            <v>0</v>
          </cell>
          <cell r="U3040">
            <v>3</v>
          </cell>
          <cell r="V3040">
            <v>0</v>
          </cell>
          <cell r="W3040">
            <v>0</v>
          </cell>
          <cell r="X3040">
            <v>30</v>
          </cell>
          <cell r="Y3040">
            <v>3</v>
          </cell>
          <cell r="Z3040">
            <v>0</v>
          </cell>
        </row>
        <row r="3041">
          <cell r="A3041" t="str">
            <v>TMP705</v>
          </cell>
          <cell r="B3041" t="str">
            <v>SWATI KADAM</v>
          </cell>
          <cell r="C3041" t="str">
            <v>24.3.08</v>
          </cell>
          <cell r="E3041" t="str">
            <v>YES</v>
          </cell>
          <cell r="F3041">
            <v>9</v>
          </cell>
          <cell r="G3041">
            <v>17.3</v>
          </cell>
          <cell r="H3041" t="str">
            <v>TEMP</v>
          </cell>
          <cell r="N3041">
            <v>0</v>
          </cell>
          <cell r="R3041" t="str">
            <v>ASSEMBLY HELPER</v>
          </cell>
          <cell r="S3041">
            <v>39660</v>
          </cell>
          <cell r="T3041">
            <v>25</v>
          </cell>
          <cell r="U3041">
            <v>4</v>
          </cell>
          <cell r="V3041">
            <v>0</v>
          </cell>
          <cell r="W3041">
            <v>0</v>
          </cell>
          <cell r="X3041">
            <v>31</v>
          </cell>
          <cell r="Y3041">
            <v>29</v>
          </cell>
          <cell r="Z3041">
            <v>14.25</v>
          </cell>
        </row>
        <row r="3042">
          <cell r="A3042" t="str">
            <v>TMP705</v>
          </cell>
          <cell r="B3042" t="str">
            <v>SWATI KADAM</v>
          </cell>
          <cell r="C3042" t="str">
            <v>24.3.08</v>
          </cell>
          <cell r="E3042" t="str">
            <v>YES</v>
          </cell>
          <cell r="F3042">
            <v>9</v>
          </cell>
          <cell r="G3042">
            <v>17.3</v>
          </cell>
          <cell r="H3042" t="str">
            <v>TEMP</v>
          </cell>
          <cell r="N3042">
            <v>0</v>
          </cell>
          <cell r="R3042" t="str">
            <v>ASSEMBLY HELPER</v>
          </cell>
          <cell r="S3042">
            <v>39692</v>
          </cell>
          <cell r="T3042">
            <v>14.5</v>
          </cell>
          <cell r="U3042">
            <v>3</v>
          </cell>
          <cell r="V3042">
            <v>0</v>
          </cell>
          <cell r="W3042">
            <v>1</v>
          </cell>
          <cell r="X3042">
            <v>30</v>
          </cell>
          <cell r="Y3042">
            <v>18.5</v>
          </cell>
          <cell r="Z3042">
            <v>6.25</v>
          </cell>
        </row>
        <row r="3043">
          <cell r="A3043" t="str">
            <v>TMP705</v>
          </cell>
          <cell r="B3043" t="str">
            <v>SWATI KADAM</v>
          </cell>
          <cell r="C3043" t="str">
            <v>24.3.08</v>
          </cell>
          <cell r="E3043" t="str">
            <v>YES</v>
          </cell>
          <cell r="F3043">
            <v>9</v>
          </cell>
          <cell r="G3043">
            <v>17.3</v>
          </cell>
          <cell r="H3043" t="str">
            <v>TEMP</v>
          </cell>
          <cell r="N3043">
            <v>0</v>
          </cell>
          <cell r="R3043" t="str">
            <v>ASSEMBLY HELPER</v>
          </cell>
          <cell r="S3043">
            <v>39691</v>
          </cell>
          <cell r="T3043">
            <v>18</v>
          </cell>
          <cell r="U3043">
            <v>4</v>
          </cell>
          <cell r="V3043">
            <v>0</v>
          </cell>
          <cell r="W3043">
            <v>3</v>
          </cell>
          <cell r="X3043">
            <v>31</v>
          </cell>
          <cell r="Y3043">
            <v>25</v>
          </cell>
          <cell r="Z3043">
            <v>1.25</v>
          </cell>
        </row>
        <row r="3044">
          <cell r="A3044" t="str">
            <v>TMP705</v>
          </cell>
          <cell r="B3044" t="str">
            <v>SWATI KADAM</v>
          </cell>
          <cell r="C3044" t="str">
            <v>24.3.08</v>
          </cell>
          <cell r="E3044" t="str">
            <v>YES</v>
          </cell>
          <cell r="F3044">
            <v>9</v>
          </cell>
          <cell r="G3044">
            <v>17.3</v>
          </cell>
          <cell r="H3044" t="str">
            <v>TEMP</v>
          </cell>
          <cell r="N3044">
            <v>0</v>
          </cell>
          <cell r="R3044" t="str">
            <v>ASSEMBLY HELPER</v>
          </cell>
          <cell r="S3044">
            <v>39539</v>
          </cell>
          <cell r="T3044">
            <v>20</v>
          </cell>
          <cell r="U3044">
            <v>4</v>
          </cell>
          <cell r="W3044">
            <v>0</v>
          </cell>
          <cell r="X3044">
            <v>30</v>
          </cell>
          <cell r="Y3044">
            <v>24</v>
          </cell>
          <cell r="Z3044">
            <v>9.25</v>
          </cell>
        </row>
        <row r="3045">
          <cell r="A3045" t="str">
            <v>TMP705</v>
          </cell>
          <cell r="B3045" t="str">
            <v>SWATI KADAM</v>
          </cell>
          <cell r="C3045" t="str">
            <v>24.3.08</v>
          </cell>
          <cell r="E3045" t="str">
            <v>YES</v>
          </cell>
          <cell r="F3045">
            <v>9</v>
          </cell>
          <cell r="G3045">
            <v>17.3</v>
          </cell>
          <cell r="H3045" t="str">
            <v>TEMP</v>
          </cell>
          <cell r="N3045">
            <v>0</v>
          </cell>
          <cell r="R3045" t="str">
            <v>ASSEMBLY HELPER</v>
          </cell>
          <cell r="S3045">
            <v>39753</v>
          </cell>
          <cell r="T3045">
            <v>7</v>
          </cell>
          <cell r="U3045">
            <v>2</v>
          </cell>
          <cell r="V3045">
            <v>0</v>
          </cell>
          <cell r="W3045">
            <v>0</v>
          </cell>
          <cell r="X3045">
            <v>30</v>
          </cell>
          <cell r="Y3045">
            <v>9</v>
          </cell>
          <cell r="Z3045">
            <v>0</v>
          </cell>
        </row>
        <row r="3046">
          <cell r="A3046" t="str">
            <v>TMP705</v>
          </cell>
          <cell r="B3046" t="str">
            <v>SWATI KADAM</v>
          </cell>
          <cell r="C3046" t="str">
            <v>24.3.08</v>
          </cell>
          <cell r="E3046" t="str">
            <v>YES</v>
          </cell>
          <cell r="F3046">
            <v>9</v>
          </cell>
          <cell r="G3046">
            <v>17.3</v>
          </cell>
          <cell r="H3046" t="str">
            <v>TEMP</v>
          </cell>
          <cell r="N3046">
            <v>0</v>
          </cell>
          <cell r="R3046" t="str">
            <v>ASSEMBLY HELPER</v>
          </cell>
          <cell r="S3046">
            <v>39599</v>
          </cell>
          <cell r="T3046">
            <v>20.5</v>
          </cell>
          <cell r="U3046">
            <v>4</v>
          </cell>
          <cell r="V3046">
            <v>0</v>
          </cell>
          <cell r="W3046">
            <v>1</v>
          </cell>
          <cell r="X3046">
            <v>31</v>
          </cell>
          <cell r="Y3046">
            <v>25.5</v>
          </cell>
          <cell r="Z3046">
            <v>9.25</v>
          </cell>
        </row>
        <row r="3047">
          <cell r="A3047" t="str">
            <v>TMP705</v>
          </cell>
          <cell r="B3047" t="str">
            <v>SWATI KADAM</v>
          </cell>
          <cell r="C3047" t="str">
            <v>24.3.08</v>
          </cell>
          <cell r="E3047" t="str">
            <v>YES</v>
          </cell>
          <cell r="F3047">
            <v>9</v>
          </cell>
          <cell r="G3047">
            <v>17.3</v>
          </cell>
          <cell r="H3047" t="str">
            <v>TEMP</v>
          </cell>
          <cell r="N3047">
            <v>0</v>
          </cell>
          <cell r="R3047" t="str">
            <v>ASSEMBLY HELPER</v>
          </cell>
          <cell r="S3047">
            <v>39722</v>
          </cell>
          <cell r="T3047">
            <v>21</v>
          </cell>
          <cell r="U3047">
            <v>4</v>
          </cell>
          <cell r="V3047">
            <v>0</v>
          </cell>
          <cell r="W3047">
            <v>4</v>
          </cell>
          <cell r="X3047">
            <v>31</v>
          </cell>
          <cell r="Y3047">
            <v>29</v>
          </cell>
          <cell r="Z3047">
            <v>12.25</v>
          </cell>
        </row>
        <row r="3048">
          <cell r="A3048" t="str">
            <v>TMP705</v>
          </cell>
          <cell r="B3048" t="str">
            <v>SWATI KADAM</v>
          </cell>
          <cell r="C3048" t="str">
            <v>24.3.08</v>
          </cell>
          <cell r="F3048">
            <v>9</v>
          </cell>
          <cell r="G3048">
            <v>17.3</v>
          </cell>
          <cell r="H3048" t="str">
            <v>TEMP</v>
          </cell>
          <cell r="N3048">
            <v>0</v>
          </cell>
          <cell r="R3048" t="str">
            <v>ASSEMBLY HELPER</v>
          </cell>
          <cell r="S3048">
            <v>39629</v>
          </cell>
          <cell r="T3048">
            <v>21.5</v>
          </cell>
          <cell r="U3048">
            <v>4</v>
          </cell>
          <cell r="V3048">
            <v>0</v>
          </cell>
          <cell r="W3048">
            <v>0</v>
          </cell>
          <cell r="X3048">
            <v>30</v>
          </cell>
          <cell r="Y3048">
            <v>25.5</v>
          </cell>
          <cell r="Z3048">
            <v>2.5</v>
          </cell>
        </row>
        <row r="3049">
          <cell r="A3049" t="str">
            <v>TMP706</v>
          </cell>
          <cell r="B3049" t="str">
            <v>BALARAM GAIKWAD</v>
          </cell>
          <cell r="C3049" t="str">
            <v>28.3.08</v>
          </cell>
          <cell r="E3049" t="str">
            <v>YES</v>
          </cell>
          <cell r="F3049">
            <v>8.15</v>
          </cell>
          <cell r="G3049">
            <v>16.45</v>
          </cell>
          <cell r="H3049" t="str">
            <v>TEMP</v>
          </cell>
          <cell r="N3049">
            <v>0</v>
          </cell>
          <cell r="R3049" t="str">
            <v xml:space="preserve">PRINTING </v>
          </cell>
          <cell r="S3049">
            <v>39539</v>
          </cell>
          <cell r="T3049">
            <v>14</v>
          </cell>
          <cell r="U3049">
            <v>2</v>
          </cell>
          <cell r="W3049">
            <v>0</v>
          </cell>
          <cell r="X3049">
            <v>30</v>
          </cell>
          <cell r="Y3049">
            <v>16</v>
          </cell>
          <cell r="Z3049">
            <v>0</v>
          </cell>
        </row>
        <row r="3050">
          <cell r="A3050" t="str">
            <v>TMP706</v>
          </cell>
          <cell r="B3050" t="str">
            <v>BALARAM GAIKWAD</v>
          </cell>
          <cell r="C3050" t="str">
            <v>28.3.08</v>
          </cell>
          <cell r="E3050" t="str">
            <v>YES</v>
          </cell>
          <cell r="F3050">
            <v>8.15</v>
          </cell>
          <cell r="G3050">
            <v>16.45</v>
          </cell>
          <cell r="H3050" t="str">
            <v>TEMP</v>
          </cell>
          <cell r="N3050">
            <v>0</v>
          </cell>
          <cell r="R3050" t="str">
            <v xml:space="preserve">PRINTING </v>
          </cell>
          <cell r="S3050">
            <v>39599</v>
          </cell>
          <cell r="T3050">
            <v>0</v>
          </cell>
          <cell r="U3050">
            <v>0</v>
          </cell>
          <cell r="V3050">
            <v>0</v>
          </cell>
          <cell r="W3050">
            <v>0</v>
          </cell>
          <cell r="X3050">
            <v>31</v>
          </cell>
          <cell r="Y3050">
            <v>0</v>
          </cell>
          <cell r="Z3050">
            <v>0</v>
          </cell>
        </row>
        <row r="3051">
          <cell r="A3051" t="str">
            <v>TMP707</v>
          </cell>
          <cell r="B3051" t="str">
            <v>SACHITA PARAB</v>
          </cell>
          <cell r="F3051" t="str">
            <v>TIME_IN</v>
          </cell>
          <cell r="H3051" t="str">
            <v>TEMP</v>
          </cell>
          <cell r="S3051">
            <v>39783</v>
          </cell>
          <cell r="T3051">
            <v>21</v>
          </cell>
          <cell r="U3051">
            <v>4</v>
          </cell>
          <cell r="V3051">
            <v>0</v>
          </cell>
          <cell r="W3051">
            <v>0</v>
          </cell>
          <cell r="X3051">
            <v>31</v>
          </cell>
          <cell r="Y3051">
            <v>25</v>
          </cell>
          <cell r="Z3051">
            <v>1.5</v>
          </cell>
        </row>
        <row r="3052">
          <cell r="A3052" t="str">
            <v>TMP707</v>
          </cell>
          <cell r="B3052" t="str">
            <v>SACHITA PARAB</v>
          </cell>
          <cell r="H3052" t="str">
            <v>TEMP</v>
          </cell>
          <cell r="S3052">
            <v>39660</v>
          </cell>
          <cell r="T3052">
            <v>21</v>
          </cell>
          <cell r="U3052">
            <v>3</v>
          </cell>
          <cell r="V3052">
            <v>0</v>
          </cell>
          <cell r="W3052">
            <v>0</v>
          </cell>
          <cell r="X3052">
            <v>31</v>
          </cell>
          <cell r="Y3052">
            <v>24</v>
          </cell>
          <cell r="Z3052">
            <v>14</v>
          </cell>
        </row>
        <row r="3053">
          <cell r="A3053" t="str">
            <v>TMP707</v>
          </cell>
          <cell r="B3053" t="str">
            <v>SACHITA PARAB</v>
          </cell>
          <cell r="F3053" t="str">
            <v>TIME_IN</v>
          </cell>
          <cell r="H3053" t="str">
            <v>TEMP</v>
          </cell>
          <cell r="S3053">
            <v>39814</v>
          </cell>
          <cell r="T3053">
            <v>23</v>
          </cell>
          <cell r="U3053">
            <v>4</v>
          </cell>
          <cell r="V3053">
            <v>0</v>
          </cell>
          <cell r="W3053">
            <v>1</v>
          </cell>
          <cell r="X3053">
            <v>31</v>
          </cell>
          <cell r="Y3053">
            <v>28</v>
          </cell>
          <cell r="Z3053">
            <v>0</v>
          </cell>
        </row>
        <row r="3054">
          <cell r="A3054" t="str">
            <v>TMP707</v>
          </cell>
          <cell r="B3054" t="str">
            <v>SACHITA PARAB</v>
          </cell>
          <cell r="H3054" t="str">
            <v>TEMP</v>
          </cell>
          <cell r="S3054">
            <v>39722</v>
          </cell>
          <cell r="T3054">
            <v>19</v>
          </cell>
          <cell r="U3054">
            <v>4</v>
          </cell>
          <cell r="V3054">
            <v>0</v>
          </cell>
          <cell r="W3054">
            <v>1</v>
          </cell>
          <cell r="X3054">
            <v>31</v>
          </cell>
          <cell r="Y3054">
            <v>24</v>
          </cell>
          <cell r="Z3054">
            <v>0</v>
          </cell>
        </row>
        <row r="3055">
          <cell r="A3055" t="str">
            <v>TMP707</v>
          </cell>
          <cell r="B3055" t="str">
            <v>SACHITA PARAB</v>
          </cell>
          <cell r="H3055" t="str">
            <v>TEMP</v>
          </cell>
          <cell r="S3055">
            <v>39692</v>
          </cell>
          <cell r="T3055">
            <v>22</v>
          </cell>
          <cell r="U3055">
            <v>4</v>
          </cell>
          <cell r="V3055">
            <v>0</v>
          </cell>
          <cell r="W3055">
            <v>1</v>
          </cell>
          <cell r="X3055">
            <v>30</v>
          </cell>
          <cell r="Y3055">
            <v>27</v>
          </cell>
          <cell r="Z3055">
            <v>8</v>
          </cell>
        </row>
        <row r="3056">
          <cell r="A3056" t="str">
            <v>TMP707</v>
          </cell>
          <cell r="B3056" t="str">
            <v>SACHITA PARAB</v>
          </cell>
          <cell r="F3056" t="str">
            <v>TIME_IN</v>
          </cell>
          <cell r="H3056" t="str">
            <v>TEMP</v>
          </cell>
          <cell r="S3056">
            <v>39881</v>
          </cell>
          <cell r="T3056">
            <v>19</v>
          </cell>
          <cell r="U3056">
            <v>4</v>
          </cell>
          <cell r="V3056">
            <v>0</v>
          </cell>
          <cell r="W3056">
            <v>2</v>
          </cell>
          <cell r="X3056">
            <v>31</v>
          </cell>
          <cell r="Y3056">
            <v>25</v>
          </cell>
          <cell r="Z3056">
            <v>0</v>
          </cell>
        </row>
        <row r="3057">
          <cell r="A3057" t="str">
            <v>TMP707</v>
          </cell>
          <cell r="B3057" t="str">
            <v>SACHITA PARAB</v>
          </cell>
          <cell r="H3057" t="str">
            <v>TEMP</v>
          </cell>
          <cell r="S3057">
            <v>39753</v>
          </cell>
          <cell r="T3057">
            <v>15</v>
          </cell>
          <cell r="U3057">
            <v>4</v>
          </cell>
          <cell r="V3057">
            <v>0</v>
          </cell>
          <cell r="W3057">
            <v>0</v>
          </cell>
          <cell r="X3057">
            <v>30</v>
          </cell>
          <cell r="Y3057">
            <v>19</v>
          </cell>
          <cell r="Z3057">
            <v>0</v>
          </cell>
        </row>
        <row r="3058">
          <cell r="A3058" t="str">
            <v>TMP707</v>
          </cell>
          <cell r="B3058" t="str">
            <v>SACHITA PARAB</v>
          </cell>
          <cell r="F3058" t="str">
            <v>TIME_IN</v>
          </cell>
          <cell r="H3058" t="str">
            <v>TEMP</v>
          </cell>
          <cell r="S3058">
            <v>39845</v>
          </cell>
          <cell r="T3058">
            <v>20</v>
          </cell>
          <cell r="U3058">
            <v>4</v>
          </cell>
          <cell r="V3058">
            <v>0</v>
          </cell>
          <cell r="W3058">
            <v>0</v>
          </cell>
          <cell r="X3058">
            <v>28</v>
          </cell>
          <cell r="Y3058">
            <v>24</v>
          </cell>
          <cell r="Z3058">
            <v>0</v>
          </cell>
        </row>
        <row r="3059">
          <cell r="A3059" t="str">
            <v>TMP707</v>
          </cell>
          <cell r="B3059" t="str">
            <v>SACHITA PARAB</v>
          </cell>
          <cell r="H3059" t="str">
            <v>TEMP</v>
          </cell>
          <cell r="S3059">
            <v>39691</v>
          </cell>
          <cell r="T3059">
            <v>19.5</v>
          </cell>
          <cell r="U3059">
            <v>4</v>
          </cell>
          <cell r="V3059">
            <v>0</v>
          </cell>
          <cell r="W3059">
            <v>3</v>
          </cell>
          <cell r="X3059">
            <v>31</v>
          </cell>
          <cell r="Y3059">
            <v>26.5</v>
          </cell>
          <cell r="Z3059">
            <v>0</v>
          </cell>
        </row>
        <row r="3060">
          <cell r="A3060" t="str">
            <v>TMP708</v>
          </cell>
          <cell r="B3060" t="str">
            <v>PRAVIN  JADHAV</v>
          </cell>
          <cell r="H3060" t="str">
            <v>TEMP</v>
          </cell>
          <cell r="S3060">
            <v>39599</v>
          </cell>
          <cell r="T3060">
            <v>23</v>
          </cell>
          <cell r="U3060">
            <v>4</v>
          </cell>
          <cell r="V3060">
            <v>0</v>
          </cell>
          <cell r="W3060">
            <v>0</v>
          </cell>
          <cell r="X3060">
            <v>31</v>
          </cell>
          <cell r="Y3060">
            <v>27</v>
          </cell>
          <cell r="Z3060">
            <v>0.75</v>
          </cell>
        </row>
        <row r="3061">
          <cell r="A3061" t="str">
            <v>TMP708</v>
          </cell>
          <cell r="B3061" t="str">
            <v>PRAVIN  JADHAV</v>
          </cell>
          <cell r="F3061" t="str">
            <v>TIME_IN</v>
          </cell>
          <cell r="H3061" t="str">
            <v>TEMP</v>
          </cell>
          <cell r="S3061">
            <v>39845</v>
          </cell>
          <cell r="T3061">
            <v>22</v>
          </cell>
          <cell r="U3061">
            <v>4</v>
          </cell>
          <cell r="V3061">
            <v>0</v>
          </cell>
          <cell r="W3061">
            <v>0</v>
          </cell>
          <cell r="X3061">
            <v>28</v>
          </cell>
          <cell r="Y3061">
            <v>26</v>
          </cell>
          <cell r="Z3061">
            <v>6.25</v>
          </cell>
        </row>
        <row r="3062">
          <cell r="A3062" t="str">
            <v>TMP708</v>
          </cell>
          <cell r="B3062" t="str">
            <v>PRAVIN  JADHAV</v>
          </cell>
          <cell r="H3062" t="str">
            <v>TEMP</v>
          </cell>
          <cell r="S3062">
            <v>39629</v>
          </cell>
          <cell r="T3062">
            <v>19.5</v>
          </cell>
          <cell r="U3062">
            <v>4</v>
          </cell>
          <cell r="V3062">
            <v>0</v>
          </cell>
          <cell r="W3062">
            <v>0</v>
          </cell>
          <cell r="X3062">
            <v>30</v>
          </cell>
          <cell r="Y3062">
            <v>23.5</v>
          </cell>
          <cell r="Z3062">
            <v>13.5</v>
          </cell>
        </row>
        <row r="3063">
          <cell r="A3063" t="str">
            <v>TMP708</v>
          </cell>
          <cell r="B3063" t="str">
            <v>PRAVIN  JADHAV</v>
          </cell>
          <cell r="H3063" t="str">
            <v>TEMP</v>
          </cell>
          <cell r="S3063">
            <v>39722</v>
          </cell>
          <cell r="T3063">
            <v>21.5</v>
          </cell>
          <cell r="U3063">
            <v>4</v>
          </cell>
          <cell r="V3063">
            <v>0</v>
          </cell>
          <cell r="W3063">
            <v>4</v>
          </cell>
          <cell r="X3063">
            <v>31</v>
          </cell>
          <cell r="Y3063">
            <v>29.5</v>
          </cell>
          <cell r="Z3063">
            <v>12.5</v>
          </cell>
        </row>
        <row r="3064">
          <cell r="A3064" t="str">
            <v>TMP708</v>
          </cell>
          <cell r="B3064" t="str">
            <v>PRAVIN  JADHAV</v>
          </cell>
          <cell r="H3064" t="str">
            <v>TEMP</v>
          </cell>
          <cell r="S3064">
            <v>39660</v>
          </cell>
          <cell r="T3064">
            <v>27</v>
          </cell>
          <cell r="U3064">
            <v>4</v>
          </cell>
          <cell r="V3064">
            <v>0</v>
          </cell>
          <cell r="W3064">
            <v>0</v>
          </cell>
          <cell r="X3064">
            <v>31</v>
          </cell>
          <cell r="Y3064">
            <v>31</v>
          </cell>
          <cell r="Z3064">
            <v>16.75</v>
          </cell>
        </row>
        <row r="3065">
          <cell r="A3065" t="str">
            <v>TMP708</v>
          </cell>
          <cell r="B3065" t="str">
            <v>PRAVIN  JADHAV</v>
          </cell>
          <cell r="F3065" t="str">
            <v>TIME_IN</v>
          </cell>
          <cell r="H3065" t="str">
            <v>TEMP</v>
          </cell>
          <cell r="S3065">
            <v>39783</v>
          </cell>
          <cell r="T3065">
            <v>22</v>
          </cell>
          <cell r="U3065">
            <v>3</v>
          </cell>
          <cell r="V3065">
            <v>0</v>
          </cell>
          <cell r="W3065">
            <v>0</v>
          </cell>
          <cell r="X3065">
            <v>31</v>
          </cell>
          <cell r="Y3065">
            <v>25</v>
          </cell>
          <cell r="Z3065">
            <v>2</v>
          </cell>
        </row>
        <row r="3066">
          <cell r="A3066" t="str">
            <v>TMP708</v>
          </cell>
          <cell r="B3066" t="str">
            <v>PRAVIN  JADHAV</v>
          </cell>
          <cell r="H3066" t="str">
            <v>TEMP</v>
          </cell>
          <cell r="S3066">
            <v>39691</v>
          </cell>
          <cell r="T3066">
            <v>21</v>
          </cell>
          <cell r="U3066">
            <v>4</v>
          </cell>
          <cell r="V3066">
            <v>0</v>
          </cell>
          <cell r="W3066">
            <v>3</v>
          </cell>
          <cell r="X3066">
            <v>31</v>
          </cell>
          <cell r="Y3066">
            <v>28</v>
          </cell>
          <cell r="Z3066">
            <v>1.5</v>
          </cell>
        </row>
        <row r="3067">
          <cell r="A3067" t="str">
            <v>TMP708</v>
          </cell>
          <cell r="B3067" t="str">
            <v>PRAVIN  JADHAV</v>
          </cell>
          <cell r="H3067" t="str">
            <v>TEMP</v>
          </cell>
          <cell r="S3067">
            <v>39753</v>
          </cell>
          <cell r="T3067">
            <v>24</v>
          </cell>
          <cell r="U3067">
            <v>5</v>
          </cell>
          <cell r="V3067">
            <v>0</v>
          </cell>
          <cell r="W3067">
            <v>0</v>
          </cell>
          <cell r="X3067">
            <v>30</v>
          </cell>
          <cell r="Y3067">
            <v>29</v>
          </cell>
          <cell r="Z3067">
            <v>6</v>
          </cell>
        </row>
        <row r="3068">
          <cell r="A3068" t="str">
            <v>TMP708</v>
          </cell>
          <cell r="B3068" t="str">
            <v>PRAVIN  JADHAV</v>
          </cell>
          <cell r="F3068" t="str">
            <v>TIME_IN</v>
          </cell>
          <cell r="H3068" t="str">
            <v>TEMP</v>
          </cell>
          <cell r="S3068">
            <v>39881</v>
          </cell>
          <cell r="T3068">
            <v>23</v>
          </cell>
          <cell r="U3068">
            <v>5</v>
          </cell>
          <cell r="V3068">
            <v>0</v>
          </cell>
          <cell r="W3068">
            <v>2</v>
          </cell>
          <cell r="X3068">
            <v>31</v>
          </cell>
          <cell r="Y3068">
            <v>30</v>
          </cell>
          <cell r="Z3068">
            <v>16</v>
          </cell>
        </row>
        <row r="3069">
          <cell r="A3069" t="str">
            <v>TMP708</v>
          </cell>
          <cell r="B3069" t="str">
            <v>PRAVIN  JADHAV</v>
          </cell>
          <cell r="H3069" t="str">
            <v>TEMP</v>
          </cell>
          <cell r="S3069">
            <v>39539</v>
          </cell>
          <cell r="T3069">
            <v>19.5</v>
          </cell>
          <cell r="U3069">
            <v>4</v>
          </cell>
          <cell r="W3069">
            <v>0</v>
          </cell>
          <cell r="X3069">
            <v>30</v>
          </cell>
          <cell r="Y3069">
            <v>23.5</v>
          </cell>
          <cell r="Z3069">
            <v>4.75</v>
          </cell>
        </row>
        <row r="3070">
          <cell r="A3070" t="str">
            <v>TMP708</v>
          </cell>
          <cell r="B3070" t="str">
            <v>PRAVIN  JADHAV</v>
          </cell>
          <cell r="H3070" t="str">
            <v>TEMP</v>
          </cell>
          <cell r="S3070">
            <v>39692</v>
          </cell>
          <cell r="T3070">
            <v>22</v>
          </cell>
          <cell r="U3070">
            <v>4</v>
          </cell>
          <cell r="V3070">
            <v>0</v>
          </cell>
          <cell r="W3070">
            <v>1</v>
          </cell>
          <cell r="X3070">
            <v>30</v>
          </cell>
          <cell r="Y3070">
            <v>27</v>
          </cell>
          <cell r="Z3070">
            <v>7.5</v>
          </cell>
        </row>
        <row r="3071">
          <cell r="A3071" t="str">
            <v>TMP708</v>
          </cell>
          <cell r="B3071" t="str">
            <v>PRAVIN  JADHAV</v>
          </cell>
          <cell r="F3071" t="str">
            <v>TIME_IN</v>
          </cell>
          <cell r="H3071" t="str">
            <v>TEMP</v>
          </cell>
          <cell r="S3071">
            <v>39814</v>
          </cell>
          <cell r="T3071">
            <v>24</v>
          </cell>
          <cell r="U3071">
            <v>4</v>
          </cell>
          <cell r="V3071">
            <v>0</v>
          </cell>
          <cell r="W3071">
            <v>1</v>
          </cell>
          <cell r="X3071">
            <v>31</v>
          </cell>
          <cell r="Y3071">
            <v>29</v>
          </cell>
          <cell r="Z3071">
            <v>8.5</v>
          </cell>
        </row>
        <row r="3072">
          <cell r="A3072" t="str">
            <v>TMP709</v>
          </cell>
          <cell r="B3072" t="str">
            <v>ALKA PATHARE</v>
          </cell>
          <cell r="H3072" t="str">
            <v>TEMP</v>
          </cell>
          <cell r="S3072">
            <v>39691</v>
          </cell>
          <cell r="T3072">
            <v>23</v>
          </cell>
          <cell r="U3072">
            <v>4</v>
          </cell>
          <cell r="V3072">
            <v>0</v>
          </cell>
          <cell r="W3072">
            <v>3</v>
          </cell>
          <cell r="X3072">
            <v>31</v>
          </cell>
          <cell r="Y3072">
            <v>30</v>
          </cell>
          <cell r="Z3072">
            <v>0</v>
          </cell>
        </row>
        <row r="3073">
          <cell r="A3073" t="str">
            <v>TMP709</v>
          </cell>
          <cell r="B3073" t="str">
            <v>ALKA PATHARE</v>
          </cell>
          <cell r="F3073" t="str">
            <v>TIME_IN</v>
          </cell>
          <cell r="H3073" t="str">
            <v>TEMP</v>
          </cell>
          <cell r="S3073">
            <v>39845</v>
          </cell>
          <cell r="T3073">
            <v>15</v>
          </cell>
          <cell r="U3073">
            <v>3</v>
          </cell>
          <cell r="V3073">
            <v>0</v>
          </cell>
          <cell r="W3073">
            <v>0</v>
          </cell>
          <cell r="X3073">
            <v>28</v>
          </cell>
          <cell r="Y3073">
            <v>18</v>
          </cell>
          <cell r="Z3073">
            <v>0</v>
          </cell>
        </row>
        <row r="3074">
          <cell r="A3074" t="str">
            <v>TMP709</v>
          </cell>
          <cell r="B3074" t="str">
            <v>ALKA PATHARE</v>
          </cell>
          <cell r="H3074" t="str">
            <v>TEMP</v>
          </cell>
          <cell r="S3074">
            <v>39660</v>
          </cell>
          <cell r="T3074">
            <v>20</v>
          </cell>
          <cell r="U3074">
            <v>3</v>
          </cell>
          <cell r="V3074">
            <v>0</v>
          </cell>
          <cell r="W3074">
            <v>0</v>
          </cell>
          <cell r="X3074">
            <v>31</v>
          </cell>
          <cell r="Y3074">
            <v>23</v>
          </cell>
          <cell r="Z3074">
            <v>16</v>
          </cell>
        </row>
        <row r="3075">
          <cell r="A3075" t="str">
            <v>TMP709</v>
          </cell>
          <cell r="B3075" t="str">
            <v>ALKA PATHARE</v>
          </cell>
          <cell r="F3075" t="str">
            <v>TIME_IN</v>
          </cell>
          <cell r="H3075" t="str">
            <v>TEMP</v>
          </cell>
          <cell r="S3075">
            <v>39783</v>
          </cell>
          <cell r="T3075">
            <v>23</v>
          </cell>
          <cell r="U3075">
            <v>4</v>
          </cell>
          <cell r="V3075">
            <v>0</v>
          </cell>
          <cell r="W3075">
            <v>0</v>
          </cell>
          <cell r="X3075">
            <v>31</v>
          </cell>
          <cell r="Y3075">
            <v>27</v>
          </cell>
          <cell r="Z3075">
            <v>0</v>
          </cell>
        </row>
        <row r="3076">
          <cell r="A3076" t="str">
            <v>TMP709</v>
          </cell>
          <cell r="B3076" t="str">
            <v>ALKA PATHARE</v>
          </cell>
          <cell r="H3076" t="str">
            <v>TEMP</v>
          </cell>
          <cell r="S3076">
            <v>39599</v>
          </cell>
          <cell r="T3076">
            <v>26</v>
          </cell>
          <cell r="U3076">
            <v>4</v>
          </cell>
          <cell r="V3076">
            <v>0</v>
          </cell>
          <cell r="W3076">
            <v>1</v>
          </cell>
          <cell r="X3076">
            <v>31</v>
          </cell>
          <cell r="Y3076">
            <v>31</v>
          </cell>
          <cell r="Z3076">
            <v>0</v>
          </cell>
        </row>
        <row r="3077">
          <cell r="A3077" t="str">
            <v>TMP709</v>
          </cell>
          <cell r="B3077" t="str">
            <v>ALKA PATHARE</v>
          </cell>
          <cell r="H3077" t="str">
            <v>TEMP</v>
          </cell>
          <cell r="S3077">
            <v>39692</v>
          </cell>
          <cell r="T3077">
            <v>20</v>
          </cell>
          <cell r="U3077">
            <v>4</v>
          </cell>
          <cell r="V3077">
            <v>0</v>
          </cell>
          <cell r="W3077">
            <v>0</v>
          </cell>
          <cell r="X3077">
            <v>30</v>
          </cell>
          <cell r="Y3077">
            <v>24</v>
          </cell>
          <cell r="Z3077">
            <v>0</v>
          </cell>
        </row>
        <row r="3078">
          <cell r="A3078" t="str">
            <v>TMP709</v>
          </cell>
          <cell r="B3078" t="str">
            <v>ALKA PATHARE</v>
          </cell>
          <cell r="F3078" t="str">
            <v>TIME_IN</v>
          </cell>
          <cell r="H3078" t="str">
            <v>TEMP</v>
          </cell>
          <cell r="S3078">
            <v>39814</v>
          </cell>
          <cell r="T3078">
            <v>17</v>
          </cell>
          <cell r="U3078">
            <v>3</v>
          </cell>
          <cell r="V3078">
            <v>0</v>
          </cell>
          <cell r="W3078">
            <v>1</v>
          </cell>
          <cell r="X3078">
            <v>31</v>
          </cell>
          <cell r="Y3078">
            <v>21</v>
          </cell>
          <cell r="Z3078">
            <v>0</v>
          </cell>
        </row>
        <row r="3079">
          <cell r="A3079" t="str">
            <v>TMP709</v>
          </cell>
          <cell r="B3079" t="str">
            <v>ALKA PATHARE</v>
          </cell>
          <cell r="H3079" t="str">
            <v>TEMP</v>
          </cell>
          <cell r="S3079">
            <v>39629</v>
          </cell>
          <cell r="T3079">
            <v>25</v>
          </cell>
          <cell r="U3079">
            <v>5</v>
          </cell>
          <cell r="V3079">
            <v>0</v>
          </cell>
          <cell r="W3079">
            <v>0</v>
          </cell>
          <cell r="X3079">
            <v>30</v>
          </cell>
          <cell r="Y3079">
            <v>30</v>
          </cell>
          <cell r="Z3079">
            <v>8</v>
          </cell>
        </row>
        <row r="3080">
          <cell r="A3080" t="str">
            <v>TMP709</v>
          </cell>
          <cell r="B3080" t="str">
            <v>ALKA PATHARE</v>
          </cell>
          <cell r="F3080" t="str">
            <v>TIME_IN</v>
          </cell>
          <cell r="H3080" t="str">
            <v>TEMP</v>
          </cell>
          <cell r="S3080">
            <v>39881</v>
          </cell>
          <cell r="T3080">
            <v>6</v>
          </cell>
          <cell r="U3080">
            <v>2</v>
          </cell>
          <cell r="V3080">
            <v>0</v>
          </cell>
          <cell r="W3080">
            <v>1</v>
          </cell>
          <cell r="X3080">
            <v>31</v>
          </cell>
          <cell r="Y3080">
            <v>9</v>
          </cell>
          <cell r="Z3080">
            <v>8</v>
          </cell>
        </row>
        <row r="3081">
          <cell r="A3081" t="str">
            <v>TMP709</v>
          </cell>
          <cell r="B3081" t="str">
            <v>ALKA PATHARE</v>
          </cell>
          <cell r="H3081" t="str">
            <v>TEMP</v>
          </cell>
          <cell r="S3081">
            <v>39722</v>
          </cell>
          <cell r="T3081">
            <v>19</v>
          </cell>
          <cell r="U3081">
            <v>4</v>
          </cell>
          <cell r="V3081">
            <v>0</v>
          </cell>
          <cell r="W3081">
            <v>4</v>
          </cell>
          <cell r="X3081">
            <v>31</v>
          </cell>
          <cell r="Y3081">
            <v>27</v>
          </cell>
          <cell r="Z3081">
            <v>0</v>
          </cell>
        </row>
        <row r="3082">
          <cell r="A3082" t="str">
            <v>TMP709</v>
          </cell>
          <cell r="B3082" t="str">
            <v>ALKA PATHARE</v>
          </cell>
          <cell r="H3082" t="str">
            <v>TEMP</v>
          </cell>
          <cell r="S3082">
            <v>39539</v>
          </cell>
          <cell r="T3082">
            <v>20</v>
          </cell>
          <cell r="U3082">
            <v>3</v>
          </cell>
          <cell r="W3082">
            <v>0</v>
          </cell>
          <cell r="X3082">
            <v>30</v>
          </cell>
          <cell r="Y3082">
            <v>23</v>
          </cell>
          <cell r="Z3082">
            <v>0</v>
          </cell>
        </row>
        <row r="3083">
          <cell r="A3083" t="str">
            <v>TMP709</v>
          </cell>
          <cell r="B3083" t="str">
            <v>ALKA PATHARE</v>
          </cell>
          <cell r="H3083" t="str">
            <v>TEMP</v>
          </cell>
          <cell r="S3083">
            <v>39753</v>
          </cell>
          <cell r="T3083">
            <v>25</v>
          </cell>
          <cell r="U3083">
            <v>5</v>
          </cell>
          <cell r="V3083">
            <v>0</v>
          </cell>
          <cell r="W3083">
            <v>0</v>
          </cell>
          <cell r="X3083">
            <v>30</v>
          </cell>
          <cell r="Y3083">
            <v>30</v>
          </cell>
          <cell r="Z3083">
            <v>0</v>
          </cell>
        </row>
        <row r="3084">
          <cell r="A3084" t="str">
            <v>TMP710</v>
          </cell>
          <cell r="B3084" t="str">
            <v>KAVITA GOSAVI</v>
          </cell>
          <cell r="H3084" t="str">
            <v>TEMP</v>
          </cell>
          <cell r="S3084">
            <v>39599</v>
          </cell>
          <cell r="T3084">
            <v>0</v>
          </cell>
          <cell r="U3084">
            <v>0</v>
          </cell>
          <cell r="V3084">
            <v>0</v>
          </cell>
          <cell r="W3084">
            <v>0</v>
          </cell>
          <cell r="X3084">
            <v>31</v>
          </cell>
          <cell r="Y3084">
            <v>0</v>
          </cell>
          <cell r="Z3084">
            <v>0</v>
          </cell>
        </row>
        <row r="3085">
          <cell r="A3085" t="str">
            <v>TMP710</v>
          </cell>
          <cell r="B3085" t="str">
            <v>KAVITA GOSAVI</v>
          </cell>
          <cell r="H3085" t="str">
            <v>TEMP</v>
          </cell>
          <cell r="S3085">
            <v>39539</v>
          </cell>
          <cell r="T3085">
            <v>15</v>
          </cell>
          <cell r="U3085">
            <v>3</v>
          </cell>
          <cell r="W3085">
            <v>0</v>
          </cell>
          <cell r="X3085">
            <v>30</v>
          </cell>
          <cell r="Y3085">
            <v>18</v>
          </cell>
          <cell r="Z3085">
            <v>0</v>
          </cell>
        </row>
        <row r="3086">
          <cell r="A3086" t="str">
            <v>TMP711</v>
          </cell>
          <cell r="B3086" t="str">
            <v>PRACHI SALUNKHE</v>
          </cell>
          <cell r="H3086" t="str">
            <v>TEMP</v>
          </cell>
          <cell r="S3086">
            <v>39539</v>
          </cell>
          <cell r="T3086">
            <v>13</v>
          </cell>
          <cell r="U3086">
            <v>2</v>
          </cell>
          <cell r="W3086">
            <v>0</v>
          </cell>
          <cell r="X3086">
            <v>30</v>
          </cell>
          <cell r="Y3086">
            <v>15</v>
          </cell>
          <cell r="Z3086">
            <v>0</v>
          </cell>
        </row>
        <row r="3087">
          <cell r="A3087" t="str">
            <v>TMP711</v>
          </cell>
          <cell r="B3087" t="str">
            <v>PRACHI SALUNKHE</v>
          </cell>
          <cell r="H3087" t="str">
            <v>TEMP</v>
          </cell>
          <cell r="S3087">
            <v>39599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31</v>
          </cell>
          <cell r="Y3087">
            <v>0</v>
          </cell>
          <cell r="Z3087">
            <v>0</v>
          </cell>
        </row>
        <row r="3088">
          <cell r="A3088" t="str">
            <v>TMP712</v>
          </cell>
          <cell r="B3088" t="str">
            <v>KETAN MHATRE</v>
          </cell>
          <cell r="H3088" t="str">
            <v>TEMP</v>
          </cell>
          <cell r="S3088">
            <v>39629</v>
          </cell>
          <cell r="T3088">
            <v>13.5</v>
          </cell>
          <cell r="U3088">
            <v>4</v>
          </cell>
          <cell r="V3088">
            <v>0</v>
          </cell>
          <cell r="W3088">
            <v>0</v>
          </cell>
          <cell r="X3088">
            <v>30</v>
          </cell>
          <cell r="Y3088">
            <v>17.5</v>
          </cell>
          <cell r="Z3088">
            <v>42</v>
          </cell>
        </row>
        <row r="3089">
          <cell r="A3089" t="str">
            <v>TMP712</v>
          </cell>
          <cell r="B3089" t="str">
            <v>KETAN MHATRE</v>
          </cell>
          <cell r="H3089" t="str">
            <v>TEMP</v>
          </cell>
          <cell r="S3089">
            <v>39539</v>
          </cell>
          <cell r="T3089">
            <v>19</v>
          </cell>
          <cell r="U3089">
            <v>3</v>
          </cell>
          <cell r="W3089">
            <v>0</v>
          </cell>
          <cell r="X3089">
            <v>30</v>
          </cell>
          <cell r="Y3089">
            <v>22</v>
          </cell>
          <cell r="Z3089">
            <v>28.5</v>
          </cell>
        </row>
        <row r="3090">
          <cell r="A3090" t="str">
            <v>TMP712</v>
          </cell>
          <cell r="B3090" t="str">
            <v>KETAN MHATRE</v>
          </cell>
          <cell r="H3090" t="str">
            <v>TEMP</v>
          </cell>
          <cell r="S3090">
            <v>39692</v>
          </cell>
          <cell r="T3090">
            <v>8</v>
          </cell>
          <cell r="U3090">
            <v>2</v>
          </cell>
          <cell r="V3090">
            <v>0</v>
          </cell>
          <cell r="W3090">
            <v>0</v>
          </cell>
          <cell r="X3090">
            <v>30</v>
          </cell>
          <cell r="Y3090">
            <v>10</v>
          </cell>
          <cell r="Z3090">
            <v>0</v>
          </cell>
        </row>
        <row r="3091">
          <cell r="A3091" t="str">
            <v>TMP712</v>
          </cell>
          <cell r="B3091" t="str">
            <v>KETAN MHATRE</v>
          </cell>
          <cell r="H3091" t="str">
            <v>TEMP</v>
          </cell>
          <cell r="S3091">
            <v>39691</v>
          </cell>
          <cell r="T3091">
            <v>17</v>
          </cell>
          <cell r="U3091">
            <v>4</v>
          </cell>
          <cell r="V3091">
            <v>0</v>
          </cell>
          <cell r="W3091">
            <v>3</v>
          </cell>
          <cell r="X3091">
            <v>31</v>
          </cell>
          <cell r="Y3091">
            <v>24</v>
          </cell>
          <cell r="Z3091">
            <v>16.5</v>
          </cell>
        </row>
        <row r="3092">
          <cell r="A3092" t="str">
            <v>TMP712</v>
          </cell>
          <cell r="B3092" t="str">
            <v>KETAN MHATRE</v>
          </cell>
          <cell r="H3092" t="str">
            <v>TEMP</v>
          </cell>
          <cell r="S3092">
            <v>39599</v>
          </cell>
          <cell r="T3092">
            <v>21.5</v>
          </cell>
          <cell r="U3092">
            <v>4</v>
          </cell>
          <cell r="V3092">
            <v>0</v>
          </cell>
          <cell r="W3092">
            <v>1</v>
          </cell>
          <cell r="X3092">
            <v>31</v>
          </cell>
          <cell r="Y3092">
            <v>26.5</v>
          </cell>
          <cell r="Z3092">
            <v>43</v>
          </cell>
        </row>
        <row r="3093">
          <cell r="A3093" t="str">
            <v>TMP712</v>
          </cell>
          <cell r="B3093" t="str">
            <v>KETAN MHATRE</v>
          </cell>
          <cell r="H3093" t="str">
            <v>TEMP</v>
          </cell>
          <cell r="S3093">
            <v>39660</v>
          </cell>
          <cell r="T3093">
            <v>24.5</v>
          </cell>
          <cell r="U3093">
            <v>4</v>
          </cell>
          <cell r="V3093">
            <v>0</v>
          </cell>
          <cell r="W3093">
            <v>0</v>
          </cell>
          <cell r="X3093">
            <v>31</v>
          </cell>
          <cell r="Y3093">
            <v>28.5</v>
          </cell>
          <cell r="Z3093">
            <v>11</v>
          </cell>
        </row>
        <row r="3094">
          <cell r="A3094" t="str">
            <v>TMP713</v>
          </cell>
          <cell r="B3094" t="str">
            <v>AMOL JADHAV</v>
          </cell>
          <cell r="F3094" t="str">
            <v>TIME_IN</v>
          </cell>
          <cell r="H3094" t="str">
            <v>TEMP</v>
          </cell>
          <cell r="S3094">
            <v>39845</v>
          </cell>
          <cell r="T3094">
            <v>22.5</v>
          </cell>
          <cell r="U3094">
            <v>4</v>
          </cell>
          <cell r="V3094">
            <v>0</v>
          </cell>
          <cell r="W3094">
            <v>0</v>
          </cell>
          <cell r="X3094">
            <v>28</v>
          </cell>
          <cell r="Y3094">
            <v>26.5</v>
          </cell>
          <cell r="Z3094">
            <v>14.5</v>
          </cell>
        </row>
        <row r="3095">
          <cell r="A3095" t="str">
            <v>TMP713</v>
          </cell>
          <cell r="B3095" t="str">
            <v>AMOL JADHAV</v>
          </cell>
          <cell r="F3095" t="str">
            <v>TIME_IN</v>
          </cell>
          <cell r="H3095" t="str">
            <v>TEMP</v>
          </cell>
          <cell r="S3095">
            <v>39881</v>
          </cell>
          <cell r="T3095">
            <v>23</v>
          </cell>
          <cell r="U3095">
            <v>5</v>
          </cell>
          <cell r="V3095">
            <v>0</v>
          </cell>
          <cell r="W3095">
            <v>2</v>
          </cell>
          <cell r="X3095">
            <v>31</v>
          </cell>
          <cell r="Y3095">
            <v>30</v>
          </cell>
          <cell r="Z3095">
            <v>32.25</v>
          </cell>
        </row>
        <row r="3096">
          <cell r="A3096" t="str">
            <v>TMP713</v>
          </cell>
          <cell r="B3096" t="str">
            <v>AMOL JADHAV</v>
          </cell>
          <cell r="H3096" t="str">
            <v>TEMP</v>
          </cell>
          <cell r="S3096">
            <v>39692</v>
          </cell>
          <cell r="T3096">
            <v>21</v>
          </cell>
          <cell r="U3096">
            <v>4</v>
          </cell>
          <cell r="V3096">
            <v>0</v>
          </cell>
          <cell r="W3096">
            <v>1</v>
          </cell>
          <cell r="X3096">
            <v>30</v>
          </cell>
          <cell r="Y3096">
            <v>26</v>
          </cell>
          <cell r="Z3096">
            <v>9.75</v>
          </cell>
        </row>
        <row r="3097">
          <cell r="A3097" t="str">
            <v>TMP713</v>
          </cell>
          <cell r="B3097" t="str">
            <v>AMOL JADHAV</v>
          </cell>
          <cell r="F3097" t="str">
            <v>TIME_IN</v>
          </cell>
          <cell r="H3097" t="str">
            <v>TEMP</v>
          </cell>
          <cell r="S3097">
            <v>39783</v>
          </cell>
          <cell r="T3097">
            <v>27</v>
          </cell>
          <cell r="U3097">
            <v>4</v>
          </cell>
          <cell r="V3097">
            <v>0</v>
          </cell>
          <cell r="W3097">
            <v>0</v>
          </cell>
          <cell r="X3097">
            <v>31</v>
          </cell>
          <cell r="Y3097">
            <v>31</v>
          </cell>
          <cell r="Z3097">
            <v>0</v>
          </cell>
        </row>
        <row r="3098">
          <cell r="A3098" t="str">
            <v>TMP713</v>
          </cell>
          <cell r="B3098" t="str">
            <v>AMOL JADHAV</v>
          </cell>
          <cell r="H3098" t="str">
            <v>TEMP</v>
          </cell>
          <cell r="S3098">
            <v>39722</v>
          </cell>
          <cell r="T3098">
            <v>19.5</v>
          </cell>
          <cell r="U3098">
            <v>4</v>
          </cell>
          <cell r="V3098">
            <v>0</v>
          </cell>
          <cell r="W3098">
            <v>4</v>
          </cell>
          <cell r="X3098">
            <v>31</v>
          </cell>
          <cell r="Y3098">
            <v>27.5</v>
          </cell>
          <cell r="Z3098">
            <v>19.75</v>
          </cell>
        </row>
        <row r="3099">
          <cell r="A3099" t="str">
            <v>TMP713</v>
          </cell>
          <cell r="B3099" t="str">
            <v>AMOL JADHAV</v>
          </cell>
          <cell r="H3099" t="str">
            <v>TEMP</v>
          </cell>
          <cell r="S3099">
            <v>39539</v>
          </cell>
          <cell r="T3099">
            <v>15</v>
          </cell>
          <cell r="U3099">
            <v>2</v>
          </cell>
          <cell r="W3099">
            <v>0</v>
          </cell>
          <cell r="X3099">
            <v>30</v>
          </cell>
          <cell r="Y3099">
            <v>17</v>
          </cell>
          <cell r="Z3099">
            <v>4.75</v>
          </cell>
        </row>
        <row r="3100">
          <cell r="A3100" t="str">
            <v>TMP713</v>
          </cell>
          <cell r="B3100" t="str">
            <v>AMOL JADHAV</v>
          </cell>
          <cell r="H3100" t="str">
            <v>TEMP</v>
          </cell>
          <cell r="S3100">
            <v>39753</v>
          </cell>
          <cell r="T3100">
            <v>22.5</v>
          </cell>
          <cell r="U3100">
            <v>5</v>
          </cell>
          <cell r="V3100">
            <v>0</v>
          </cell>
          <cell r="W3100">
            <v>0</v>
          </cell>
          <cell r="X3100">
            <v>30</v>
          </cell>
          <cell r="Y3100">
            <v>27.5</v>
          </cell>
          <cell r="Z3100">
            <v>2</v>
          </cell>
        </row>
        <row r="3101">
          <cell r="A3101" t="str">
            <v>TMP713</v>
          </cell>
          <cell r="B3101" t="str">
            <v>AMOL JADHAV</v>
          </cell>
          <cell r="H3101" t="str">
            <v>TEMP</v>
          </cell>
          <cell r="S3101">
            <v>39629</v>
          </cell>
          <cell r="T3101">
            <v>23.5</v>
          </cell>
          <cell r="U3101">
            <v>5</v>
          </cell>
          <cell r="V3101">
            <v>0</v>
          </cell>
          <cell r="W3101">
            <v>0</v>
          </cell>
          <cell r="X3101">
            <v>30</v>
          </cell>
          <cell r="Y3101">
            <v>28.5</v>
          </cell>
          <cell r="Z3101">
            <v>24.5</v>
          </cell>
        </row>
        <row r="3102">
          <cell r="A3102" t="str">
            <v>TMP713</v>
          </cell>
          <cell r="B3102" t="str">
            <v>AMOL JADHAV</v>
          </cell>
          <cell r="H3102" t="str">
            <v>TEMP</v>
          </cell>
          <cell r="S3102">
            <v>39660</v>
          </cell>
          <cell r="T3102">
            <v>21</v>
          </cell>
          <cell r="U3102">
            <v>4</v>
          </cell>
          <cell r="V3102">
            <v>0</v>
          </cell>
          <cell r="W3102">
            <v>0</v>
          </cell>
          <cell r="X3102">
            <v>31</v>
          </cell>
          <cell r="Y3102">
            <v>25</v>
          </cell>
          <cell r="Z3102">
            <v>24.5</v>
          </cell>
        </row>
        <row r="3103">
          <cell r="A3103" t="str">
            <v>TMP713</v>
          </cell>
          <cell r="B3103" t="str">
            <v>AMOL JADHAV</v>
          </cell>
          <cell r="H3103" t="str">
            <v>TEMP</v>
          </cell>
          <cell r="S3103">
            <v>39599</v>
          </cell>
          <cell r="T3103">
            <v>25</v>
          </cell>
          <cell r="U3103">
            <v>4</v>
          </cell>
          <cell r="V3103">
            <v>0</v>
          </cell>
          <cell r="W3103">
            <v>1</v>
          </cell>
          <cell r="X3103">
            <v>31</v>
          </cell>
          <cell r="Y3103">
            <v>30</v>
          </cell>
          <cell r="Z3103">
            <v>35.5</v>
          </cell>
        </row>
        <row r="3104">
          <cell r="A3104" t="str">
            <v>TMP713</v>
          </cell>
          <cell r="B3104" t="str">
            <v>AMOL JADHAV</v>
          </cell>
          <cell r="H3104" t="str">
            <v>TEMP</v>
          </cell>
          <cell r="S3104">
            <v>39691</v>
          </cell>
          <cell r="T3104">
            <v>22</v>
          </cell>
          <cell r="U3104">
            <v>4</v>
          </cell>
          <cell r="V3104">
            <v>0</v>
          </cell>
          <cell r="W3104">
            <v>3</v>
          </cell>
          <cell r="X3104">
            <v>31</v>
          </cell>
          <cell r="Y3104">
            <v>29</v>
          </cell>
          <cell r="Z3104">
            <v>6.5</v>
          </cell>
        </row>
        <row r="3105">
          <cell r="A3105" t="str">
            <v>TMP713</v>
          </cell>
          <cell r="B3105" t="str">
            <v>AMOL JADHAV</v>
          </cell>
          <cell r="F3105" t="str">
            <v>TIME_IN</v>
          </cell>
          <cell r="H3105" t="str">
            <v>TEMP</v>
          </cell>
          <cell r="S3105">
            <v>39814</v>
          </cell>
          <cell r="T3105">
            <v>23</v>
          </cell>
          <cell r="U3105">
            <v>4</v>
          </cell>
          <cell r="V3105">
            <v>0</v>
          </cell>
          <cell r="W3105">
            <v>1</v>
          </cell>
          <cell r="X3105">
            <v>31</v>
          </cell>
          <cell r="Y3105">
            <v>28</v>
          </cell>
          <cell r="Z3105">
            <v>2.25</v>
          </cell>
        </row>
        <row r="3106">
          <cell r="A3106" t="str">
            <v>TMP714</v>
          </cell>
          <cell r="B3106" t="str">
            <v>NITIN IYRE</v>
          </cell>
          <cell r="F3106" t="str">
            <v>TIME_IN</v>
          </cell>
          <cell r="H3106" t="str">
            <v>TEMP</v>
          </cell>
          <cell r="S3106">
            <v>39881</v>
          </cell>
          <cell r="T3106">
            <v>24</v>
          </cell>
          <cell r="U3106">
            <v>5</v>
          </cell>
          <cell r="V3106">
            <v>0</v>
          </cell>
          <cell r="W3106">
            <v>2</v>
          </cell>
          <cell r="X3106">
            <v>31</v>
          </cell>
          <cell r="Y3106">
            <v>31</v>
          </cell>
          <cell r="Z3106">
            <v>0</v>
          </cell>
        </row>
        <row r="3107">
          <cell r="A3107" t="str">
            <v>TMP714</v>
          </cell>
          <cell r="B3107" t="str">
            <v>NITIN IYRE</v>
          </cell>
          <cell r="H3107" t="str">
            <v>TEMP</v>
          </cell>
          <cell r="S3107">
            <v>39660</v>
          </cell>
          <cell r="T3107">
            <v>25</v>
          </cell>
          <cell r="U3107">
            <v>4</v>
          </cell>
          <cell r="V3107">
            <v>0</v>
          </cell>
          <cell r="W3107">
            <v>0</v>
          </cell>
          <cell r="X3107">
            <v>31</v>
          </cell>
          <cell r="Y3107">
            <v>29</v>
          </cell>
          <cell r="Z3107">
            <v>0</v>
          </cell>
        </row>
        <row r="3108">
          <cell r="A3108" t="str">
            <v>TMP714</v>
          </cell>
          <cell r="B3108" t="str">
            <v>NITIN IYRE</v>
          </cell>
          <cell r="H3108" t="str">
            <v>TEMP</v>
          </cell>
          <cell r="S3108">
            <v>39539</v>
          </cell>
          <cell r="T3108">
            <v>14</v>
          </cell>
          <cell r="U3108">
            <v>2</v>
          </cell>
          <cell r="W3108">
            <v>0</v>
          </cell>
          <cell r="X3108">
            <v>30</v>
          </cell>
          <cell r="Y3108">
            <v>16</v>
          </cell>
          <cell r="Z3108">
            <v>0</v>
          </cell>
        </row>
        <row r="3109">
          <cell r="A3109" t="str">
            <v>TMP714</v>
          </cell>
          <cell r="B3109" t="str">
            <v>NITIN IYRE</v>
          </cell>
          <cell r="H3109" t="str">
            <v>TEMP</v>
          </cell>
          <cell r="S3109">
            <v>39692</v>
          </cell>
          <cell r="T3109">
            <v>17</v>
          </cell>
          <cell r="U3109">
            <v>3</v>
          </cell>
          <cell r="V3109">
            <v>0</v>
          </cell>
          <cell r="W3109">
            <v>1</v>
          </cell>
          <cell r="X3109">
            <v>30</v>
          </cell>
          <cell r="Y3109">
            <v>21</v>
          </cell>
          <cell r="Z3109">
            <v>0</v>
          </cell>
        </row>
        <row r="3110">
          <cell r="A3110" t="str">
            <v>TMP714</v>
          </cell>
          <cell r="B3110" t="str">
            <v>NITIN IYRE</v>
          </cell>
          <cell r="H3110" t="str">
            <v>TEMP</v>
          </cell>
          <cell r="S3110">
            <v>39599</v>
          </cell>
          <cell r="T3110">
            <v>25.5</v>
          </cell>
          <cell r="U3110">
            <v>4</v>
          </cell>
          <cell r="V3110">
            <v>0</v>
          </cell>
          <cell r="W3110">
            <v>1</v>
          </cell>
          <cell r="X3110">
            <v>31</v>
          </cell>
          <cell r="Y3110">
            <v>30.5</v>
          </cell>
          <cell r="Z3110">
            <v>0</v>
          </cell>
        </row>
        <row r="3111">
          <cell r="A3111" t="str">
            <v>TMP714</v>
          </cell>
          <cell r="B3111" t="str">
            <v>NITIN IYRE</v>
          </cell>
          <cell r="H3111" t="str">
            <v>TEMP</v>
          </cell>
          <cell r="S3111">
            <v>39722</v>
          </cell>
          <cell r="T3111">
            <v>23</v>
          </cell>
          <cell r="U3111">
            <v>4</v>
          </cell>
          <cell r="V3111">
            <v>0</v>
          </cell>
          <cell r="W3111">
            <v>4</v>
          </cell>
          <cell r="X3111">
            <v>31</v>
          </cell>
          <cell r="Y3111">
            <v>31</v>
          </cell>
          <cell r="Z3111">
            <v>0</v>
          </cell>
        </row>
        <row r="3112">
          <cell r="A3112" t="str">
            <v>TMP714</v>
          </cell>
          <cell r="B3112" t="str">
            <v>NITIN IYRE</v>
          </cell>
          <cell r="F3112" t="str">
            <v>TIME_IN</v>
          </cell>
          <cell r="H3112" t="str">
            <v>TEMP</v>
          </cell>
          <cell r="S3112">
            <v>39845</v>
          </cell>
          <cell r="T3112">
            <v>24</v>
          </cell>
          <cell r="U3112">
            <v>4</v>
          </cell>
          <cell r="V3112">
            <v>0</v>
          </cell>
          <cell r="W3112">
            <v>0</v>
          </cell>
          <cell r="X3112">
            <v>28</v>
          </cell>
          <cell r="Y3112">
            <v>28</v>
          </cell>
          <cell r="Z3112">
            <v>0</v>
          </cell>
        </row>
        <row r="3113">
          <cell r="A3113" t="str">
            <v>TMP714</v>
          </cell>
          <cell r="B3113" t="str">
            <v>NITIN IYRE</v>
          </cell>
          <cell r="F3113" t="str">
            <v>TIME_IN</v>
          </cell>
          <cell r="H3113" t="str">
            <v>TEMP</v>
          </cell>
          <cell r="S3113">
            <v>39783</v>
          </cell>
          <cell r="T3113">
            <v>26</v>
          </cell>
          <cell r="U3113">
            <v>4</v>
          </cell>
          <cell r="V3113">
            <v>0</v>
          </cell>
          <cell r="W3113">
            <v>0</v>
          </cell>
          <cell r="X3113">
            <v>31</v>
          </cell>
          <cell r="Y3113">
            <v>30</v>
          </cell>
          <cell r="Z3113">
            <v>0</v>
          </cell>
        </row>
        <row r="3114">
          <cell r="A3114" t="str">
            <v>TMP714</v>
          </cell>
          <cell r="B3114" t="str">
            <v>NITIN IYRE</v>
          </cell>
          <cell r="H3114" t="str">
            <v>TEMP</v>
          </cell>
          <cell r="S3114">
            <v>39629</v>
          </cell>
          <cell r="T3114">
            <v>23</v>
          </cell>
          <cell r="U3114">
            <v>5</v>
          </cell>
          <cell r="V3114">
            <v>0</v>
          </cell>
          <cell r="W3114">
            <v>0</v>
          </cell>
          <cell r="X3114">
            <v>30</v>
          </cell>
          <cell r="Y3114">
            <v>28</v>
          </cell>
          <cell r="Z3114">
            <v>0</v>
          </cell>
        </row>
        <row r="3115">
          <cell r="A3115" t="str">
            <v>TMP714</v>
          </cell>
          <cell r="B3115" t="str">
            <v>NITIN IYRE</v>
          </cell>
          <cell r="H3115" t="str">
            <v>TEMP</v>
          </cell>
          <cell r="S3115">
            <v>39691</v>
          </cell>
          <cell r="T3115">
            <v>23</v>
          </cell>
          <cell r="U3115">
            <v>4</v>
          </cell>
          <cell r="V3115">
            <v>0</v>
          </cell>
          <cell r="W3115">
            <v>3</v>
          </cell>
          <cell r="X3115">
            <v>31</v>
          </cell>
          <cell r="Y3115">
            <v>30</v>
          </cell>
          <cell r="Z3115">
            <v>0</v>
          </cell>
        </row>
        <row r="3116">
          <cell r="A3116" t="str">
            <v>TMP714</v>
          </cell>
          <cell r="B3116" t="str">
            <v>NITIN IYRE</v>
          </cell>
          <cell r="H3116" t="str">
            <v>TEMP</v>
          </cell>
          <cell r="S3116">
            <v>39753</v>
          </cell>
          <cell r="T3116">
            <v>25</v>
          </cell>
          <cell r="U3116">
            <v>5</v>
          </cell>
          <cell r="V3116">
            <v>0</v>
          </cell>
          <cell r="W3116">
            <v>0</v>
          </cell>
          <cell r="X3116">
            <v>30</v>
          </cell>
          <cell r="Y3116">
            <v>30</v>
          </cell>
          <cell r="Z3116">
            <v>0</v>
          </cell>
        </row>
        <row r="3117">
          <cell r="A3117" t="str">
            <v>TMP714</v>
          </cell>
          <cell r="B3117" t="str">
            <v>NITIN IYRE</v>
          </cell>
          <cell r="F3117" t="str">
            <v>TIME_IN</v>
          </cell>
          <cell r="H3117" t="str">
            <v>TEMP</v>
          </cell>
          <cell r="S3117">
            <v>39814</v>
          </cell>
          <cell r="T3117">
            <v>24</v>
          </cell>
          <cell r="U3117">
            <v>4</v>
          </cell>
          <cell r="V3117">
            <v>0</v>
          </cell>
          <cell r="W3117">
            <v>1</v>
          </cell>
          <cell r="X3117">
            <v>31</v>
          </cell>
          <cell r="Y3117">
            <v>29</v>
          </cell>
          <cell r="Z3117">
            <v>0</v>
          </cell>
        </row>
        <row r="3118">
          <cell r="A3118" t="str">
            <v>TMP715</v>
          </cell>
          <cell r="B3118" t="str">
            <v>SAVITA MERVE</v>
          </cell>
          <cell r="H3118" t="str">
            <v>TEMP</v>
          </cell>
          <cell r="S3118">
            <v>39599</v>
          </cell>
          <cell r="T3118">
            <v>20</v>
          </cell>
          <cell r="U3118">
            <v>3</v>
          </cell>
          <cell r="V3118">
            <v>0</v>
          </cell>
          <cell r="W3118">
            <v>1</v>
          </cell>
          <cell r="X3118">
            <v>31</v>
          </cell>
          <cell r="Y3118">
            <v>24</v>
          </cell>
          <cell r="Z3118">
            <v>2.5</v>
          </cell>
        </row>
        <row r="3119">
          <cell r="A3119" t="str">
            <v>TMP715</v>
          </cell>
          <cell r="B3119" t="str">
            <v>SAVITA MERVE</v>
          </cell>
          <cell r="F3119" t="str">
            <v>TIME_IN</v>
          </cell>
          <cell r="H3119" t="str">
            <v>TEMP</v>
          </cell>
          <cell r="S3119">
            <v>39783</v>
          </cell>
          <cell r="T3119">
            <v>22.5</v>
          </cell>
          <cell r="U3119">
            <v>4</v>
          </cell>
          <cell r="V3119">
            <v>0</v>
          </cell>
          <cell r="W3119">
            <v>0</v>
          </cell>
          <cell r="X3119">
            <v>31</v>
          </cell>
          <cell r="Y3119">
            <v>26.5</v>
          </cell>
          <cell r="Z3119">
            <v>1</v>
          </cell>
        </row>
        <row r="3120">
          <cell r="A3120" t="str">
            <v>TMP715</v>
          </cell>
          <cell r="B3120" t="str">
            <v>SAVITA MERVE</v>
          </cell>
          <cell r="H3120" t="str">
            <v>TEMP</v>
          </cell>
          <cell r="S3120">
            <v>39660</v>
          </cell>
          <cell r="T3120">
            <v>25</v>
          </cell>
          <cell r="U3120">
            <v>4</v>
          </cell>
          <cell r="V3120">
            <v>0</v>
          </cell>
          <cell r="W3120">
            <v>0</v>
          </cell>
          <cell r="X3120">
            <v>31</v>
          </cell>
          <cell r="Y3120">
            <v>29</v>
          </cell>
          <cell r="Z3120">
            <v>14.25</v>
          </cell>
        </row>
        <row r="3121">
          <cell r="A3121" t="str">
            <v>TMP715</v>
          </cell>
          <cell r="B3121" t="str">
            <v>SAVITA MERVE</v>
          </cell>
          <cell r="H3121" t="str">
            <v>TEMP</v>
          </cell>
          <cell r="S3121">
            <v>39539</v>
          </cell>
          <cell r="T3121">
            <v>13</v>
          </cell>
          <cell r="U3121">
            <v>2</v>
          </cell>
          <cell r="W3121">
            <v>0</v>
          </cell>
          <cell r="X3121">
            <v>30</v>
          </cell>
          <cell r="Y3121">
            <v>15</v>
          </cell>
          <cell r="Z3121">
            <v>1.25</v>
          </cell>
        </row>
        <row r="3122">
          <cell r="A3122" t="str">
            <v>TMP715</v>
          </cell>
          <cell r="B3122" t="str">
            <v>SAVITA MERVE</v>
          </cell>
          <cell r="H3122" t="str">
            <v>TEMP</v>
          </cell>
          <cell r="S3122">
            <v>39722</v>
          </cell>
          <cell r="T3122">
            <v>20</v>
          </cell>
          <cell r="U3122">
            <v>4</v>
          </cell>
          <cell r="V3122">
            <v>0</v>
          </cell>
          <cell r="W3122">
            <v>4</v>
          </cell>
          <cell r="X3122">
            <v>31</v>
          </cell>
          <cell r="Y3122">
            <v>28</v>
          </cell>
          <cell r="Z3122">
            <v>25.5</v>
          </cell>
        </row>
        <row r="3123">
          <cell r="A3123" t="str">
            <v>TMP715</v>
          </cell>
          <cell r="B3123" t="str">
            <v>SAVITA MERVE</v>
          </cell>
          <cell r="H3123" t="str">
            <v>TEMP</v>
          </cell>
          <cell r="S3123">
            <v>39753</v>
          </cell>
          <cell r="T3123">
            <v>24</v>
          </cell>
          <cell r="U3123">
            <v>5</v>
          </cell>
          <cell r="V3123">
            <v>0</v>
          </cell>
          <cell r="W3123">
            <v>0</v>
          </cell>
          <cell r="X3123">
            <v>30</v>
          </cell>
          <cell r="Y3123">
            <v>29</v>
          </cell>
          <cell r="Z3123">
            <v>0</v>
          </cell>
        </row>
        <row r="3124">
          <cell r="A3124" t="str">
            <v>TMP715</v>
          </cell>
          <cell r="B3124" t="str">
            <v>SAVITA MERVE</v>
          </cell>
          <cell r="H3124" t="str">
            <v>TEMP</v>
          </cell>
          <cell r="S3124">
            <v>39629</v>
          </cell>
          <cell r="T3124">
            <v>22</v>
          </cell>
          <cell r="U3124">
            <v>5</v>
          </cell>
          <cell r="V3124">
            <v>0</v>
          </cell>
          <cell r="W3124">
            <v>0</v>
          </cell>
          <cell r="X3124">
            <v>30</v>
          </cell>
          <cell r="Y3124">
            <v>27</v>
          </cell>
          <cell r="Z3124">
            <v>1.25</v>
          </cell>
        </row>
        <row r="3125">
          <cell r="A3125" t="str">
            <v>TMP715</v>
          </cell>
          <cell r="B3125" t="str">
            <v>SAVITA MERVE</v>
          </cell>
          <cell r="F3125" t="str">
            <v>TIME_IN</v>
          </cell>
          <cell r="H3125" t="str">
            <v>TEMP</v>
          </cell>
          <cell r="S3125">
            <v>39814</v>
          </cell>
          <cell r="T3125">
            <v>19</v>
          </cell>
          <cell r="U3125">
            <v>4</v>
          </cell>
          <cell r="V3125">
            <v>0</v>
          </cell>
          <cell r="W3125">
            <v>1</v>
          </cell>
          <cell r="X3125">
            <v>31</v>
          </cell>
          <cell r="Y3125">
            <v>24</v>
          </cell>
          <cell r="Z3125">
            <v>2.75</v>
          </cell>
        </row>
        <row r="3126">
          <cell r="A3126" t="str">
            <v>TMP715</v>
          </cell>
          <cell r="B3126" t="str">
            <v>SAVITA MERVE</v>
          </cell>
          <cell r="H3126" t="str">
            <v>TEMP</v>
          </cell>
          <cell r="S3126">
            <v>39691</v>
          </cell>
          <cell r="T3126">
            <v>22.5</v>
          </cell>
          <cell r="U3126">
            <v>4</v>
          </cell>
          <cell r="V3126">
            <v>0</v>
          </cell>
          <cell r="W3126">
            <v>3</v>
          </cell>
          <cell r="X3126">
            <v>31</v>
          </cell>
          <cell r="Y3126">
            <v>29.5</v>
          </cell>
          <cell r="Z3126">
            <v>2.5</v>
          </cell>
        </row>
        <row r="3127">
          <cell r="A3127" t="str">
            <v>TMP715</v>
          </cell>
          <cell r="B3127" t="str">
            <v>SAVITA MERVE</v>
          </cell>
          <cell r="H3127" t="str">
            <v>TEMP</v>
          </cell>
          <cell r="S3127">
            <v>39692</v>
          </cell>
          <cell r="T3127">
            <v>22</v>
          </cell>
          <cell r="U3127">
            <v>4</v>
          </cell>
          <cell r="V3127">
            <v>0</v>
          </cell>
          <cell r="W3127">
            <v>1</v>
          </cell>
          <cell r="X3127">
            <v>30</v>
          </cell>
          <cell r="Y3127">
            <v>27</v>
          </cell>
          <cell r="Z3127">
            <v>8.25</v>
          </cell>
        </row>
        <row r="3128">
          <cell r="A3128" t="str">
            <v>TMP716</v>
          </cell>
          <cell r="B3128" t="str">
            <v>PRADEEP PAWAR</v>
          </cell>
          <cell r="H3128" t="str">
            <v>TEMP</v>
          </cell>
          <cell r="S3128">
            <v>39691</v>
          </cell>
          <cell r="T3128">
            <v>24</v>
          </cell>
          <cell r="U3128">
            <v>4</v>
          </cell>
          <cell r="V3128">
            <v>0</v>
          </cell>
          <cell r="W3128">
            <v>3</v>
          </cell>
          <cell r="X3128">
            <v>31</v>
          </cell>
          <cell r="Y3128">
            <v>31</v>
          </cell>
          <cell r="Z3128">
            <v>5</v>
          </cell>
        </row>
        <row r="3129">
          <cell r="A3129" t="str">
            <v>TMP716</v>
          </cell>
          <cell r="B3129" t="str">
            <v>PRADEEP PAWAR</v>
          </cell>
          <cell r="H3129" t="str">
            <v>TEMP</v>
          </cell>
          <cell r="S3129">
            <v>39599</v>
          </cell>
          <cell r="T3129">
            <v>25</v>
          </cell>
          <cell r="U3129">
            <v>4</v>
          </cell>
          <cell r="V3129">
            <v>0</v>
          </cell>
          <cell r="W3129">
            <v>1</v>
          </cell>
          <cell r="X3129">
            <v>31</v>
          </cell>
          <cell r="Y3129">
            <v>30</v>
          </cell>
          <cell r="Z3129">
            <v>8.25</v>
          </cell>
        </row>
        <row r="3130">
          <cell r="A3130" t="str">
            <v>TMP716</v>
          </cell>
          <cell r="B3130" t="str">
            <v>PRADEEP PAWAR</v>
          </cell>
          <cell r="F3130" t="str">
            <v>TIME_IN</v>
          </cell>
          <cell r="H3130" t="str">
            <v>TEMP</v>
          </cell>
          <cell r="S3130">
            <v>39881</v>
          </cell>
          <cell r="T3130">
            <v>22</v>
          </cell>
          <cell r="U3130">
            <v>5</v>
          </cell>
          <cell r="V3130">
            <v>0</v>
          </cell>
          <cell r="W3130">
            <v>2</v>
          </cell>
          <cell r="X3130">
            <v>31</v>
          </cell>
          <cell r="Y3130">
            <v>29</v>
          </cell>
          <cell r="Z3130">
            <v>20.25</v>
          </cell>
        </row>
        <row r="3131">
          <cell r="A3131" t="str">
            <v>TMP716</v>
          </cell>
          <cell r="B3131" t="str">
            <v>PRADEEP PAWAR</v>
          </cell>
          <cell r="H3131" t="str">
            <v>TEMP</v>
          </cell>
          <cell r="S3131">
            <v>39539</v>
          </cell>
          <cell r="T3131">
            <v>9</v>
          </cell>
          <cell r="U3131">
            <v>1</v>
          </cell>
          <cell r="W3131">
            <v>0</v>
          </cell>
          <cell r="X3131">
            <v>30</v>
          </cell>
          <cell r="Y3131">
            <v>10</v>
          </cell>
          <cell r="Z3131">
            <v>6</v>
          </cell>
        </row>
        <row r="3132">
          <cell r="A3132" t="str">
            <v>TMP716</v>
          </cell>
          <cell r="B3132" t="str">
            <v>PRADEEP PAWAR</v>
          </cell>
          <cell r="F3132" t="str">
            <v>TIME_IN</v>
          </cell>
          <cell r="H3132" t="str">
            <v>TEMP</v>
          </cell>
          <cell r="S3132">
            <v>39845</v>
          </cell>
          <cell r="T3132">
            <v>23.5</v>
          </cell>
          <cell r="U3132">
            <v>4</v>
          </cell>
          <cell r="V3132">
            <v>0</v>
          </cell>
          <cell r="W3132">
            <v>0</v>
          </cell>
          <cell r="X3132">
            <v>28</v>
          </cell>
          <cell r="Y3132">
            <v>27.5</v>
          </cell>
          <cell r="Z3132">
            <v>3</v>
          </cell>
        </row>
        <row r="3133">
          <cell r="A3133" t="str">
            <v>TMP716</v>
          </cell>
          <cell r="B3133" t="str">
            <v>PRADEEP PAWAR</v>
          </cell>
          <cell r="H3133" t="str">
            <v>TEMP</v>
          </cell>
          <cell r="S3133">
            <v>39660</v>
          </cell>
          <cell r="T3133">
            <v>27</v>
          </cell>
          <cell r="U3133">
            <v>4</v>
          </cell>
          <cell r="V3133">
            <v>0</v>
          </cell>
          <cell r="W3133">
            <v>0</v>
          </cell>
          <cell r="X3133">
            <v>31</v>
          </cell>
          <cell r="Y3133">
            <v>31</v>
          </cell>
          <cell r="Z3133">
            <v>17.5</v>
          </cell>
        </row>
        <row r="3134">
          <cell r="A3134" t="str">
            <v>TMP716</v>
          </cell>
          <cell r="B3134" t="str">
            <v>PRADEEP PAWAR</v>
          </cell>
          <cell r="H3134" t="str">
            <v>TEMP</v>
          </cell>
          <cell r="S3134">
            <v>39722</v>
          </cell>
          <cell r="T3134">
            <v>23</v>
          </cell>
          <cell r="U3134">
            <v>4</v>
          </cell>
          <cell r="V3134">
            <v>0</v>
          </cell>
          <cell r="W3134">
            <v>4</v>
          </cell>
          <cell r="X3134">
            <v>31</v>
          </cell>
          <cell r="Y3134">
            <v>31</v>
          </cell>
          <cell r="Z3134">
            <v>6.5</v>
          </cell>
        </row>
        <row r="3135">
          <cell r="A3135" t="str">
            <v>TMP716</v>
          </cell>
          <cell r="B3135" t="str">
            <v>PRADEEP PAWAR</v>
          </cell>
          <cell r="H3135" t="str">
            <v>TEMP</v>
          </cell>
          <cell r="S3135">
            <v>39753</v>
          </cell>
          <cell r="T3135">
            <v>24</v>
          </cell>
          <cell r="U3135">
            <v>5</v>
          </cell>
          <cell r="V3135">
            <v>0</v>
          </cell>
          <cell r="W3135">
            <v>0</v>
          </cell>
          <cell r="X3135">
            <v>30</v>
          </cell>
          <cell r="Y3135">
            <v>29</v>
          </cell>
          <cell r="Z3135">
            <v>2</v>
          </cell>
        </row>
        <row r="3136">
          <cell r="A3136" t="str">
            <v>TMP716</v>
          </cell>
          <cell r="B3136" t="str">
            <v>PRADEEP PAWAR</v>
          </cell>
          <cell r="F3136" t="str">
            <v>TIME_IN</v>
          </cell>
          <cell r="H3136" t="str">
            <v>TEMP</v>
          </cell>
          <cell r="S3136">
            <v>39814</v>
          </cell>
          <cell r="T3136">
            <v>23.5</v>
          </cell>
          <cell r="U3136">
            <v>4</v>
          </cell>
          <cell r="V3136">
            <v>0</v>
          </cell>
          <cell r="W3136">
            <v>1</v>
          </cell>
          <cell r="X3136">
            <v>31</v>
          </cell>
          <cell r="Y3136">
            <v>28.5</v>
          </cell>
          <cell r="Z3136">
            <v>3.5</v>
          </cell>
        </row>
        <row r="3137">
          <cell r="A3137" t="str">
            <v>TMP716</v>
          </cell>
          <cell r="B3137" t="str">
            <v>PRADEEP PAWAR</v>
          </cell>
          <cell r="H3137" t="str">
            <v>TEMP</v>
          </cell>
          <cell r="S3137">
            <v>39629</v>
          </cell>
          <cell r="T3137">
            <v>24</v>
          </cell>
          <cell r="U3137">
            <v>5</v>
          </cell>
          <cell r="V3137">
            <v>0</v>
          </cell>
          <cell r="W3137">
            <v>0</v>
          </cell>
          <cell r="X3137">
            <v>30</v>
          </cell>
          <cell r="Y3137">
            <v>29</v>
          </cell>
          <cell r="Z3137">
            <v>32.75</v>
          </cell>
        </row>
        <row r="3138">
          <cell r="A3138" t="str">
            <v>TMP716</v>
          </cell>
          <cell r="B3138" t="str">
            <v>PRADEEP PAWAR</v>
          </cell>
          <cell r="H3138" t="str">
            <v>TEMP</v>
          </cell>
          <cell r="S3138">
            <v>39692</v>
          </cell>
          <cell r="T3138">
            <v>25</v>
          </cell>
          <cell r="U3138">
            <v>4</v>
          </cell>
          <cell r="V3138">
            <v>0</v>
          </cell>
          <cell r="W3138">
            <v>1</v>
          </cell>
          <cell r="X3138">
            <v>30</v>
          </cell>
          <cell r="Y3138">
            <v>30</v>
          </cell>
          <cell r="Z3138">
            <v>45.25</v>
          </cell>
        </row>
        <row r="3139">
          <cell r="A3139" t="str">
            <v>TMP716</v>
          </cell>
          <cell r="B3139" t="str">
            <v>PRADEEP PAWAR</v>
          </cell>
          <cell r="F3139" t="str">
            <v>TIME_IN</v>
          </cell>
          <cell r="H3139" t="str">
            <v>TEMP</v>
          </cell>
          <cell r="S3139">
            <v>39783</v>
          </cell>
          <cell r="T3139">
            <v>23.5</v>
          </cell>
          <cell r="U3139">
            <v>4</v>
          </cell>
          <cell r="V3139">
            <v>0</v>
          </cell>
          <cell r="W3139">
            <v>0</v>
          </cell>
          <cell r="X3139">
            <v>31</v>
          </cell>
          <cell r="Y3139">
            <v>27.5</v>
          </cell>
          <cell r="Z3139">
            <v>1</v>
          </cell>
        </row>
        <row r="3140">
          <cell r="A3140" t="str">
            <v>TMP717</v>
          </cell>
          <cell r="B3140" t="str">
            <v>MAYUR RANE</v>
          </cell>
          <cell r="H3140" t="str">
            <v>TEMP</v>
          </cell>
          <cell r="S3140">
            <v>39599</v>
          </cell>
          <cell r="T3140">
            <v>25</v>
          </cell>
          <cell r="U3140">
            <v>4</v>
          </cell>
          <cell r="V3140">
            <v>0</v>
          </cell>
          <cell r="W3140">
            <v>1</v>
          </cell>
          <cell r="X3140">
            <v>31</v>
          </cell>
          <cell r="Y3140">
            <v>30</v>
          </cell>
          <cell r="Z3140">
            <v>84</v>
          </cell>
        </row>
        <row r="3141">
          <cell r="A3141" t="str">
            <v>TMP717</v>
          </cell>
          <cell r="B3141" t="str">
            <v>MAYUR RANE</v>
          </cell>
          <cell r="H3141" t="str">
            <v>TEMP</v>
          </cell>
          <cell r="S3141">
            <v>39691</v>
          </cell>
          <cell r="T3141">
            <v>3</v>
          </cell>
          <cell r="U3141">
            <v>1</v>
          </cell>
          <cell r="V3141">
            <v>0</v>
          </cell>
          <cell r="W3141">
            <v>0</v>
          </cell>
          <cell r="X3141">
            <v>31</v>
          </cell>
          <cell r="Y3141">
            <v>4</v>
          </cell>
          <cell r="Z3141">
            <v>0</v>
          </cell>
        </row>
        <row r="3142">
          <cell r="A3142" t="str">
            <v>TMP717</v>
          </cell>
          <cell r="B3142" t="str">
            <v>MAYUR RANE</v>
          </cell>
          <cell r="H3142" t="str">
            <v>TEMP</v>
          </cell>
          <cell r="S3142">
            <v>39660</v>
          </cell>
          <cell r="T3142">
            <v>23</v>
          </cell>
          <cell r="U3142">
            <v>4</v>
          </cell>
          <cell r="V3142">
            <v>0</v>
          </cell>
          <cell r="W3142">
            <v>0</v>
          </cell>
          <cell r="X3142">
            <v>31</v>
          </cell>
          <cell r="Y3142">
            <v>27</v>
          </cell>
          <cell r="Z3142">
            <v>37.5</v>
          </cell>
        </row>
        <row r="3143">
          <cell r="A3143" t="str">
            <v>TMP717</v>
          </cell>
          <cell r="B3143" t="str">
            <v>MAYUR RANE</v>
          </cell>
          <cell r="H3143" t="str">
            <v>TEMP</v>
          </cell>
          <cell r="S3143">
            <v>39692</v>
          </cell>
          <cell r="T3143">
            <v>0</v>
          </cell>
          <cell r="U3143">
            <v>0</v>
          </cell>
          <cell r="V3143">
            <v>0</v>
          </cell>
          <cell r="W3143">
            <v>0</v>
          </cell>
          <cell r="X3143">
            <v>30</v>
          </cell>
          <cell r="Y3143">
            <v>0</v>
          </cell>
          <cell r="Z3143">
            <v>0</v>
          </cell>
        </row>
        <row r="3144">
          <cell r="A3144" t="str">
            <v>TMP717</v>
          </cell>
          <cell r="B3144" t="str">
            <v>MAYUR RANE</v>
          </cell>
          <cell r="H3144" t="str">
            <v>TEMP</v>
          </cell>
          <cell r="S3144">
            <v>39539</v>
          </cell>
          <cell r="T3144">
            <v>7</v>
          </cell>
          <cell r="U3144">
            <v>1</v>
          </cell>
          <cell r="W3144">
            <v>0</v>
          </cell>
          <cell r="X3144">
            <v>30</v>
          </cell>
          <cell r="Y3144">
            <v>8</v>
          </cell>
          <cell r="Z3144">
            <v>1.5</v>
          </cell>
        </row>
        <row r="3145">
          <cell r="A3145" t="str">
            <v>TMP717</v>
          </cell>
          <cell r="B3145" t="str">
            <v>MAYUR RANE</v>
          </cell>
          <cell r="H3145" t="str">
            <v>TEMP</v>
          </cell>
          <cell r="S3145">
            <v>39629</v>
          </cell>
          <cell r="T3145">
            <v>25</v>
          </cell>
          <cell r="U3145">
            <v>5</v>
          </cell>
          <cell r="V3145">
            <v>0</v>
          </cell>
          <cell r="W3145">
            <v>0</v>
          </cell>
          <cell r="X3145">
            <v>30</v>
          </cell>
          <cell r="Y3145">
            <v>30</v>
          </cell>
          <cell r="Z3145">
            <v>140.75</v>
          </cell>
        </row>
        <row r="3146">
          <cell r="A3146" t="str">
            <v>TMP718</v>
          </cell>
          <cell r="B3146" t="str">
            <v>KRISHNAMOORTHY</v>
          </cell>
          <cell r="H3146" t="str">
            <v>TEMP</v>
          </cell>
          <cell r="S3146">
            <v>39692</v>
          </cell>
          <cell r="T3146">
            <v>22</v>
          </cell>
          <cell r="U3146">
            <v>4</v>
          </cell>
          <cell r="V3146">
            <v>0</v>
          </cell>
          <cell r="W3146">
            <v>1</v>
          </cell>
          <cell r="X3146">
            <v>30</v>
          </cell>
          <cell r="Y3146">
            <v>27</v>
          </cell>
          <cell r="Z3146">
            <v>0</v>
          </cell>
        </row>
        <row r="3147">
          <cell r="A3147" t="str">
            <v>TMP718</v>
          </cell>
          <cell r="B3147" t="str">
            <v>KRISHNAMOORTHY</v>
          </cell>
          <cell r="F3147" t="str">
            <v>TIME_IN</v>
          </cell>
          <cell r="H3147" t="str">
            <v>TEMP</v>
          </cell>
          <cell r="S3147">
            <v>39845</v>
          </cell>
          <cell r="T3147">
            <v>24</v>
          </cell>
          <cell r="U3147">
            <v>4</v>
          </cell>
          <cell r="V3147">
            <v>0</v>
          </cell>
          <cell r="W3147">
            <v>0</v>
          </cell>
          <cell r="X3147">
            <v>28</v>
          </cell>
          <cell r="Y3147">
            <v>28</v>
          </cell>
          <cell r="Z3147">
            <v>0</v>
          </cell>
        </row>
        <row r="3148">
          <cell r="A3148" t="str">
            <v>TMP718</v>
          </cell>
          <cell r="B3148" t="str">
            <v>KRISHNAMOORTHY</v>
          </cell>
          <cell r="F3148" t="str">
            <v>TIME_IN</v>
          </cell>
          <cell r="H3148" t="str">
            <v>TEMP</v>
          </cell>
          <cell r="S3148">
            <v>39814</v>
          </cell>
          <cell r="T3148">
            <v>25</v>
          </cell>
          <cell r="U3148">
            <v>4</v>
          </cell>
          <cell r="V3148">
            <v>0</v>
          </cell>
          <cell r="W3148">
            <v>1</v>
          </cell>
          <cell r="X3148">
            <v>31</v>
          </cell>
          <cell r="Y3148">
            <v>30</v>
          </cell>
          <cell r="Z3148">
            <v>0</v>
          </cell>
        </row>
        <row r="3149">
          <cell r="A3149" t="str">
            <v>TMP718</v>
          </cell>
          <cell r="B3149" t="str">
            <v>KRISHNAMOORTHY</v>
          </cell>
          <cell r="H3149" t="str">
            <v>TEMP</v>
          </cell>
          <cell r="S3149">
            <v>39753</v>
          </cell>
          <cell r="T3149">
            <v>23</v>
          </cell>
          <cell r="U3149">
            <v>4</v>
          </cell>
          <cell r="V3149">
            <v>0</v>
          </cell>
          <cell r="W3149">
            <v>0</v>
          </cell>
          <cell r="X3149">
            <v>30</v>
          </cell>
          <cell r="Y3149">
            <v>27</v>
          </cell>
          <cell r="Z3149">
            <v>0</v>
          </cell>
        </row>
        <row r="3150">
          <cell r="A3150" t="str">
            <v>TMP718</v>
          </cell>
          <cell r="B3150" t="str">
            <v>KRISHNAMOORTHY</v>
          </cell>
          <cell r="F3150" t="str">
            <v>TIME_IN</v>
          </cell>
          <cell r="H3150" t="str">
            <v>TEMP</v>
          </cell>
          <cell r="S3150">
            <v>39881</v>
          </cell>
          <cell r="T3150">
            <v>24</v>
          </cell>
          <cell r="U3150">
            <v>5</v>
          </cell>
          <cell r="V3150">
            <v>0</v>
          </cell>
          <cell r="W3150">
            <v>2</v>
          </cell>
          <cell r="X3150">
            <v>31</v>
          </cell>
          <cell r="Y3150">
            <v>31</v>
          </cell>
          <cell r="Z3150">
            <v>0</v>
          </cell>
        </row>
        <row r="3151">
          <cell r="A3151" t="str">
            <v>TMP718</v>
          </cell>
          <cell r="B3151" t="str">
            <v>KRISHNAMOORTHY</v>
          </cell>
          <cell r="H3151" t="str">
            <v>TEMP</v>
          </cell>
          <cell r="S3151">
            <v>39599</v>
          </cell>
          <cell r="T3151">
            <v>21</v>
          </cell>
          <cell r="U3151">
            <v>3</v>
          </cell>
          <cell r="V3151">
            <v>0</v>
          </cell>
          <cell r="W3151">
            <v>0</v>
          </cell>
          <cell r="X3151">
            <v>31</v>
          </cell>
          <cell r="Y3151">
            <v>24</v>
          </cell>
          <cell r="Z3151">
            <v>0</v>
          </cell>
        </row>
        <row r="3152">
          <cell r="A3152" t="str">
            <v>TMP718</v>
          </cell>
          <cell r="B3152" t="str">
            <v>KRISHNAMOORTHY</v>
          </cell>
          <cell r="F3152" t="str">
            <v>TIME_IN</v>
          </cell>
          <cell r="H3152" t="str">
            <v>TEMP</v>
          </cell>
          <cell r="S3152">
            <v>39783</v>
          </cell>
          <cell r="T3152">
            <v>23</v>
          </cell>
          <cell r="U3152">
            <v>4</v>
          </cell>
          <cell r="V3152">
            <v>0</v>
          </cell>
          <cell r="W3152">
            <v>0</v>
          </cell>
          <cell r="X3152">
            <v>31</v>
          </cell>
          <cell r="Y3152">
            <v>27</v>
          </cell>
          <cell r="Z3152">
            <v>0</v>
          </cell>
        </row>
        <row r="3153">
          <cell r="A3153" t="str">
            <v>TMP718</v>
          </cell>
          <cell r="B3153" t="str">
            <v>KRISHNAMOORTHY</v>
          </cell>
          <cell r="H3153" t="str">
            <v>TEMP</v>
          </cell>
          <cell r="S3153">
            <v>39629</v>
          </cell>
          <cell r="T3153">
            <v>24</v>
          </cell>
          <cell r="U3153">
            <v>5</v>
          </cell>
          <cell r="V3153">
            <v>0</v>
          </cell>
          <cell r="W3153">
            <v>0</v>
          </cell>
          <cell r="X3153">
            <v>30</v>
          </cell>
          <cell r="Y3153">
            <v>29</v>
          </cell>
          <cell r="Z3153">
            <v>0</v>
          </cell>
        </row>
        <row r="3154">
          <cell r="A3154" t="str">
            <v>TMP718</v>
          </cell>
          <cell r="B3154" t="str">
            <v>KRISHNAMOORTHY</v>
          </cell>
          <cell r="H3154" t="str">
            <v>TEMP</v>
          </cell>
          <cell r="S3154">
            <v>39691</v>
          </cell>
          <cell r="T3154">
            <v>24</v>
          </cell>
          <cell r="U3154">
            <v>4</v>
          </cell>
          <cell r="V3154">
            <v>0</v>
          </cell>
          <cell r="W3154">
            <v>3</v>
          </cell>
          <cell r="X3154">
            <v>31</v>
          </cell>
          <cell r="Y3154">
            <v>31</v>
          </cell>
          <cell r="Z3154">
            <v>0</v>
          </cell>
        </row>
        <row r="3155">
          <cell r="A3155" t="str">
            <v>TMP718</v>
          </cell>
          <cell r="B3155" t="str">
            <v>KRISHNAMOORTHY</v>
          </cell>
          <cell r="H3155" t="str">
            <v>TEMP</v>
          </cell>
          <cell r="S3155">
            <v>39722</v>
          </cell>
          <cell r="T3155">
            <v>23</v>
          </cell>
          <cell r="U3155">
            <v>4</v>
          </cell>
          <cell r="V3155">
            <v>0</v>
          </cell>
          <cell r="W3155">
            <v>4</v>
          </cell>
          <cell r="X3155">
            <v>31</v>
          </cell>
          <cell r="Y3155">
            <v>31</v>
          </cell>
          <cell r="Z3155">
            <v>0</v>
          </cell>
        </row>
        <row r="3156">
          <cell r="A3156" t="str">
            <v>TMP718</v>
          </cell>
          <cell r="B3156" t="str">
            <v>KRISHNAMOORTHY</v>
          </cell>
          <cell r="H3156" t="str">
            <v>TEMP</v>
          </cell>
          <cell r="S3156">
            <v>39660</v>
          </cell>
          <cell r="T3156">
            <v>27</v>
          </cell>
          <cell r="U3156">
            <v>4</v>
          </cell>
          <cell r="V3156">
            <v>0</v>
          </cell>
          <cell r="W3156">
            <v>0</v>
          </cell>
          <cell r="X3156">
            <v>31</v>
          </cell>
          <cell r="Y3156">
            <v>31</v>
          </cell>
          <cell r="Z3156">
            <v>0</v>
          </cell>
        </row>
        <row r="3157">
          <cell r="A3157" t="str">
            <v>TMP719</v>
          </cell>
          <cell r="B3157" t="str">
            <v>MHATRE SANDEEP</v>
          </cell>
          <cell r="F3157" t="str">
            <v>TIME_IN</v>
          </cell>
          <cell r="H3157" t="str">
            <v>TEMP</v>
          </cell>
          <cell r="S3157">
            <v>39845</v>
          </cell>
          <cell r="T3157">
            <v>22.5</v>
          </cell>
          <cell r="U3157">
            <v>4</v>
          </cell>
          <cell r="V3157">
            <v>0</v>
          </cell>
          <cell r="W3157">
            <v>0</v>
          </cell>
          <cell r="X3157">
            <v>28</v>
          </cell>
          <cell r="Y3157">
            <v>26.5</v>
          </cell>
          <cell r="Z3157">
            <v>18.5</v>
          </cell>
        </row>
        <row r="3158">
          <cell r="A3158" t="str">
            <v>TMP719</v>
          </cell>
          <cell r="B3158" t="str">
            <v>MHATRE SANDEEP</v>
          </cell>
          <cell r="H3158" t="str">
            <v>TEMP</v>
          </cell>
          <cell r="S3158">
            <v>39660</v>
          </cell>
          <cell r="T3158">
            <v>18</v>
          </cell>
          <cell r="U3158">
            <v>3</v>
          </cell>
          <cell r="V3158">
            <v>0</v>
          </cell>
          <cell r="W3158">
            <v>0</v>
          </cell>
          <cell r="X3158">
            <v>31</v>
          </cell>
          <cell r="Y3158">
            <v>21</v>
          </cell>
          <cell r="Z3158">
            <v>18.25</v>
          </cell>
        </row>
        <row r="3159">
          <cell r="A3159" t="str">
            <v>TMP719</v>
          </cell>
          <cell r="B3159" t="str">
            <v>MHATRE SANDEEP</v>
          </cell>
          <cell r="F3159" t="str">
            <v>TIME_IN</v>
          </cell>
          <cell r="H3159" t="str">
            <v>TEMP</v>
          </cell>
          <cell r="S3159">
            <v>39881</v>
          </cell>
          <cell r="T3159">
            <v>23</v>
          </cell>
          <cell r="U3159">
            <v>5</v>
          </cell>
          <cell r="V3159">
            <v>0</v>
          </cell>
          <cell r="W3159">
            <v>2</v>
          </cell>
          <cell r="X3159">
            <v>31</v>
          </cell>
          <cell r="Y3159">
            <v>30</v>
          </cell>
          <cell r="Z3159">
            <v>19.5</v>
          </cell>
        </row>
        <row r="3160">
          <cell r="A3160" t="str">
            <v>TMP719</v>
          </cell>
          <cell r="B3160" t="str">
            <v>MHATRE SANDEEP</v>
          </cell>
          <cell r="H3160" t="str">
            <v>TEMP</v>
          </cell>
          <cell r="S3160">
            <v>39753</v>
          </cell>
          <cell r="T3160">
            <v>21</v>
          </cell>
          <cell r="U3160">
            <v>5</v>
          </cell>
          <cell r="V3160">
            <v>0</v>
          </cell>
          <cell r="W3160">
            <v>0</v>
          </cell>
          <cell r="X3160">
            <v>30</v>
          </cell>
          <cell r="Y3160">
            <v>26</v>
          </cell>
          <cell r="Z3160">
            <v>8.5</v>
          </cell>
        </row>
        <row r="3161">
          <cell r="A3161" t="str">
            <v>TMP719</v>
          </cell>
          <cell r="B3161" t="str">
            <v>MHATRE SANDEEP</v>
          </cell>
          <cell r="H3161" t="str">
            <v>TEMP</v>
          </cell>
          <cell r="S3161">
            <v>39691</v>
          </cell>
          <cell r="T3161">
            <v>24</v>
          </cell>
          <cell r="U3161">
            <v>4</v>
          </cell>
          <cell r="V3161">
            <v>0</v>
          </cell>
          <cell r="W3161">
            <v>3</v>
          </cell>
          <cell r="X3161">
            <v>31</v>
          </cell>
          <cell r="Y3161">
            <v>31</v>
          </cell>
          <cell r="Z3161">
            <v>17.75</v>
          </cell>
        </row>
        <row r="3162">
          <cell r="A3162" t="str">
            <v>TMP719</v>
          </cell>
          <cell r="B3162" t="str">
            <v>MHATRE SANDEEP</v>
          </cell>
          <cell r="H3162" t="str">
            <v>TEMP</v>
          </cell>
          <cell r="S3162">
            <v>39722</v>
          </cell>
          <cell r="T3162">
            <v>22.5</v>
          </cell>
          <cell r="U3162">
            <v>4</v>
          </cell>
          <cell r="V3162">
            <v>0</v>
          </cell>
          <cell r="W3162">
            <v>4</v>
          </cell>
          <cell r="X3162">
            <v>31</v>
          </cell>
          <cell r="Y3162">
            <v>30.5</v>
          </cell>
          <cell r="Z3162">
            <v>13.5</v>
          </cell>
        </row>
        <row r="3163">
          <cell r="A3163" t="str">
            <v>TMP719</v>
          </cell>
          <cell r="B3163" t="str">
            <v>MHATRE SANDEEP</v>
          </cell>
          <cell r="H3163" t="str">
            <v>TEMP</v>
          </cell>
          <cell r="S3163">
            <v>39692</v>
          </cell>
          <cell r="T3163">
            <v>23</v>
          </cell>
          <cell r="U3163">
            <v>3</v>
          </cell>
          <cell r="V3163">
            <v>0</v>
          </cell>
          <cell r="W3163">
            <v>1</v>
          </cell>
          <cell r="X3163">
            <v>30</v>
          </cell>
          <cell r="Y3163">
            <v>27</v>
          </cell>
          <cell r="Z3163">
            <v>25</v>
          </cell>
        </row>
        <row r="3164">
          <cell r="A3164" t="str">
            <v>TMP719</v>
          </cell>
          <cell r="B3164" t="str">
            <v>MHATRE SANDEEP</v>
          </cell>
          <cell r="F3164" t="str">
            <v>TIME_IN</v>
          </cell>
          <cell r="H3164" t="str">
            <v>TEMP</v>
          </cell>
          <cell r="S3164">
            <v>39783</v>
          </cell>
          <cell r="T3164">
            <v>27</v>
          </cell>
          <cell r="U3164">
            <v>4</v>
          </cell>
          <cell r="V3164">
            <v>0</v>
          </cell>
          <cell r="W3164">
            <v>0</v>
          </cell>
          <cell r="X3164">
            <v>31</v>
          </cell>
          <cell r="Y3164">
            <v>31</v>
          </cell>
          <cell r="Z3164">
            <v>2.75</v>
          </cell>
        </row>
        <row r="3165">
          <cell r="A3165" t="str">
            <v>TMP719</v>
          </cell>
          <cell r="B3165" t="str">
            <v>MHATRE SANDEEP</v>
          </cell>
          <cell r="F3165" t="str">
            <v>TIME_IN</v>
          </cell>
          <cell r="H3165" t="str">
            <v>TEMP</v>
          </cell>
          <cell r="S3165">
            <v>39814</v>
          </cell>
          <cell r="T3165">
            <v>23</v>
          </cell>
          <cell r="U3165">
            <v>4</v>
          </cell>
          <cell r="V3165">
            <v>0</v>
          </cell>
          <cell r="W3165">
            <v>1</v>
          </cell>
          <cell r="X3165">
            <v>31</v>
          </cell>
          <cell r="Y3165">
            <v>28</v>
          </cell>
          <cell r="Z3165">
            <v>9</v>
          </cell>
        </row>
        <row r="3166">
          <cell r="A3166" t="str">
            <v>TMP719</v>
          </cell>
          <cell r="B3166" t="str">
            <v>MHATRE SANDEEP</v>
          </cell>
          <cell r="H3166" t="str">
            <v>TEMP</v>
          </cell>
          <cell r="S3166">
            <v>39629</v>
          </cell>
          <cell r="T3166">
            <v>24</v>
          </cell>
          <cell r="U3166">
            <v>5</v>
          </cell>
          <cell r="V3166">
            <v>0</v>
          </cell>
          <cell r="W3166">
            <v>0</v>
          </cell>
          <cell r="X3166">
            <v>30</v>
          </cell>
          <cell r="Y3166">
            <v>29</v>
          </cell>
          <cell r="Z3166">
            <v>0.75</v>
          </cell>
        </row>
        <row r="3167">
          <cell r="A3167" t="str">
            <v>TMP719</v>
          </cell>
          <cell r="B3167" t="str">
            <v>MHATRE SANDEEP</v>
          </cell>
          <cell r="H3167" t="str">
            <v>TEMP</v>
          </cell>
          <cell r="S3167">
            <v>39599</v>
          </cell>
          <cell r="T3167">
            <v>15.5</v>
          </cell>
          <cell r="U3167">
            <v>2</v>
          </cell>
          <cell r="V3167">
            <v>0</v>
          </cell>
          <cell r="W3167">
            <v>0</v>
          </cell>
          <cell r="X3167">
            <v>31</v>
          </cell>
          <cell r="Y3167">
            <v>17.5</v>
          </cell>
          <cell r="Z3167">
            <v>10</v>
          </cell>
        </row>
        <row r="3168">
          <cell r="A3168" t="str">
            <v>TMP720</v>
          </cell>
          <cell r="B3168" t="str">
            <v>GAVANKAR PARESH</v>
          </cell>
          <cell r="H3168" t="str">
            <v>TEMP</v>
          </cell>
          <cell r="S3168">
            <v>39660</v>
          </cell>
          <cell r="T3168">
            <v>26</v>
          </cell>
          <cell r="U3168">
            <v>4</v>
          </cell>
          <cell r="V3168">
            <v>0</v>
          </cell>
          <cell r="W3168">
            <v>0</v>
          </cell>
          <cell r="X3168">
            <v>31</v>
          </cell>
          <cell r="Y3168">
            <v>30</v>
          </cell>
          <cell r="Z3168">
            <v>9</v>
          </cell>
        </row>
        <row r="3169">
          <cell r="A3169" t="str">
            <v>TMP720</v>
          </cell>
          <cell r="B3169" t="str">
            <v>GAVANKAR PARESH</v>
          </cell>
          <cell r="H3169" t="str">
            <v>TEMP</v>
          </cell>
          <cell r="S3169">
            <v>39692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30</v>
          </cell>
          <cell r="Y3169">
            <v>0</v>
          </cell>
          <cell r="Z3169">
            <v>0</v>
          </cell>
        </row>
        <row r="3170">
          <cell r="A3170" t="str">
            <v>TMP720</v>
          </cell>
          <cell r="B3170" t="str">
            <v>GAVANKAR PARESH</v>
          </cell>
          <cell r="H3170" t="str">
            <v>TEMP</v>
          </cell>
          <cell r="S3170">
            <v>39599</v>
          </cell>
          <cell r="T3170">
            <v>15</v>
          </cell>
          <cell r="U3170">
            <v>2</v>
          </cell>
          <cell r="V3170">
            <v>0</v>
          </cell>
          <cell r="W3170">
            <v>0</v>
          </cell>
          <cell r="X3170">
            <v>31</v>
          </cell>
          <cell r="Y3170">
            <v>17</v>
          </cell>
          <cell r="Z3170">
            <v>4.75</v>
          </cell>
        </row>
        <row r="3171">
          <cell r="A3171" t="str">
            <v>TMP720</v>
          </cell>
          <cell r="B3171" t="str">
            <v>GAVANKAR PARESH</v>
          </cell>
          <cell r="H3171" t="str">
            <v>TEMP</v>
          </cell>
          <cell r="S3171">
            <v>39691</v>
          </cell>
          <cell r="T3171">
            <v>5</v>
          </cell>
          <cell r="U3171">
            <v>1</v>
          </cell>
          <cell r="V3171">
            <v>0</v>
          </cell>
          <cell r="W3171">
            <v>0</v>
          </cell>
          <cell r="X3171">
            <v>31</v>
          </cell>
          <cell r="Y3171">
            <v>6</v>
          </cell>
          <cell r="Z3171">
            <v>4.5</v>
          </cell>
        </row>
        <row r="3172">
          <cell r="A3172" t="str">
            <v>TMP720</v>
          </cell>
          <cell r="B3172" t="str">
            <v>GAVANKAR PARESH</v>
          </cell>
          <cell r="H3172" t="str">
            <v>TEMP</v>
          </cell>
          <cell r="S3172">
            <v>39629</v>
          </cell>
          <cell r="T3172">
            <v>25</v>
          </cell>
          <cell r="U3172">
            <v>5</v>
          </cell>
          <cell r="V3172">
            <v>0</v>
          </cell>
          <cell r="W3172">
            <v>0</v>
          </cell>
          <cell r="X3172">
            <v>30</v>
          </cell>
          <cell r="Y3172">
            <v>30</v>
          </cell>
          <cell r="Z3172">
            <v>15</v>
          </cell>
        </row>
        <row r="3173">
          <cell r="A3173" t="str">
            <v>TMP721</v>
          </cell>
          <cell r="B3173" t="str">
            <v>PATIL VAIJAYANTI</v>
          </cell>
          <cell r="F3173" t="str">
            <v>TIME_IN</v>
          </cell>
          <cell r="H3173" t="str">
            <v>TEMP</v>
          </cell>
          <cell r="S3173">
            <v>39814</v>
          </cell>
          <cell r="T3173">
            <v>25</v>
          </cell>
          <cell r="U3173">
            <v>4</v>
          </cell>
          <cell r="V3173">
            <v>0</v>
          </cell>
          <cell r="W3173">
            <v>1</v>
          </cell>
          <cell r="X3173">
            <v>31</v>
          </cell>
          <cell r="Y3173">
            <v>30</v>
          </cell>
          <cell r="Z3173">
            <v>0</v>
          </cell>
        </row>
        <row r="3174">
          <cell r="A3174" t="str">
            <v>TMP721</v>
          </cell>
          <cell r="B3174" t="str">
            <v>PATIL VAIJAYANTI</v>
          </cell>
          <cell r="H3174" t="str">
            <v>TEMP</v>
          </cell>
          <cell r="S3174">
            <v>39599</v>
          </cell>
          <cell r="T3174">
            <v>11</v>
          </cell>
          <cell r="U3174">
            <v>1</v>
          </cell>
          <cell r="V3174">
            <v>0</v>
          </cell>
          <cell r="W3174">
            <v>0</v>
          </cell>
          <cell r="X3174">
            <v>31</v>
          </cell>
          <cell r="Y3174">
            <v>12</v>
          </cell>
          <cell r="Z3174">
            <v>2.5</v>
          </cell>
        </row>
        <row r="3175">
          <cell r="A3175" t="str">
            <v>TMP721</v>
          </cell>
          <cell r="B3175" t="str">
            <v>PATIL VAIJAYANTI</v>
          </cell>
          <cell r="F3175" t="str">
            <v>TIME_IN</v>
          </cell>
          <cell r="H3175" t="str">
            <v>TEMP</v>
          </cell>
          <cell r="S3175">
            <v>39783</v>
          </cell>
          <cell r="T3175">
            <v>26</v>
          </cell>
          <cell r="U3175">
            <v>4</v>
          </cell>
          <cell r="V3175">
            <v>0</v>
          </cell>
          <cell r="W3175">
            <v>0</v>
          </cell>
          <cell r="X3175">
            <v>31</v>
          </cell>
          <cell r="Y3175">
            <v>30</v>
          </cell>
          <cell r="Z3175">
            <v>0</v>
          </cell>
        </row>
        <row r="3176">
          <cell r="A3176" t="str">
            <v>TMP721</v>
          </cell>
          <cell r="B3176" t="str">
            <v>PATIL VAIJAYANTI</v>
          </cell>
          <cell r="H3176" t="str">
            <v>TEMP</v>
          </cell>
          <cell r="S3176">
            <v>39692</v>
          </cell>
          <cell r="T3176">
            <v>22</v>
          </cell>
          <cell r="U3176">
            <v>4</v>
          </cell>
          <cell r="V3176">
            <v>0</v>
          </cell>
          <cell r="W3176">
            <v>1</v>
          </cell>
          <cell r="X3176">
            <v>30</v>
          </cell>
          <cell r="Y3176">
            <v>27</v>
          </cell>
          <cell r="Z3176">
            <v>3</v>
          </cell>
        </row>
        <row r="3177">
          <cell r="A3177" t="str">
            <v>TMP721</v>
          </cell>
          <cell r="B3177" t="str">
            <v>PATIL VAIJAYANTI</v>
          </cell>
          <cell r="H3177" t="str">
            <v>TEMP</v>
          </cell>
          <cell r="S3177">
            <v>39753</v>
          </cell>
          <cell r="T3177">
            <v>23</v>
          </cell>
          <cell r="U3177">
            <v>5</v>
          </cell>
          <cell r="V3177">
            <v>0</v>
          </cell>
          <cell r="W3177">
            <v>0</v>
          </cell>
          <cell r="X3177">
            <v>30</v>
          </cell>
          <cell r="Y3177">
            <v>28</v>
          </cell>
          <cell r="Z3177">
            <v>1.5</v>
          </cell>
        </row>
        <row r="3178">
          <cell r="A3178" t="str">
            <v>TMP721</v>
          </cell>
          <cell r="B3178" t="str">
            <v>PATIL VAIJAYANTI</v>
          </cell>
          <cell r="F3178" t="str">
            <v>TIME_IN</v>
          </cell>
          <cell r="H3178" t="str">
            <v>TEMP</v>
          </cell>
          <cell r="S3178">
            <v>39881</v>
          </cell>
          <cell r="T3178">
            <v>23.5</v>
          </cell>
          <cell r="U3178">
            <v>5</v>
          </cell>
          <cell r="V3178">
            <v>0</v>
          </cell>
          <cell r="W3178">
            <v>2</v>
          </cell>
          <cell r="X3178">
            <v>31</v>
          </cell>
          <cell r="Y3178">
            <v>30.5</v>
          </cell>
          <cell r="Z3178">
            <v>13</v>
          </cell>
        </row>
        <row r="3179">
          <cell r="A3179" t="str">
            <v>TMP721</v>
          </cell>
          <cell r="B3179" t="str">
            <v>PATIL VAIJAYANTI</v>
          </cell>
          <cell r="F3179" t="str">
            <v>TIME_IN</v>
          </cell>
          <cell r="H3179" t="str">
            <v>TEMP</v>
          </cell>
          <cell r="S3179">
            <v>39845</v>
          </cell>
          <cell r="T3179">
            <v>19.5</v>
          </cell>
          <cell r="U3179">
            <v>4</v>
          </cell>
          <cell r="V3179">
            <v>0</v>
          </cell>
          <cell r="W3179">
            <v>0</v>
          </cell>
          <cell r="X3179">
            <v>28</v>
          </cell>
          <cell r="Y3179">
            <v>23.5</v>
          </cell>
          <cell r="Z3179">
            <v>0</v>
          </cell>
        </row>
        <row r="3180">
          <cell r="A3180" t="str">
            <v>TMP721</v>
          </cell>
          <cell r="B3180" t="str">
            <v>PATIL VAIJAYANTI</v>
          </cell>
          <cell r="H3180" t="str">
            <v>TEMP</v>
          </cell>
          <cell r="S3180">
            <v>39660</v>
          </cell>
          <cell r="T3180">
            <v>24</v>
          </cell>
          <cell r="U3180">
            <v>4</v>
          </cell>
          <cell r="V3180">
            <v>0</v>
          </cell>
          <cell r="W3180">
            <v>0</v>
          </cell>
          <cell r="X3180">
            <v>31</v>
          </cell>
          <cell r="Y3180">
            <v>28</v>
          </cell>
          <cell r="Z3180">
            <v>14</v>
          </cell>
        </row>
        <row r="3181">
          <cell r="A3181" t="str">
            <v>TMP721</v>
          </cell>
          <cell r="B3181" t="str">
            <v>PATIL VAIJAYANTI</v>
          </cell>
          <cell r="H3181" t="str">
            <v>TEMP</v>
          </cell>
          <cell r="S3181">
            <v>39691</v>
          </cell>
          <cell r="T3181">
            <v>22</v>
          </cell>
          <cell r="U3181">
            <v>4</v>
          </cell>
          <cell r="V3181">
            <v>0</v>
          </cell>
          <cell r="W3181">
            <v>3</v>
          </cell>
          <cell r="X3181">
            <v>31</v>
          </cell>
          <cell r="Y3181">
            <v>29</v>
          </cell>
          <cell r="Z3181">
            <v>0</v>
          </cell>
        </row>
        <row r="3182">
          <cell r="A3182" t="str">
            <v>TMP721</v>
          </cell>
          <cell r="B3182" t="str">
            <v>PATIL VAIJAYANTI</v>
          </cell>
          <cell r="H3182" t="str">
            <v>TEMP</v>
          </cell>
          <cell r="S3182">
            <v>39722</v>
          </cell>
          <cell r="T3182">
            <v>17.5</v>
          </cell>
          <cell r="U3182">
            <v>4</v>
          </cell>
          <cell r="V3182">
            <v>0</v>
          </cell>
          <cell r="W3182">
            <v>4</v>
          </cell>
          <cell r="X3182">
            <v>31</v>
          </cell>
          <cell r="Y3182">
            <v>25.5</v>
          </cell>
          <cell r="Z3182">
            <v>0</v>
          </cell>
        </row>
        <row r="3183">
          <cell r="A3183" t="str">
            <v>TMP721</v>
          </cell>
          <cell r="B3183" t="str">
            <v>PATIL VAIJAYANTI</v>
          </cell>
          <cell r="H3183" t="str">
            <v>TEMP</v>
          </cell>
          <cell r="S3183">
            <v>39629</v>
          </cell>
          <cell r="T3183">
            <v>25</v>
          </cell>
          <cell r="U3183">
            <v>5</v>
          </cell>
          <cell r="V3183">
            <v>0</v>
          </cell>
          <cell r="W3183">
            <v>0</v>
          </cell>
          <cell r="X3183">
            <v>30</v>
          </cell>
          <cell r="Y3183">
            <v>30</v>
          </cell>
          <cell r="Z3183">
            <v>0</v>
          </cell>
        </row>
        <row r="3184">
          <cell r="A3184" t="str">
            <v>TMP722</v>
          </cell>
          <cell r="B3184" t="str">
            <v>PAWAR GANESH</v>
          </cell>
          <cell r="F3184" t="str">
            <v>TIME_IN</v>
          </cell>
          <cell r="H3184" t="str">
            <v>TEMP</v>
          </cell>
          <cell r="S3184">
            <v>39881</v>
          </cell>
          <cell r="T3184">
            <v>24</v>
          </cell>
          <cell r="U3184">
            <v>5</v>
          </cell>
          <cell r="V3184">
            <v>0</v>
          </cell>
          <cell r="W3184">
            <v>2</v>
          </cell>
          <cell r="X3184">
            <v>31</v>
          </cell>
          <cell r="Y3184">
            <v>31</v>
          </cell>
          <cell r="Z3184">
            <v>19</v>
          </cell>
        </row>
        <row r="3185">
          <cell r="A3185" t="str">
            <v>TMP722</v>
          </cell>
          <cell r="B3185" t="str">
            <v>PAWAR GANESH</v>
          </cell>
          <cell r="H3185" t="str">
            <v>TEMP</v>
          </cell>
          <cell r="S3185">
            <v>39629</v>
          </cell>
          <cell r="T3185">
            <v>25</v>
          </cell>
          <cell r="U3185">
            <v>5</v>
          </cell>
          <cell r="V3185">
            <v>0</v>
          </cell>
          <cell r="W3185">
            <v>0</v>
          </cell>
          <cell r="X3185">
            <v>30</v>
          </cell>
          <cell r="Y3185">
            <v>30</v>
          </cell>
          <cell r="Z3185">
            <v>19</v>
          </cell>
        </row>
        <row r="3186">
          <cell r="A3186" t="str">
            <v>TMP722</v>
          </cell>
          <cell r="B3186" t="str">
            <v>PAWAR GANESH</v>
          </cell>
          <cell r="H3186" t="str">
            <v>TEMP</v>
          </cell>
          <cell r="S3186">
            <v>39660</v>
          </cell>
          <cell r="T3186">
            <v>23.5</v>
          </cell>
          <cell r="U3186">
            <v>4</v>
          </cell>
          <cell r="V3186">
            <v>0</v>
          </cell>
          <cell r="W3186">
            <v>0</v>
          </cell>
          <cell r="X3186">
            <v>31</v>
          </cell>
          <cell r="Y3186">
            <v>27.5</v>
          </cell>
          <cell r="Z3186">
            <v>37.75</v>
          </cell>
        </row>
        <row r="3187">
          <cell r="A3187" t="str">
            <v>TMP722</v>
          </cell>
          <cell r="B3187" t="str">
            <v>PAWAR GANESH</v>
          </cell>
          <cell r="F3187" t="str">
            <v>TIME_IN</v>
          </cell>
          <cell r="H3187" t="str">
            <v>TEMP</v>
          </cell>
          <cell r="S3187">
            <v>39845</v>
          </cell>
          <cell r="T3187">
            <v>23</v>
          </cell>
          <cell r="U3187">
            <v>4</v>
          </cell>
          <cell r="V3187">
            <v>0</v>
          </cell>
          <cell r="W3187">
            <v>0</v>
          </cell>
          <cell r="X3187">
            <v>28</v>
          </cell>
          <cell r="Y3187">
            <v>27</v>
          </cell>
          <cell r="Z3187">
            <v>18.75</v>
          </cell>
        </row>
        <row r="3188">
          <cell r="A3188" t="str">
            <v>TMP722</v>
          </cell>
          <cell r="B3188" t="str">
            <v>PAWAR GANESH</v>
          </cell>
          <cell r="F3188" t="str">
            <v>TIME_IN</v>
          </cell>
          <cell r="H3188" t="str">
            <v>TEMP</v>
          </cell>
          <cell r="S3188">
            <v>39814</v>
          </cell>
          <cell r="T3188">
            <v>23.5</v>
          </cell>
          <cell r="U3188">
            <v>4</v>
          </cell>
          <cell r="V3188">
            <v>0</v>
          </cell>
          <cell r="W3188">
            <v>1</v>
          </cell>
          <cell r="X3188">
            <v>31</v>
          </cell>
          <cell r="Y3188">
            <v>28.5</v>
          </cell>
          <cell r="Z3188">
            <v>17</v>
          </cell>
        </row>
        <row r="3189">
          <cell r="A3189" t="str">
            <v>TMP722</v>
          </cell>
          <cell r="B3189" t="str">
            <v>PAWAR GANESH</v>
          </cell>
          <cell r="F3189" t="str">
            <v>TIME_IN</v>
          </cell>
          <cell r="H3189" t="str">
            <v>TEMP</v>
          </cell>
          <cell r="S3189">
            <v>39783</v>
          </cell>
          <cell r="T3189">
            <v>26.5</v>
          </cell>
          <cell r="U3189">
            <v>4</v>
          </cell>
          <cell r="V3189">
            <v>0</v>
          </cell>
          <cell r="W3189">
            <v>0</v>
          </cell>
          <cell r="X3189">
            <v>31</v>
          </cell>
          <cell r="Y3189">
            <v>30.5</v>
          </cell>
          <cell r="Z3189">
            <v>2.75</v>
          </cell>
        </row>
        <row r="3190">
          <cell r="A3190" t="str">
            <v>TMP722</v>
          </cell>
          <cell r="B3190" t="str">
            <v>PAWAR GANESH</v>
          </cell>
          <cell r="H3190" t="str">
            <v>TEMP</v>
          </cell>
          <cell r="S3190">
            <v>39599</v>
          </cell>
          <cell r="T3190">
            <v>11</v>
          </cell>
          <cell r="U3190">
            <v>1</v>
          </cell>
          <cell r="V3190">
            <v>0</v>
          </cell>
          <cell r="W3190">
            <v>0</v>
          </cell>
          <cell r="X3190">
            <v>31</v>
          </cell>
          <cell r="Y3190">
            <v>12</v>
          </cell>
          <cell r="Z3190">
            <v>10</v>
          </cell>
        </row>
        <row r="3191">
          <cell r="A3191" t="str">
            <v>TMP722</v>
          </cell>
          <cell r="B3191" t="str">
            <v>PAWAR GANESH</v>
          </cell>
          <cell r="H3191" t="str">
            <v>TEMP</v>
          </cell>
          <cell r="S3191">
            <v>39691</v>
          </cell>
          <cell r="T3191">
            <v>24</v>
          </cell>
          <cell r="U3191">
            <v>4</v>
          </cell>
          <cell r="V3191">
            <v>0</v>
          </cell>
          <cell r="W3191">
            <v>3</v>
          </cell>
          <cell r="X3191">
            <v>31</v>
          </cell>
          <cell r="Y3191">
            <v>31</v>
          </cell>
          <cell r="Z3191">
            <v>9.75</v>
          </cell>
        </row>
        <row r="3192">
          <cell r="A3192" t="str">
            <v>TMP722</v>
          </cell>
          <cell r="B3192" t="str">
            <v>PAWAR GANESH</v>
          </cell>
          <cell r="H3192" t="str">
            <v>TEMP</v>
          </cell>
          <cell r="S3192">
            <v>39722</v>
          </cell>
          <cell r="T3192">
            <v>22</v>
          </cell>
          <cell r="U3192">
            <v>4</v>
          </cell>
          <cell r="V3192">
            <v>0</v>
          </cell>
          <cell r="W3192">
            <v>4</v>
          </cell>
          <cell r="X3192">
            <v>31</v>
          </cell>
          <cell r="Y3192">
            <v>30</v>
          </cell>
          <cell r="Z3192">
            <v>23.75</v>
          </cell>
        </row>
        <row r="3193">
          <cell r="A3193" t="str">
            <v>TMP722</v>
          </cell>
          <cell r="B3193" t="str">
            <v>PAWAR GANESH</v>
          </cell>
          <cell r="H3193" t="str">
            <v>TEMP</v>
          </cell>
          <cell r="S3193">
            <v>39692</v>
          </cell>
          <cell r="T3193">
            <v>22</v>
          </cell>
          <cell r="U3193">
            <v>4</v>
          </cell>
          <cell r="V3193">
            <v>0</v>
          </cell>
          <cell r="W3193">
            <v>1</v>
          </cell>
          <cell r="X3193">
            <v>30</v>
          </cell>
          <cell r="Y3193">
            <v>27</v>
          </cell>
          <cell r="Z3193">
            <v>18.25</v>
          </cell>
        </row>
        <row r="3194">
          <cell r="A3194" t="str">
            <v>TMP722</v>
          </cell>
          <cell r="B3194" t="str">
            <v>PAWAR GANESH</v>
          </cell>
          <cell r="H3194" t="str">
            <v>TEMP</v>
          </cell>
          <cell r="S3194">
            <v>39753</v>
          </cell>
          <cell r="T3194">
            <v>23.5</v>
          </cell>
          <cell r="U3194">
            <v>5</v>
          </cell>
          <cell r="V3194">
            <v>0</v>
          </cell>
          <cell r="W3194">
            <v>0</v>
          </cell>
          <cell r="X3194">
            <v>30</v>
          </cell>
          <cell r="Y3194">
            <v>28.5</v>
          </cell>
          <cell r="Z3194">
            <v>8.5</v>
          </cell>
        </row>
        <row r="3195">
          <cell r="A3195" t="str">
            <v>TMP723</v>
          </cell>
          <cell r="B3195" t="str">
            <v xml:space="preserve">MAYEKAR SHUBHANGI </v>
          </cell>
          <cell r="F3195" t="str">
            <v>TIME_IN</v>
          </cell>
          <cell r="H3195" t="str">
            <v>TEMP</v>
          </cell>
          <cell r="S3195">
            <v>39845</v>
          </cell>
          <cell r="T3195">
            <v>24</v>
          </cell>
          <cell r="U3195">
            <v>4</v>
          </cell>
          <cell r="V3195">
            <v>0</v>
          </cell>
          <cell r="W3195">
            <v>0</v>
          </cell>
          <cell r="X3195">
            <v>28</v>
          </cell>
          <cell r="Y3195">
            <v>28</v>
          </cell>
          <cell r="Z3195">
            <v>0</v>
          </cell>
        </row>
        <row r="3196">
          <cell r="A3196" t="str">
            <v>TMP723</v>
          </cell>
          <cell r="B3196" t="str">
            <v xml:space="preserve">MAYEKAR SHUBHANGI </v>
          </cell>
          <cell r="H3196" t="str">
            <v>TEMP</v>
          </cell>
          <cell r="S3196">
            <v>39660</v>
          </cell>
          <cell r="T3196">
            <v>25</v>
          </cell>
          <cell r="U3196">
            <v>4</v>
          </cell>
          <cell r="V3196">
            <v>0</v>
          </cell>
          <cell r="W3196">
            <v>0</v>
          </cell>
          <cell r="X3196">
            <v>31</v>
          </cell>
          <cell r="Y3196">
            <v>29</v>
          </cell>
          <cell r="Z3196">
            <v>8</v>
          </cell>
        </row>
        <row r="3197">
          <cell r="A3197" t="str">
            <v>TMP723</v>
          </cell>
          <cell r="B3197" t="str">
            <v xml:space="preserve">MAYEKAR SHUBHANGI </v>
          </cell>
          <cell r="H3197" t="str">
            <v>TEMP</v>
          </cell>
          <cell r="S3197">
            <v>39599</v>
          </cell>
          <cell r="T3197">
            <v>9</v>
          </cell>
          <cell r="U3197">
            <v>1</v>
          </cell>
          <cell r="V3197">
            <v>0</v>
          </cell>
          <cell r="W3197">
            <v>0</v>
          </cell>
          <cell r="X3197">
            <v>31</v>
          </cell>
          <cell r="Y3197">
            <v>10</v>
          </cell>
          <cell r="Z3197">
            <v>2.5</v>
          </cell>
        </row>
        <row r="3198">
          <cell r="A3198" t="str">
            <v>TMP723</v>
          </cell>
          <cell r="B3198" t="str">
            <v xml:space="preserve">MAYEKAR SHUBHANGI </v>
          </cell>
          <cell r="F3198" t="str">
            <v>TIME_IN</v>
          </cell>
          <cell r="H3198" t="str">
            <v>TEMP</v>
          </cell>
          <cell r="S3198">
            <v>39814</v>
          </cell>
          <cell r="T3198">
            <v>25</v>
          </cell>
          <cell r="U3198">
            <v>4</v>
          </cell>
          <cell r="V3198">
            <v>0</v>
          </cell>
          <cell r="W3198">
            <v>1</v>
          </cell>
          <cell r="X3198">
            <v>31</v>
          </cell>
          <cell r="Y3198">
            <v>30</v>
          </cell>
          <cell r="Z3198">
            <v>0</v>
          </cell>
        </row>
        <row r="3199">
          <cell r="A3199" t="str">
            <v>TMP723</v>
          </cell>
          <cell r="B3199" t="str">
            <v xml:space="preserve">MAYEKAR SHUBHANGI </v>
          </cell>
          <cell r="H3199" t="str">
            <v>TEMP</v>
          </cell>
          <cell r="S3199">
            <v>39722</v>
          </cell>
          <cell r="T3199">
            <v>22</v>
          </cell>
          <cell r="U3199">
            <v>4</v>
          </cell>
          <cell r="V3199">
            <v>0</v>
          </cell>
          <cell r="W3199">
            <v>4</v>
          </cell>
          <cell r="X3199">
            <v>31</v>
          </cell>
          <cell r="Y3199">
            <v>30</v>
          </cell>
          <cell r="Z3199">
            <v>1.5</v>
          </cell>
        </row>
        <row r="3200">
          <cell r="A3200" t="str">
            <v>TMP723</v>
          </cell>
          <cell r="B3200" t="str">
            <v xml:space="preserve">MAYEKAR SHUBHANGI </v>
          </cell>
          <cell r="H3200" t="str">
            <v>TEMP</v>
          </cell>
          <cell r="S3200">
            <v>39753</v>
          </cell>
          <cell r="T3200">
            <v>24</v>
          </cell>
          <cell r="U3200">
            <v>5</v>
          </cell>
          <cell r="V3200">
            <v>0</v>
          </cell>
          <cell r="W3200">
            <v>0</v>
          </cell>
          <cell r="X3200">
            <v>30</v>
          </cell>
          <cell r="Y3200">
            <v>29</v>
          </cell>
          <cell r="Z3200">
            <v>1.5</v>
          </cell>
        </row>
        <row r="3201">
          <cell r="A3201" t="str">
            <v>TMP723</v>
          </cell>
          <cell r="B3201" t="str">
            <v xml:space="preserve">MAYEKAR SHUBHANGI </v>
          </cell>
          <cell r="H3201" t="str">
            <v>TEMP</v>
          </cell>
          <cell r="S3201">
            <v>39692</v>
          </cell>
          <cell r="T3201">
            <v>25</v>
          </cell>
          <cell r="U3201">
            <v>4</v>
          </cell>
          <cell r="V3201">
            <v>0</v>
          </cell>
          <cell r="W3201">
            <v>1</v>
          </cell>
          <cell r="X3201">
            <v>30</v>
          </cell>
          <cell r="Y3201">
            <v>30</v>
          </cell>
          <cell r="Z3201">
            <v>1.5</v>
          </cell>
        </row>
        <row r="3202">
          <cell r="A3202" t="str">
            <v>TMP723</v>
          </cell>
          <cell r="B3202" t="str">
            <v xml:space="preserve">MAYEKAR SHUBHANGI </v>
          </cell>
          <cell r="H3202" t="str">
            <v>TEMP</v>
          </cell>
          <cell r="S3202">
            <v>39691</v>
          </cell>
          <cell r="T3202">
            <v>23</v>
          </cell>
          <cell r="U3202">
            <v>4</v>
          </cell>
          <cell r="V3202">
            <v>0</v>
          </cell>
          <cell r="W3202">
            <v>3</v>
          </cell>
          <cell r="X3202">
            <v>31</v>
          </cell>
          <cell r="Y3202">
            <v>30</v>
          </cell>
          <cell r="Z3202">
            <v>0</v>
          </cell>
        </row>
        <row r="3203">
          <cell r="A3203" t="str">
            <v>TMP723</v>
          </cell>
          <cell r="B3203" t="str">
            <v xml:space="preserve">MAYEKAR SHUBHANGI </v>
          </cell>
          <cell r="F3203" t="str">
            <v>TIME_IN</v>
          </cell>
          <cell r="H3203" t="str">
            <v>TEMP</v>
          </cell>
          <cell r="S3203">
            <v>39881</v>
          </cell>
          <cell r="T3203">
            <v>22</v>
          </cell>
          <cell r="U3203">
            <v>5</v>
          </cell>
          <cell r="V3203">
            <v>0</v>
          </cell>
          <cell r="W3203">
            <v>2</v>
          </cell>
          <cell r="X3203">
            <v>31</v>
          </cell>
          <cell r="Y3203">
            <v>29</v>
          </cell>
          <cell r="Z3203">
            <v>0</v>
          </cell>
        </row>
        <row r="3204">
          <cell r="A3204" t="str">
            <v>TMP723</v>
          </cell>
          <cell r="B3204" t="str">
            <v xml:space="preserve">MAYEKAR SHUBHANGI </v>
          </cell>
          <cell r="H3204" t="str">
            <v>TEMP</v>
          </cell>
          <cell r="S3204">
            <v>39629</v>
          </cell>
          <cell r="T3204">
            <v>23.5</v>
          </cell>
          <cell r="U3204">
            <v>5</v>
          </cell>
          <cell r="V3204">
            <v>0</v>
          </cell>
          <cell r="W3204">
            <v>0</v>
          </cell>
          <cell r="X3204">
            <v>30</v>
          </cell>
          <cell r="Y3204">
            <v>28.5</v>
          </cell>
          <cell r="Z3204">
            <v>0</v>
          </cell>
        </row>
        <row r="3205">
          <cell r="A3205" t="str">
            <v>TMP723</v>
          </cell>
          <cell r="B3205" t="str">
            <v xml:space="preserve">MAYEKAR SHUBHANGI </v>
          </cell>
          <cell r="F3205" t="str">
            <v>TIME_IN</v>
          </cell>
          <cell r="H3205" t="str">
            <v>TEMP</v>
          </cell>
          <cell r="S3205">
            <v>39783</v>
          </cell>
          <cell r="T3205">
            <v>26</v>
          </cell>
          <cell r="U3205">
            <v>4</v>
          </cell>
          <cell r="V3205">
            <v>0</v>
          </cell>
          <cell r="W3205">
            <v>0</v>
          </cell>
          <cell r="X3205">
            <v>31</v>
          </cell>
          <cell r="Y3205">
            <v>30</v>
          </cell>
          <cell r="Z3205">
            <v>0</v>
          </cell>
        </row>
        <row r="3206">
          <cell r="A3206" t="str">
            <v>TMP724</v>
          </cell>
          <cell r="B3206" t="str">
            <v>MAHADIK MANGAL</v>
          </cell>
          <cell r="H3206" t="str">
            <v>TEMP</v>
          </cell>
          <cell r="S3206">
            <v>39629</v>
          </cell>
          <cell r="T3206">
            <v>23</v>
          </cell>
          <cell r="U3206">
            <v>3</v>
          </cell>
          <cell r="V3206">
            <v>0</v>
          </cell>
          <cell r="W3206">
            <v>0</v>
          </cell>
          <cell r="X3206">
            <v>30</v>
          </cell>
          <cell r="Y3206">
            <v>26</v>
          </cell>
          <cell r="Z3206">
            <v>8</v>
          </cell>
        </row>
        <row r="3207">
          <cell r="A3207" t="str">
            <v>TMP725</v>
          </cell>
          <cell r="B3207" t="str">
            <v>PAWAR PRASHANT</v>
          </cell>
          <cell r="H3207" t="str">
            <v>TEMP</v>
          </cell>
          <cell r="S3207">
            <v>39722</v>
          </cell>
          <cell r="T3207">
            <v>21</v>
          </cell>
          <cell r="U3207">
            <v>5</v>
          </cell>
          <cell r="V3207">
            <v>0</v>
          </cell>
          <cell r="W3207">
            <v>4</v>
          </cell>
          <cell r="X3207">
            <v>31</v>
          </cell>
          <cell r="Y3207">
            <v>30</v>
          </cell>
          <cell r="Z3207">
            <v>1</v>
          </cell>
        </row>
        <row r="3208">
          <cell r="A3208" t="str">
            <v>TMP725</v>
          </cell>
          <cell r="B3208" t="str">
            <v>PAWAR PRASHANT</v>
          </cell>
          <cell r="F3208" t="str">
            <v>TIME_IN</v>
          </cell>
          <cell r="H3208" t="str">
            <v>TEMP</v>
          </cell>
          <cell r="S3208">
            <v>39881</v>
          </cell>
          <cell r="T3208">
            <v>21</v>
          </cell>
          <cell r="U3208">
            <v>6</v>
          </cell>
          <cell r="V3208">
            <v>0</v>
          </cell>
          <cell r="W3208">
            <v>2</v>
          </cell>
          <cell r="X3208">
            <v>31</v>
          </cell>
          <cell r="Y3208">
            <v>29</v>
          </cell>
          <cell r="Z3208">
            <v>18.5</v>
          </cell>
        </row>
        <row r="3209">
          <cell r="A3209" t="str">
            <v>TMP725</v>
          </cell>
          <cell r="B3209" t="str">
            <v>PAWAR PRASHANT</v>
          </cell>
          <cell r="F3209" t="str">
            <v>TIME_IN</v>
          </cell>
          <cell r="H3209" t="str">
            <v>TEMP</v>
          </cell>
          <cell r="S3209">
            <v>39783</v>
          </cell>
          <cell r="T3209">
            <v>23.5</v>
          </cell>
          <cell r="U3209">
            <v>4</v>
          </cell>
          <cell r="V3209">
            <v>0</v>
          </cell>
          <cell r="W3209">
            <v>0</v>
          </cell>
          <cell r="X3209">
            <v>31</v>
          </cell>
          <cell r="Y3209">
            <v>27.5</v>
          </cell>
          <cell r="Z3209">
            <v>0</v>
          </cell>
        </row>
        <row r="3210">
          <cell r="A3210" t="str">
            <v>TMP725</v>
          </cell>
          <cell r="B3210" t="str">
            <v>PAWAR PRASHANT</v>
          </cell>
          <cell r="H3210" t="str">
            <v>TEMP</v>
          </cell>
          <cell r="S3210">
            <v>39660</v>
          </cell>
          <cell r="T3210">
            <v>26</v>
          </cell>
          <cell r="U3210">
            <v>4</v>
          </cell>
          <cell r="V3210">
            <v>0</v>
          </cell>
          <cell r="W3210">
            <v>0</v>
          </cell>
          <cell r="X3210">
            <v>31</v>
          </cell>
          <cell r="Y3210">
            <v>30</v>
          </cell>
          <cell r="Z3210">
            <v>40.75</v>
          </cell>
        </row>
        <row r="3211">
          <cell r="A3211" t="str">
            <v>TMP725</v>
          </cell>
          <cell r="B3211" t="str">
            <v>PAWAR PRASHANT</v>
          </cell>
          <cell r="H3211" t="str">
            <v>TEMP</v>
          </cell>
          <cell r="S3211">
            <v>39753</v>
          </cell>
          <cell r="T3211">
            <v>24</v>
          </cell>
          <cell r="U3211">
            <v>4</v>
          </cell>
          <cell r="V3211">
            <v>0</v>
          </cell>
          <cell r="W3211">
            <v>0</v>
          </cell>
          <cell r="X3211">
            <v>30</v>
          </cell>
          <cell r="Y3211">
            <v>28</v>
          </cell>
          <cell r="Z3211">
            <v>0</v>
          </cell>
        </row>
        <row r="3212">
          <cell r="A3212" t="str">
            <v>TMP725</v>
          </cell>
          <cell r="B3212" t="str">
            <v>PAWAR PRASHANT</v>
          </cell>
          <cell r="H3212" t="str">
            <v>TEMP</v>
          </cell>
          <cell r="S3212">
            <v>39692</v>
          </cell>
          <cell r="T3212">
            <v>19.5</v>
          </cell>
          <cell r="U3212">
            <v>4</v>
          </cell>
          <cell r="V3212">
            <v>0</v>
          </cell>
          <cell r="W3212">
            <v>1</v>
          </cell>
          <cell r="X3212">
            <v>30</v>
          </cell>
          <cell r="Y3212">
            <v>24.5</v>
          </cell>
          <cell r="Z3212">
            <v>23</v>
          </cell>
        </row>
        <row r="3213">
          <cell r="A3213" t="str">
            <v>TMP725</v>
          </cell>
          <cell r="B3213" t="str">
            <v>PAWAR PRASHANT</v>
          </cell>
          <cell r="H3213" t="str">
            <v>TEMP</v>
          </cell>
          <cell r="S3213">
            <v>39691</v>
          </cell>
          <cell r="T3213">
            <v>23</v>
          </cell>
          <cell r="U3213">
            <v>5</v>
          </cell>
          <cell r="V3213">
            <v>0</v>
          </cell>
          <cell r="W3213">
            <v>2</v>
          </cell>
          <cell r="X3213">
            <v>31</v>
          </cell>
          <cell r="Y3213">
            <v>30</v>
          </cell>
          <cell r="Z3213">
            <v>33.75</v>
          </cell>
        </row>
        <row r="3214">
          <cell r="A3214" t="str">
            <v>TMP725</v>
          </cell>
          <cell r="B3214" t="str">
            <v>PAWAR PRASHANT</v>
          </cell>
          <cell r="H3214" t="str">
            <v>TEMP</v>
          </cell>
          <cell r="S3214">
            <v>39629</v>
          </cell>
          <cell r="T3214">
            <v>25</v>
          </cell>
          <cell r="U3214">
            <v>4</v>
          </cell>
          <cell r="V3214">
            <v>0</v>
          </cell>
          <cell r="W3214">
            <v>0</v>
          </cell>
          <cell r="X3214">
            <v>30</v>
          </cell>
          <cell r="Y3214">
            <v>29</v>
          </cell>
          <cell r="Z3214">
            <v>56.75</v>
          </cell>
        </row>
        <row r="3215">
          <cell r="A3215" t="str">
            <v>TMP725</v>
          </cell>
          <cell r="B3215" t="str">
            <v>PAWAR PRASHANT</v>
          </cell>
          <cell r="F3215" t="str">
            <v>TIME_IN</v>
          </cell>
          <cell r="H3215" t="str">
            <v>TEMP</v>
          </cell>
          <cell r="S3215">
            <v>39845</v>
          </cell>
          <cell r="T3215">
            <v>20</v>
          </cell>
          <cell r="U3215">
            <v>8</v>
          </cell>
          <cell r="V3215">
            <v>0</v>
          </cell>
          <cell r="W3215">
            <v>0</v>
          </cell>
          <cell r="X3215">
            <v>28</v>
          </cell>
          <cell r="Y3215">
            <v>28</v>
          </cell>
          <cell r="Z3215">
            <v>0</v>
          </cell>
        </row>
        <row r="3216">
          <cell r="A3216" t="str">
            <v>TMP725</v>
          </cell>
          <cell r="B3216" t="str">
            <v>PAWAR PRASHANT</v>
          </cell>
          <cell r="F3216" t="str">
            <v>TIME_IN</v>
          </cell>
          <cell r="H3216" t="str">
            <v>TEMP</v>
          </cell>
          <cell r="S3216">
            <v>39814</v>
          </cell>
          <cell r="T3216">
            <v>24</v>
          </cell>
          <cell r="U3216">
            <v>5</v>
          </cell>
          <cell r="V3216">
            <v>0</v>
          </cell>
          <cell r="W3216">
            <v>1</v>
          </cell>
          <cell r="X3216">
            <v>31</v>
          </cell>
          <cell r="Y3216">
            <v>30</v>
          </cell>
          <cell r="Z3216">
            <v>0</v>
          </cell>
        </row>
        <row r="3217">
          <cell r="A3217" t="str">
            <v>TMP726</v>
          </cell>
          <cell r="B3217" t="str">
            <v xml:space="preserve">THAKUR DHIRAJ </v>
          </cell>
          <cell r="H3217" t="str">
            <v>TEMP</v>
          </cell>
          <cell r="S3217">
            <v>39660</v>
          </cell>
          <cell r="T3217">
            <v>27</v>
          </cell>
          <cell r="U3217">
            <v>4</v>
          </cell>
          <cell r="V3217">
            <v>0</v>
          </cell>
          <cell r="W3217">
            <v>0</v>
          </cell>
          <cell r="X3217">
            <v>31</v>
          </cell>
          <cell r="Y3217">
            <v>31</v>
          </cell>
          <cell r="Z3217">
            <v>25</v>
          </cell>
        </row>
        <row r="3218">
          <cell r="A3218" t="str">
            <v>TMP726</v>
          </cell>
          <cell r="B3218" t="str">
            <v xml:space="preserve">THAKUR DHIRAJ </v>
          </cell>
          <cell r="F3218" t="str">
            <v>TIME_IN</v>
          </cell>
          <cell r="H3218" t="str">
            <v>TEMP</v>
          </cell>
          <cell r="S3218">
            <v>39783</v>
          </cell>
          <cell r="T3218">
            <v>21.5</v>
          </cell>
          <cell r="U3218">
            <v>4</v>
          </cell>
          <cell r="V3218">
            <v>0</v>
          </cell>
          <cell r="W3218">
            <v>0</v>
          </cell>
          <cell r="X3218">
            <v>31</v>
          </cell>
          <cell r="Y3218">
            <v>25.5</v>
          </cell>
          <cell r="Z3218">
            <v>0</v>
          </cell>
        </row>
        <row r="3219">
          <cell r="A3219" t="str">
            <v>TMP726</v>
          </cell>
          <cell r="B3219" t="str">
            <v xml:space="preserve">THAKUR DHIRAJ </v>
          </cell>
          <cell r="H3219" t="str">
            <v>TEMP</v>
          </cell>
          <cell r="S3219">
            <v>39692</v>
          </cell>
          <cell r="T3219">
            <v>19.5</v>
          </cell>
          <cell r="U3219">
            <v>4</v>
          </cell>
          <cell r="V3219">
            <v>0</v>
          </cell>
          <cell r="W3219">
            <v>1</v>
          </cell>
          <cell r="X3219">
            <v>30</v>
          </cell>
          <cell r="Y3219">
            <v>24.5</v>
          </cell>
          <cell r="Z3219">
            <v>10.25</v>
          </cell>
        </row>
        <row r="3220">
          <cell r="A3220" t="str">
            <v>TMP726</v>
          </cell>
          <cell r="B3220" t="str">
            <v xml:space="preserve">THAKUR DHIRAJ </v>
          </cell>
          <cell r="H3220" t="str">
            <v>TEMP</v>
          </cell>
          <cell r="S3220">
            <v>39722</v>
          </cell>
          <cell r="T3220">
            <v>19</v>
          </cell>
          <cell r="U3220">
            <v>4</v>
          </cell>
          <cell r="V3220">
            <v>0</v>
          </cell>
          <cell r="W3220">
            <v>4</v>
          </cell>
          <cell r="X3220">
            <v>31</v>
          </cell>
          <cell r="Y3220">
            <v>27</v>
          </cell>
          <cell r="Z3220">
            <v>14</v>
          </cell>
        </row>
        <row r="3221">
          <cell r="A3221" t="str">
            <v>TMP726</v>
          </cell>
          <cell r="B3221" t="str">
            <v xml:space="preserve">THAKUR DHIRAJ </v>
          </cell>
          <cell r="H3221" t="str">
            <v>TEMP</v>
          </cell>
          <cell r="S3221">
            <v>39629</v>
          </cell>
          <cell r="T3221">
            <v>25</v>
          </cell>
          <cell r="U3221">
            <v>4</v>
          </cell>
          <cell r="V3221">
            <v>0</v>
          </cell>
          <cell r="W3221">
            <v>0</v>
          </cell>
          <cell r="X3221">
            <v>30</v>
          </cell>
          <cell r="Y3221">
            <v>29</v>
          </cell>
          <cell r="Z3221">
            <v>8</v>
          </cell>
        </row>
        <row r="3222">
          <cell r="A3222" t="str">
            <v>TMP726</v>
          </cell>
          <cell r="B3222" t="str">
            <v xml:space="preserve">THAKUR DHIRAJ </v>
          </cell>
          <cell r="H3222" t="str">
            <v>TEMP</v>
          </cell>
          <cell r="S3222">
            <v>39753</v>
          </cell>
          <cell r="T3222">
            <v>21.5</v>
          </cell>
          <cell r="U3222">
            <v>5</v>
          </cell>
          <cell r="V3222">
            <v>0</v>
          </cell>
          <cell r="W3222">
            <v>0</v>
          </cell>
          <cell r="X3222">
            <v>30</v>
          </cell>
          <cell r="Y3222">
            <v>26.5</v>
          </cell>
          <cell r="Z3222">
            <v>5</v>
          </cell>
        </row>
        <row r="3223">
          <cell r="A3223" t="str">
            <v>TMP726</v>
          </cell>
          <cell r="B3223" t="str">
            <v xml:space="preserve">THAKUR DHIRAJ </v>
          </cell>
          <cell r="H3223" t="str">
            <v>TEMP</v>
          </cell>
          <cell r="S3223">
            <v>39691</v>
          </cell>
          <cell r="T3223">
            <v>20</v>
          </cell>
          <cell r="U3223">
            <v>4</v>
          </cell>
          <cell r="V3223">
            <v>0</v>
          </cell>
          <cell r="W3223">
            <v>3</v>
          </cell>
          <cell r="X3223">
            <v>31</v>
          </cell>
          <cell r="Y3223">
            <v>27</v>
          </cell>
          <cell r="Z3223">
            <v>8</v>
          </cell>
        </row>
        <row r="3224">
          <cell r="A3224" t="str">
            <v>TMP727</v>
          </cell>
          <cell r="B3224" t="str">
            <v>KAMBLE SUDHIR</v>
          </cell>
          <cell r="H3224" t="str">
            <v>TEMP</v>
          </cell>
          <cell r="S3224">
            <v>39629</v>
          </cell>
          <cell r="T3224">
            <v>22</v>
          </cell>
          <cell r="U3224">
            <v>4</v>
          </cell>
          <cell r="V3224">
            <v>0</v>
          </cell>
          <cell r="W3224">
            <v>0</v>
          </cell>
          <cell r="X3224">
            <v>30</v>
          </cell>
          <cell r="Y3224">
            <v>26</v>
          </cell>
          <cell r="Z3224">
            <v>62.5</v>
          </cell>
        </row>
        <row r="3225">
          <cell r="A3225" t="str">
            <v>TMP728</v>
          </cell>
          <cell r="B3225" t="str">
            <v>RANE MANGESH</v>
          </cell>
          <cell r="H3225" t="str">
            <v>TEMP</v>
          </cell>
          <cell r="S3225">
            <v>39660</v>
          </cell>
          <cell r="T3225">
            <v>24.5</v>
          </cell>
          <cell r="U3225">
            <v>4</v>
          </cell>
          <cell r="V3225">
            <v>0</v>
          </cell>
          <cell r="W3225">
            <v>0</v>
          </cell>
          <cell r="X3225">
            <v>31</v>
          </cell>
          <cell r="Y3225">
            <v>28.5</v>
          </cell>
          <cell r="Z3225">
            <v>52.25</v>
          </cell>
        </row>
        <row r="3226">
          <cell r="A3226" t="str">
            <v>TMP728</v>
          </cell>
          <cell r="B3226" t="str">
            <v>RANE MANGESH</v>
          </cell>
          <cell r="H3226" t="str">
            <v>TEMP</v>
          </cell>
          <cell r="S3226">
            <v>39692</v>
          </cell>
          <cell r="T3226">
            <v>4</v>
          </cell>
          <cell r="U3226">
            <v>1</v>
          </cell>
          <cell r="V3226">
            <v>0</v>
          </cell>
          <cell r="W3226">
            <v>1</v>
          </cell>
          <cell r="X3226">
            <v>30</v>
          </cell>
          <cell r="Y3226">
            <v>6</v>
          </cell>
          <cell r="Z3226">
            <v>0</v>
          </cell>
        </row>
        <row r="3227">
          <cell r="A3227" t="str">
            <v>TMP728</v>
          </cell>
          <cell r="B3227" t="str">
            <v>RANE MANGESH</v>
          </cell>
          <cell r="H3227" t="str">
            <v>TEMP</v>
          </cell>
          <cell r="S3227">
            <v>39691</v>
          </cell>
          <cell r="T3227">
            <v>20.5</v>
          </cell>
          <cell r="U3227">
            <v>4</v>
          </cell>
          <cell r="V3227">
            <v>0</v>
          </cell>
          <cell r="W3227">
            <v>1</v>
          </cell>
          <cell r="X3227">
            <v>31</v>
          </cell>
          <cell r="Y3227">
            <v>25.5</v>
          </cell>
          <cell r="Z3227">
            <v>34</v>
          </cell>
        </row>
        <row r="3228">
          <cell r="A3228" t="str">
            <v>TMP728</v>
          </cell>
          <cell r="B3228" t="str">
            <v>RANE MANGESH</v>
          </cell>
          <cell r="H3228" t="str">
            <v>TEMP</v>
          </cell>
          <cell r="S3228">
            <v>39629</v>
          </cell>
          <cell r="T3228">
            <v>24</v>
          </cell>
          <cell r="U3228">
            <v>4</v>
          </cell>
          <cell r="V3228">
            <v>0</v>
          </cell>
          <cell r="W3228">
            <v>0</v>
          </cell>
          <cell r="X3228">
            <v>30</v>
          </cell>
          <cell r="Y3228">
            <v>28</v>
          </cell>
          <cell r="Z3228">
            <v>66.5</v>
          </cell>
        </row>
        <row r="3229">
          <cell r="A3229" t="str">
            <v>TMP729</v>
          </cell>
          <cell r="B3229" t="str">
            <v>SHODHAK LAHU</v>
          </cell>
          <cell r="H3229" t="str">
            <v>TEMP</v>
          </cell>
          <cell r="S3229">
            <v>39660</v>
          </cell>
          <cell r="T3229">
            <v>21</v>
          </cell>
          <cell r="U3229">
            <v>4</v>
          </cell>
          <cell r="V3229">
            <v>0</v>
          </cell>
          <cell r="W3229">
            <v>0</v>
          </cell>
          <cell r="X3229">
            <v>31</v>
          </cell>
          <cell r="Y3229">
            <v>25</v>
          </cell>
          <cell r="Z3229">
            <v>13.5</v>
          </cell>
        </row>
        <row r="3230">
          <cell r="A3230" t="str">
            <v>TMP729</v>
          </cell>
          <cell r="B3230" t="str">
            <v>SHODHAK LAHU</v>
          </cell>
          <cell r="H3230" t="str">
            <v>TEMP</v>
          </cell>
          <cell r="S3230">
            <v>39691</v>
          </cell>
          <cell r="T3230">
            <v>15</v>
          </cell>
          <cell r="U3230">
            <v>4</v>
          </cell>
          <cell r="V3230">
            <v>0</v>
          </cell>
          <cell r="W3230">
            <v>3</v>
          </cell>
          <cell r="X3230">
            <v>31</v>
          </cell>
          <cell r="Y3230">
            <v>22</v>
          </cell>
          <cell r="Z3230">
            <v>31.25</v>
          </cell>
        </row>
        <row r="3231">
          <cell r="A3231" t="str">
            <v>TMP729</v>
          </cell>
          <cell r="B3231" t="str">
            <v>SHODHAK LAHU</v>
          </cell>
          <cell r="H3231" t="str">
            <v>TEMP</v>
          </cell>
          <cell r="S3231">
            <v>39692</v>
          </cell>
          <cell r="T3231">
            <v>0</v>
          </cell>
          <cell r="U3231">
            <v>0</v>
          </cell>
          <cell r="V3231">
            <v>0</v>
          </cell>
          <cell r="W3231">
            <v>0</v>
          </cell>
          <cell r="X3231">
            <v>30</v>
          </cell>
          <cell r="Y3231">
            <v>0</v>
          </cell>
          <cell r="Z3231">
            <v>0</v>
          </cell>
        </row>
        <row r="3232">
          <cell r="A3232" t="str">
            <v>TMP729</v>
          </cell>
          <cell r="B3232" t="str">
            <v>SHODHAK LAHU</v>
          </cell>
          <cell r="H3232" t="str">
            <v>TEMP</v>
          </cell>
          <cell r="S3232">
            <v>39629</v>
          </cell>
          <cell r="T3232">
            <v>15</v>
          </cell>
          <cell r="U3232">
            <v>3</v>
          </cell>
          <cell r="V3232">
            <v>0</v>
          </cell>
          <cell r="W3232">
            <v>0</v>
          </cell>
          <cell r="X3232">
            <v>30</v>
          </cell>
          <cell r="Y3232">
            <v>18</v>
          </cell>
          <cell r="Z3232">
            <v>37.5</v>
          </cell>
        </row>
        <row r="3233">
          <cell r="A3233" t="str">
            <v>TMP730</v>
          </cell>
          <cell r="B3233" t="str">
            <v>JADHAV SACHIN</v>
          </cell>
          <cell r="H3233" t="str">
            <v>TEMP</v>
          </cell>
          <cell r="S3233">
            <v>39629</v>
          </cell>
          <cell r="T3233">
            <v>6</v>
          </cell>
          <cell r="U3233">
            <v>1</v>
          </cell>
          <cell r="V3233">
            <v>0</v>
          </cell>
          <cell r="W3233">
            <v>0</v>
          </cell>
          <cell r="X3233">
            <v>30</v>
          </cell>
          <cell r="Y3233">
            <v>7</v>
          </cell>
          <cell r="Z3233">
            <v>0</v>
          </cell>
        </row>
        <row r="3234">
          <cell r="A3234" t="str">
            <v>TMP731</v>
          </cell>
          <cell r="B3234" t="str">
            <v>WAYAL RESHMA</v>
          </cell>
          <cell r="F3234" t="str">
            <v>TIME_IN</v>
          </cell>
          <cell r="H3234" t="str">
            <v>TEMP</v>
          </cell>
          <cell r="S3234">
            <v>39783</v>
          </cell>
          <cell r="T3234">
            <v>26.5</v>
          </cell>
          <cell r="U3234">
            <v>4</v>
          </cell>
          <cell r="V3234">
            <v>0</v>
          </cell>
          <cell r="W3234">
            <v>0</v>
          </cell>
          <cell r="X3234">
            <v>31</v>
          </cell>
          <cell r="Y3234">
            <v>30.5</v>
          </cell>
          <cell r="Z3234">
            <v>2</v>
          </cell>
        </row>
        <row r="3235">
          <cell r="A3235" t="str">
            <v>TMP731</v>
          </cell>
          <cell r="B3235" t="str">
            <v>WAYAL RESHMA</v>
          </cell>
          <cell r="H3235" t="str">
            <v>TEMP</v>
          </cell>
          <cell r="S3235">
            <v>39629</v>
          </cell>
          <cell r="T3235">
            <v>15</v>
          </cell>
          <cell r="U3235">
            <v>3</v>
          </cell>
          <cell r="V3235">
            <v>0</v>
          </cell>
          <cell r="W3235">
            <v>0</v>
          </cell>
          <cell r="X3235">
            <v>30</v>
          </cell>
          <cell r="Y3235">
            <v>18</v>
          </cell>
          <cell r="Z3235">
            <v>0</v>
          </cell>
        </row>
        <row r="3236">
          <cell r="A3236" t="str">
            <v>TMP731</v>
          </cell>
          <cell r="B3236" t="str">
            <v>WAYAL RESHMA</v>
          </cell>
          <cell r="F3236" t="str">
            <v>TIME_IN</v>
          </cell>
          <cell r="H3236" t="str">
            <v>TEMP</v>
          </cell>
          <cell r="S3236">
            <v>39881</v>
          </cell>
          <cell r="T3236">
            <v>21.5</v>
          </cell>
          <cell r="U3236">
            <v>5</v>
          </cell>
          <cell r="V3236">
            <v>0</v>
          </cell>
          <cell r="W3236">
            <v>2</v>
          </cell>
          <cell r="X3236">
            <v>31</v>
          </cell>
          <cell r="Y3236">
            <v>28.5</v>
          </cell>
          <cell r="Z3236">
            <v>31</v>
          </cell>
        </row>
        <row r="3237">
          <cell r="A3237" t="str">
            <v>TMP731</v>
          </cell>
          <cell r="B3237" t="str">
            <v>WAYAL RESHMA</v>
          </cell>
          <cell r="H3237" t="str">
            <v>TEMP</v>
          </cell>
          <cell r="S3237">
            <v>39660</v>
          </cell>
          <cell r="T3237">
            <v>24</v>
          </cell>
          <cell r="U3237">
            <v>3</v>
          </cell>
          <cell r="V3237">
            <v>0</v>
          </cell>
          <cell r="W3237">
            <v>0</v>
          </cell>
          <cell r="X3237">
            <v>31</v>
          </cell>
          <cell r="Y3237">
            <v>27</v>
          </cell>
          <cell r="Z3237">
            <v>6.25</v>
          </cell>
        </row>
        <row r="3238">
          <cell r="A3238" t="str">
            <v>TMP731</v>
          </cell>
          <cell r="B3238" t="str">
            <v>WAYAL RESHMA</v>
          </cell>
          <cell r="H3238" t="str">
            <v>TEMP</v>
          </cell>
          <cell r="S3238">
            <v>39722</v>
          </cell>
          <cell r="T3238">
            <v>22</v>
          </cell>
          <cell r="U3238">
            <v>4</v>
          </cell>
          <cell r="V3238">
            <v>0</v>
          </cell>
          <cell r="W3238">
            <v>4</v>
          </cell>
          <cell r="X3238">
            <v>31</v>
          </cell>
          <cell r="Y3238">
            <v>30</v>
          </cell>
          <cell r="Z3238">
            <v>19.75</v>
          </cell>
        </row>
        <row r="3239">
          <cell r="A3239" t="str">
            <v>TMP731</v>
          </cell>
          <cell r="B3239" t="str">
            <v>WAYAL RESHMA</v>
          </cell>
          <cell r="F3239" t="str">
            <v>TIME_IN</v>
          </cell>
          <cell r="H3239" t="str">
            <v>TEMP</v>
          </cell>
          <cell r="S3239">
            <v>39845</v>
          </cell>
          <cell r="T3239">
            <v>23</v>
          </cell>
          <cell r="U3239">
            <v>4</v>
          </cell>
          <cell r="V3239">
            <v>0</v>
          </cell>
          <cell r="W3239">
            <v>0</v>
          </cell>
          <cell r="X3239">
            <v>28</v>
          </cell>
          <cell r="Y3239">
            <v>27</v>
          </cell>
          <cell r="Z3239">
            <v>10.5</v>
          </cell>
        </row>
        <row r="3240">
          <cell r="A3240" t="str">
            <v>TMP731</v>
          </cell>
          <cell r="B3240" t="str">
            <v>WAYAL RESHMA</v>
          </cell>
          <cell r="H3240" t="str">
            <v>TEMP</v>
          </cell>
          <cell r="S3240">
            <v>39692</v>
          </cell>
          <cell r="T3240">
            <v>23</v>
          </cell>
          <cell r="U3240">
            <v>4</v>
          </cell>
          <cell r="V3240">
            <v>0</v>
          </cell>
          <cell r="W3240">
            <v>1</v>
          </cell>
          <cell r="X3240">
            <v>30</v>
          </cell>
          <cell r="Y3240">
            <v>28</v>
          </cell>
          <cell r="Z3240">
            <v>13.25</v>
          </cell>
        </row>
        <row r="3241">
          <cell r="A3241" t="str">
            <v>TMP731</v>
          </cell>
          <cell r="B3241" t="str">
            <v>WAYAL RESHMA</v>
          </cell>
          <cell r="H3241" t="str">
            <v>TEMP</v>
          </cell>
          <cell r="S3241">
            <v>39691</v>
          </cell>
          <cell r="T3241">
            <v>24</v>
          </cell>
          <cell r="U3241">
            <v>4</v>
          </cell>
          <cell r="V3241">
            <v>0</v>
          </cell>
          <cell r="W3241">
            <v>3</v>
          </cell>
          <cell r="X3241">
            <v>31</v>
          </cell>
          <cell r="Y3241">
            <v>31</v>
          </cell>
          <cell r="Z3241">
            <v>19.75</v>
          </cell>
        </row>
        <row r="3242">
          <cell r="A3242" t="str">
            <v>TMP731</v>
          </cell>
          <cell r="B3242" t="str">
            <v>WAYAL RESHMA</v>
          </cell>
          <cell r="F3242" t="str">
            <v>TIME_IN</v>
          </cell>
          <cell r="H3242" t="str">
            <v>TEMP</v>
          </cell>
          <cell r="S3242">
            <v>39814</v>
          </cell>
          <cell r="T3242">
            <v>24</v>
          </cell>
          <cell r="U3242">
            <v>4</v>
          </cell>
          <cell r="V3242">
            <v>0</v>
          </cell>
          <cell r="W3242">
            <v>1</v>
          </cell>
          <cell r="X3242">
            <v>31</v>
          </cell>
          <cell r="Y3242">
            <v>29</v>
          </cell>
          <cell r="Z3242">
            <v>5.25</v>
          </cell>
        </row>
        <row r="3243">
          <cell r="A3243" t="str">
            <v>TMP731</v>
          </cell>
          <cell r="B3243" t="str">
            <v>WAYAL RESHMA</v>
          </cell>
          <cell r="H3243" t="str">
            <v>TEMP</v>
          </cell>
          <cell r="S3243">
            <v>39753</v>
          </cell>
          <cell r="T3243">
            <v>24</v>
          </cell>
          <cell r="U3243">
            <v>5</v>
          </cell>
          <cell r="V3243">
            <v>0</v>
          </cell>
          <cell r="W3243">
            <v>0</v>
          </cell>
          <cell r="X3243">
            <v>30</v>
          </cell>
          <cell r="Y3243">
            <v>29</v>
          </cell>
          <cell r="Z3243">
            <v>0</v>
          </cell>
        </row>
        <row r="3244">
          <cell r="A3244" t="str">
            <v>TMP732</v>
          </cell>
          <cell r="B3244" t="str">
            <v>DEVKAR SANTOSHEE</v>
          </cell>
          <cell r="H3244" t="str">
            <v>TEMP</v>
          </cell>
          <cell r="S3244">
            <v>39691</v>
          </cell>
          <cell r="T3244">
            <v>21</v>
          </cell>
          <cell r="U3244">
            <v>4</v>
          </cell>
          <cell r="V3244">
            <v>0</v>
          </cell>
          <cell r="W3244">
            <v>3</v>
          </cell>
          <cell r="X3244">
            <v>31</v>
          </cell>
          <cell r="Y3244">
            <v>28</v>
          </cell>
          <cell r="Z3244">
            <v>2</v>
          </cell>
        </row>
        <row r="3245">
          <cell r="A3245" t="str">
            <v>TMP732</v>
          </cell>
          <cell r="B3245" t="str">
            <v>DEVKAR SANTOSHEE</v>
          </cell>
          <cell r="F3245" t="str">
            <v>TIME_IN</v>
          </cell>
          <cell r="H3245" t="str">
            <v>TEMP</v>
          </cell>
          <cell r="S3245">
            <v>39783</v>
          </cell>
          <cell r="T3245">
            <v>22</v>
          </cell>
          <cell r="U3245">
            <v>4</v>
          </cell>
          <cell r="V3245">
            <v>0</v>
          </cell>
          <cell r="W3245">
            <v>0</v>
          </cell>
          <cell r="X3245">
            <v>31</v>
          </cell>
          <cell r="Y3245">
            <v>26</v>
          </cell>
          <cell r="Z3245">
            <v>0</v>
          </cell>
        </row>
        <row r="3246">
          <cell r="A3246" t="str">
            <v>TMP732</v>
          </cell>
          <cell r="B3246" t="str">
            <v>DEVKAR SANTOSHEE</v>
          </cell>
          <cell r="F3246" t="str">
            <v>TIME_IN</v>
          </cell>
          <cell r="H3246" t="str">
            <v>TEMP</v>
          </cell>
          <cell r="S3246">
            <v>39845</v>
          </cell>
          <cell r="T3246">
            <v>24</v>
          </cell>
          <cell r="U3246">
            <v>4</v>
          </cell>
          <cell r="V3246">
            <v>0</v>
          </cell>
          <cell r="W3246">
            <v>0</v>
          </cell>
          <cell r="X3246">
            <v>28</v>
          </cell>
          <cell r="Y3246">
            <v>28</v>
          </cell>
          <cell r="Z3246">
            <v>0</v>
          </cell>
        </row>
        <row r="3247">
          <cell r="A3247" t="str">
            <v>TMP732</v>
          </cell>
          <cell r="B3247" t="str">
            <v>DEVKAR SANTOSHEE</v>
          </cell>
          <cell r="F3247" t="str">
            <v>TIME_IN</v>
          </cell>
          <cell r="H3247" t="str">
            <v>TEMP</v>
          </cell>
          <cell r="S3247">
            <v>39881</v>
          </cell>
          <cell r="T3247">
            <v>19</v>
          </cell>
          <cell r="U3247">
            <v>5</v>
          </cell>
          <cell r="V3247">
            <v>0</v>
          </cell>
          <cell r="W3247">
            <v>1</v>
          </cell>
          <cell r="X3247">
            <v>31</v>
          </cell>
          <cell r="Y3247">
            <v>25</v>
          </cell>
          <cell r="Z3247">
            <v>26.75</v>
          </cell>
        </row>
        <row r="3248">
          <cell r="A3248" t="str">
            <v>TMP732</v>
          </cell>
          <cell r="B3248" t="str">
            <v>DEVKAR SANTOSHEE</v>
          </cell>
          <cell r="F3248" t="str">
            <v>TIME_IN</v>
          </cell>
          <cell r="H3248" t="str">
            <v>TEMP</v>
          </cell>
          <cell r="S3248">
            <v>39814</v>
          </cell>
          <cell r="T3248">
            <v>20</v>
          </cell>
          <cell r="U3248">
            <v>4</v>
          </cell>
          <cell r="V3248">
            <v>0</v>
          </cell>
          <cell r="W3248">
            <v>1</v>
          </cell>
          <cell r="X3248">
            <v>31</v>
          </cell>
          <cell r="Y3248">
            <v>25</v>
          </cell>
          <cell r="Z3248">
            <v>0</v>
          </cell>
        </row>
        <row r="3249">
          <cell r="A3249" t="str">
            <v>TMP732</v>
          </cell>
          <cell r="B3249" t="str">
            <v>DEVKAR SANTOSHEE</v>
          </cell>
          <cell r="H3249" t="str">
            <v>TEMP</v>
          </cell>
          <cell r="S3249">
            <v>39722</v>
          </cell>
          <cell r="T3249">
            <v>22</v>
          </cell>
          <cell r="U3249">
            <v>4</v>
          </cell>
          <cell r="V3249">
            <v>0</v>
          </cell>
          <cell r="W3249">
            <v>4</v>
          </cell>
          <cell r="X3249">
            <v>31</v>
          </cell>
          <cell r="Y3249">
            <v>30</v>
          </cell>
          <cell r="Z3249">
            <v>0</v>
          </cell>
        </row>
        <row r="3250">
          <cell r="A3250" t="str">
            <v>TMP732</v>
          </cell>
          <cell r="B3250" t="str">
            <v>DEVKAR SANTOSHEE</v>
          </cell>
          <cell r="H3250" t="str">
            <v>TEMP</v>
          </cell>
          <cell r="S3250">
            <v>39692</v>
          </cell>
          <cell r="T3250">
            <v>16</v>
          </cell>
          <cell r="U3250">
            <v>3</v>
          </cell>
          <cell r="V3250">
            <v>0</v>
          </cell>
          <cell r="W3250">
            <v>1</v>
          </cell>
          <cell r="X3250">
            <v>30</v>
          </cell>
          <cell r="Y3250">
            <v>20</v>
          </cell>
          <cell r="Z3250">
            <v>0</v>
          </cell>
        </row>
        <row r="3251">
          <cell r="A3251" t="str">
            <v>TMP732</v>
          </cell>
          <cell r="B3251" t="str">
            <v>DEVKAR SANTOSHEE</v>
          </cell>
          <cell r="H3251" t="str">
            <v>TEMP</v>
          </cell>
          <cell r="S3251">
            <v>39660</v>
          </cell>
          <cell r="T3251">
            <v>20</v>
          </cell>
          <cell r="U3251">
            <v>4</v>
          </cell>
          <cell r="V3251">
            <v>0</v>
          </cell>
          <cell r="W3251">
            <v>0</v>
          </cell>
          <cell r="X3251">
            <v>31</v>
          </cell>
          <cell r="Y3251">
            <v>24</v>
          </cell>
          <cell r="Z3251">
            <v>0</v>
          </cell>
        </row>
        <row r="3252">
          <cell r="A3252" t="str">
            <v>TMP732</v>
          </cell>
          <cell r="B3252" t="str">
            <v>DEVKAR SANTOSHEE</v>
          </cell>
          <cell r="H3252" t="str">
            <v>TEMP</v>
          </cell>
          <cell r="S3252">
            <v>39753</v>
          </cell>
          <cell r="T3252">
            <v>18</v>
          </cell>
          <cell r="U3252">
            <v>4</v>
          </cell>
          <cell r="V3252">
            <v>0</v>
          </cell>
          <cell r="W3252">
            <v>0</v>
          </cell>
          <cell r="X3252">
            <v>30</v>
          </cell>
          <cell r="Y3252">
            <v>22</v>
          </cell>
          <cell r="Z3252">
            <v>0</v>
          </cell>
        </row>
        <row r="3253">
          <cell r="A3253" t="str">
            <v>TMP732</v>
          </cell>
          <cell r="B3253" t="str">
            <v>DEVKAR SANTOSHEE</v>
          </cell>
          <cell r="H3253" t="str">
            <v>TEMP</v>
          </cell>
          <cell r="S3253">
            <v>39629</v>
          </cell>
          <cell r="T3253">
            <v>10</v>
          </cell>
          <cell r="U3253">
            <v>2</v>
          </cell>
          <cell r="V3253">
            <v>0</v>
          </cell>
          <cell r="W3253">
            <v>0</v>
          </cell>
          <cell r="X3253">
            <v>30</v>
          </cell>
          <cell r="Y3253">
            <v>12</v>
          </cell>
          <cell r="Z3253">
            <v>0</v>
          </cell>
        </row>
        <row r="3254">
          <cell r="A3254" t="str">
            <v>TMP733</v>
          </cell>
          <cell r="B3254" t="str">
            <v>KHEDEKAR SATYAWAN</v>
          </cell>
          <cell r="H3254" t="str">
            <v>TEMP</v>
          </cell>
          <cell r="S3254">
            <v>39692</v>
          </cell>
          <cell r="T3254">
            <v>6</v>
          </cell>
          <cell r="U3254">
            <v>3</v>
          </cell>
          <cell r="V3254">
            <v>0</v>
          </cell>
          <cell r="W3254">
            <v>1</v>
          </cell>
          <cell r="X3254">
            <v>30</v>
          </cell>
          <cell r="Y3254">
            <v>10</v>
          </cell>
          <cell r="Z3254">
            <v>0</v>
          </cell>
        </row>
        <row r="3255">
          <cell r="A3255" t="str">
            <v>TMP733</v>
          </cell>
          <cell r="B3255" t="str">
            <v>KHEDEKAR SATYAWAN</v>
          </cell>
          <cell r="H3255" t="str">
            <v>TEMP</v>
          </cell>
          <cell r="S3255">
            <v>39691</v>
          </cell>
          <cell r="T3255">
            <v>20.5</v>
          </cell>
          <cell r="U3255">
            <v>4</v>
          </cell>
          <cell r="V3255">
            <v>0</v>
          </cell>
          <cell r="W3255">
            <v>3</v>
          </cell>
          <cell r="X3255">
            <v>31</v>
          </cell>
          <cell r="Y3255">
            <v>27.5</v>
          </cell>
          <cell r="Z3255">
            <v>2</v>
          </cell>
        </row>
        <row r="3256">
          <cell r="A3256" t="str">
            <v>TMP733</v>
          </cell>
          <cell r="B3256" t="str">
            <v>KHEDEKAR SATYAWAN</v>
          </cell>
          <cell r="H3256" t="str">
            <v>TEMP</v>
          </cell>
          <cell r="S3256">
            <v>39660</v>
          </cell>
          <cell r="T3256">
            <v>24</v>
          </cell>
          <cell r="U3256">
            <v>4</v>
          </cell>
          <cell r="V3256">
            <v>0</v>
          </cell>
          <cell r="W3256">
            <v>0</v>
          </cell>
          <cell r="X3256">
            <v>31</v>
          </cell>
          <cell r="Y3256">
            <v>28</v>
          </cell>
          <cell r="Z3256">
            <v>2</v>
          </cell>
        </row>
        <row r="3257">
          <cell r="A3257" t="str">
            <v>TMP733</v>
          </cell>
          <cell r="B3257" t="str">
            <v>KHEDEKAR SATYAWAN</v>
          </cell>
          <cell r="H3257" t="str">
            <v>TEMP</v>
          </cell>
          <cell r="S3257">
            <v>39629</v>
          </cell>
          <cell r="T3257">
            <v>10</v>
          </cell>
          <cell r="U3257">
            <v>2</v>
          </cell>
          <cell r="V3257">
            <v>0</v>
          </cell>
          <cell r="W3257">
            <v>0</v>
          </cell>
          <cell r="X3257">
            <v>30</v>
          </cell>
          <cell r="Y3257">
            <v>12</v>
          </cell>
          <cell r="Z3257">
            <v>0</v>
          </cell>
        </row>
        <row r="3258">
          <cell r="A3258" t="str">
            <v>TMP733</v>
          </cell>
          <cell r="B3258" t="str">
            <v>KHEDEKAR SATYAWAN</v>
          </cell>
          <cell r="H3258" t="str">
            <v>TEMP</v>
          </cell>
          <cell r="S3258">
            <v>39722</v>
          </cell>
          <cell r="T3258">
            <v>14</v>
          </cell>
          <cell r="U3258">
            <v>3</v>
          </cell>
          <cell r="V3258">
            <v>0</v>
          </cell>
          <cell r="W3258">
            <v>4</v>
          </cell>
          <cell r="X3258">
            <v>31</v>
          </cell>
          <cell r="Y3258">
            <v>21</v>
          </cell>
          <cell r="Z3258">
            <v>3</v>
          </cell>
        </row>
        <row r="3259">
          <cell r="A3259" t="str">
            <v>TMP733</v>
          </cell>
          <cell r="B3259" t="str">
            <v>KHEDEKAR SATYAWAN</v>
          </cell>
          <cell r="H3259" t="str">
            <v>TEMP</v>
          </cell>
          <cell r="S3259">
            <v>39753</v>
          </cell>
          <cell r="T3259">
            <v>16.5</v>
          </cell>
          <cell r="U3259">
            <v>3</v>
          </cell>
          <cell r="V3259">
            <v>0</v>
          </cell>
          <cell r="W3259">
            <v>0</v>
          </cell>
          <cell r="X3259">
            <v>30</v>
          </cell>
          <cell r="Y3259">
            <v>19.5</v>
          </cell>
          <cell r="Z3259">
            <v>0</v>
          </cell>
        </row>
        <row r="3260">
          <cell r="A3260" t="str">
            <v>TMP734</v>
          </cell>
          <cell r="B3260" t="str">
            <v xml:space="preserve">KANADE AJAY </v>
          </cell>
          <cell r="H3260" t="str">
            <v>TEMP</v>
          </cell>
          <cell r="S3260">
            <v>39629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30</v>
          </cell>
          <cell r="Y3260">
            <v>0</v>
          </cell>
          <cell r="Z3260">
            <v>0</v>
          </cell>
        </row>
        <row r="3261">
          <cell r="A3261" t="str">
            <v>TMP735</v>
          </cell>
          <cell r="B3261" t="str">
            <v>JADHAV SANDEEP</v>
          </cell>
          <cell r="H3261" t="str">
            <v>TEMP</v>
          </cell>
          <cell r="S3261">
            <v>39629</v>
          </cell>
          <cell r="T3261">
            <v>0</v>
          </cell>
          <cell r="U3261">
            <v>0</v>
          </cell>
          <cell r="V3261">
            <v>0</v>
          </cell>
          <cell r="W3261">
            <v>0</v>
          </cell>
          <cell r="X3261">
            <v>30</v>
          </cell>
          <cell r="Y3261">
            <v>0</v>
          </cell>
          <cell r="Z3261">
            <v>0</v>
          </cell>
        </row>
        <row r="3262">
          <cell r="A3262" t="str">
            <v>TMP736</v>
          </cell>
          <cell r="B3262" t="str">
            <v>MALEKAR SAGAR</v>
          </cell>
          <cell r="H3262" t="str">
            <v>TEMP</v>
          </cell>
          <cell r="S3262">
            <v>39629</v>
          </cell>
          <cell r="T3262">
            <v>6</v>
          </cell>
          <cell r="U3262">
            <v>1</v>
          </cell>
          <cell r="V3262">
            <v>0</v>
          </cell>
          <cell r="W3262">
            <v>0</v>
          </cell>
          <cell r="X3262">
            <v>30</v>
          </cell>
          <cell r="Y3262">
            <v>7</v>
          </cell>
          <cell r="Z3262">
            <v>20.5</v>
          </cell>
        </row>
        <row r="3263">
          <cell r="A3263" t="str">
            <v>TMP736</v>
          </cell>
          <cell r="B3263" t="str">
            <v>MALEKAR SAGAR</v>
          </cell>
          <cell r="H3263" t="str">
            <v>TEMP</v>
          </cell>
          <cell r="S3263">
            <v>39722</v>
          </cell>
          <cell r="T3263">
            <v>22</v>
          </cell>
          <cell r="U3263">
            <v>5</v>
          </cell>
          <cell r="V3263">
            <v>0</v>
          </cell>
          <cell r="W3263">
            <v>4</v>
          </cell>
          <cell r="X3263">
            <v>31</v>
          </cell>
          <cell r="Y3263">
            <v>31</v>
          </cell>
          <cell r="Z3263">
            <v>12</v>
          </cell>
        </row>
        <row r="3264">
          <cell r="A3264" t="str">
            <v>TMP736</v>
          </cell>
          <cell r="B3264" t="str">
            <v>MALEKAR SAGAR</v>
          </cell>
          <cell r="H3264" t="str">
            <v>TEMP</v>
          </cell>
          <cell r="S3264">
            <v>39691</v>
          </cell>
          <cell r="T3264">
            <v>24</v>
          </cell>
          <cell r="U3264">
            <v>5</v>
          </cell>
          <cell r="V3264">
            <v>0</v>
          </cell>
          <cell r="W3264">
            <v>2</v>
          </cell>
          <cell r="X3264">
            <v>31</v>
          </cell>
          <cell r="Y3264">
            <v>31</v>
          </cell>
          <cell r="Z3264">
            <v>50</v>
          </cell>
        </row>
        <row r="3265">
          <cell r="A3265" t="str">
            <v>TMP736</v>
          </cell>
          <cell r="B3265" t="str">
            <v>MALEKAR SAGAR</v>
          </cell>
          <cell r="H3265" t="str">
            <v>TEMP</v>
          </cell>
          <cell r="S3265">
            <v>39753</v>
          </cell>
          <cell r="T3265">
            <v>26</v>
          </cell>
          <cell r="U3265">
            <v>4</v>
          </cell>
          <cell r="V3265">
            <v>0</v>
          </cell>
          <cell r="W3265">
            <v>0</v>
          </cell>
          <cell r="X3265">
            <v>30</v>
          </cell>
          <cell r="Y3265">
            <v>30</v>
          </cell>
          <cell r="Z3265">
            <v>0</v>
          </cell>
        </row>
        <row r="3266">
          <cell r="A3266" t="str">
            <v>TMP736</v>
          </cell>
          <cell r="B3266" t="str">
            <v>MALEKAR SAGAR</v>
          </cell>
          <cell r="H3266" t="str">
            <v>TEMP</v>
          </cell>
          <cell r="S3266">
            <v>39660</v>
          </cell>
          <cell r="T3266">
            <v>27</v>
          </cell>
          <cell r="U3266">
            <v>4</v>
          </cell>
          <cell r="V3266">
            <v>0</v>
          </cell>
          <cell r="W3266">
            <v>0</v>
          </cell>
          <cell r="X3266">
            <v>31</v>
          </cell>
          <cell r="Y3266">
            <v>31</v>
          </cell>
          <cell r="Z3266">
            <v>63.75</v>
          </cell>
        </row>
        <row r="3267">
          <cell r="A3267" t="str">
            <v>TMP736</v>
          </cell>
          <cell r="B3267" t="str">
            <v>MALEKAR SAGAR</v>
          </cell>
          <cell r="H3267" t="str">
            <v>TEMP</v>
          </cell>
          <cell r="S3267">
            <v>39692</v>
          </cell>
          <cell r="T3267">
            <v>20</v>
          </cell>
          <cell r="U3267">
            <v>3</v>
          </cell>
          <cell r="V3267">
            <v>0</v>
          </cell>
          <cell r="W3267">
            <v>0</v>
          </cell>
          <cell r="X3267">
            <v>30</v>
          </cell>
          <cell r="Y3267">
            <v>23</v>
          </cell>
          <cell r="Z3267">
            <v>21</v>
          </cell>
        </row>
        <row r="3268">
          <cell r="A3268" t="str">
            <v>TMP737</v>
          </cell>
          <cell r="B3268" t="str">
            <v>PADHER VEENA</v>
          </cell>
          <cell r="F3268" t="str">
            <v>TIME_IN</v>
          </cell>
          <cell r="H3268" t="str">
            <v>TEMP</v>
          </cell>
          <cell r="S3268">
            <v>39783</v>
          </cell>
          <cell r="T3268">
            <v>27</v>
          </cell>
          <cell r="U3268">
            <v>4</v>
          </cell>
          <cell r="V3268">
            <v>0</v>
          </cell>
          <cell r="W3268">
            <v>0</v>
          </cell>
          <cell r="X3268">
            <v>31</v>
          </cell>
          <cell r="Y3268">
            <v>31</v>
          </cell>
          <cell r="Z3268">
            <v>1.25</v>
          </cell>
        </row>
        <row r="3269">
          <cell r="A3269" t="str">
            <v>TMP737</v>
          </cell>
          <cell r="B3269" t="str">
            <v>PADHER VEENA</v>
          </cell>
          <cell r="H3269" t="str">
            <v>TEMP</v>
          </cell>
          <cell r="S3269">
            <v>39660</v>
          </cell>
          <cell r="T3269">
            <v>23</v>
          </cell>
          <cell r="U3269">
            <v>3</v>
          </cell>
          <cell r="V3269">
            <v>0</v>
          </cell>
          <cell r="W3269">
            <v>0</v>
          </cell>
          <cell r="X3269">
            <v>31</v>
          </cell>
          <cell r="Y3269">
            <v>26</v>
          </cell>
          <cell r="Z3269">
            <v>1.75</v>
          </cell>
        </row>
        <row r="3270">
          <cell r="A3270" t="str">
            <v>TMP737</v>
          </cell>
          <cell r="B3270" t="str">
            <v>PADHER VEENA</v>
          </cell>
          <cell r="H3270" t="str">
            <v>TEMP</v>
          </cell>
          <cell r="S3270">
            <v>39753</v>
          </cell>
          <cell r="T3270">
            <v>24</v>
          </cell>
          <cell r="U3270">
            <v>5</v>
          </cell>
          <cell r="V3270">
            <v>0</v>
          </cell>
          <cell r="W3270">
            <v>0</v>
          </cell>
          <cell r="X3270">
            <v>30</v>
          </cell>
          <cell r="Y3270">
            <v>29</v>
          </cell>
          <cell r="Z3270">
            <v>2</v>
          </cell>
        </row>
        <row r="3271">
          <cell r="A3271" t="str">
            <v>TMP737</v>
          </cell>
          <cell r="B3271" t="str">
            <v>PADHER VEENA</v>
          </cell>
          <cell r="F3271" t="str">
            <v>TIME_IN</v>
          </cell>
          <cell r="H3271" t="str">
            <v>TEMP</v>
          </cell>
          <cell r="S3271">
            <v>39845</v>
          </cell>
          <cell r="T3271">
            <v>22</v>
          </cell>
          <cell r="U3271">
            <v>4</v>
          </cell>
          <cell r="V3271">
            <v>0</v>
          </cell>
          <cell r="W3271">
            <v>0</v>
          </cell>
          <cell r="X3271">
            <v>28</v>
          </cell>
          <cell r="Y3271">
            <v>26</v>
          </cell>
          <cell r="Z3271">
            <v>8.25</v>
          </cell>
        </row>
        <row r="3272">
          <cell r="A3272" t="str">
            <v>TMP737</v>
          </cell>
          <cell r="B3272" t="str">
            <v>PADHER VEENA</v>
          </cell>
          <cell r="H3272" t="str">
            <v>TEMP</v>
          </cell>
          <cell r="S3272">
            <v>39629</v>
          </cell>
          <cell r="T3272">
            <v>5</v>
          </cell>
          <cell r="U3272">
            <v>1</v>
          </cell>
          <cell r="V3272">
            <v>0</v>
          </cell>
          <cell r="W3272">
            <v>0</v>
          </cell>
          <cell r="X3272">
            <v>30</v>
          </cell>
          <cell r="Y3272">
            <v>6</v>
          </cell>
          <cell r="Z3272">
            <v>0</v>
          </cell>
        </row>
        <row r="3273">
          <cell r="A3273" t="str">
            <v>TMP737</v>
          </cell>
          <cell r="B3273" t="str">
            <v>PADHER VEENA</v>
          </cell>
          <cell r="H3273" t="str">
            <v>TEMP</v>
          </cell>
          <cell r="S3273">
            <v>39692</v>
          </cell>
          <cell r="T3273">
            <v>22</v>
          </cell>
          <cell r="U3273">
            <v>4</v>
          </cell>
          <cell r="V3273">
            <v>0</v>
          </cell>
          <cell r="W3273">
            <v>1</v>
          </cell>
          <cell r="X3273">
            <v>30</v>
          </cell>
          <cell r="Y3273">
            <v>27</v>
          </cell>
          <cell r="Z3273">
            <v>4</v>
          </cell>
        </row>
        <row r="3274">
          <cell r="A3274" t="str">
            <v>TMP737</v>
          </cell>
          <cell r="B3274" t="str">
            <v>PADHER VEENA</v>
          </cell>
          <cell r="F3274" t="str">
            <v>TIME_IN</v>
          </cell>
          <cell r="H3274" t="str">
            <v>TEMP</v>
          </cell>
          <cell r="S3274">
            <v>39881</v>
          </cell>
          <cell r="T3274">
            <v>18</v>
          </cell>
          <cell r="U3274">
            <v>5</v>
          </cell>
          <cell r="V3274">
            <v>0</v>
          </cell>
          <cell r="W3274">
            <v>2</v>
          </cell>
          <cell r="X3274">
            <v>31</v>
          </cell>
          <cell r="Y3274">
            <v>25</v>
          </cell>
          <cell r="Z3274">
            <v>3.5</v>
          </cell>
        </row>
        <row r="3275">
          <cell r="A3275" t="str">
            <v>TMP737</v>
          </cell>
          <cell r="B3275" t="str">
            <v>PADHER VEENA</v>
          </cell>
          <cell r="F3275" t="str">
            <v>TIME_IN</v>
          </cell>
          <cell r="H3275" t="str">
            <v>TEMP</v>
          </cell>
          <cell r="S3275">
            <v>39814</v>
          </cell>
          <cell r="T3275">
            <v>24</v>
          </cell>
          <cell r="U3275">
            <v>4</v>
          </cell>
          <cell r="V3275">
            <v>0</v>
          </cell>
          <cell r="W3275">
            <v>1</v>
          </cell>
          <cell r="X3275">
            <v>31</v>
          </cell>
          <cell r="Y3275">
            <v>29</v>
          </cell>
          <cell r="Z3275">
            <v>0</v>
          </cell>
        </row>
        <row r="3276">
          <cell r="A3276" t="str">
            <v>TMP737</v>
          </cell>
          <cell r="B3276" t="str">
            <v>PADHER VEENA</v>
          </cell>
          <cell r="H3276" t="str">
            <v>TEMP</v>
          </cell>
          <cell r="S3276">
            <v>39691</v>
          </cell>
          <cell r="T3276">
            <v>22.5</v>
          </cell>
          <cell r="U3276">
            <v>4</v>
          </cell>
          <cell r="V3276">
            <v>0</v>
          </cell>
          <cell r="W3276">
            <v>3</v>
          </cell>
          <cell r="X3276">
            <v>31</v>
          </cell>
          <cell r="Y3276">
            <v>29.5</v>
          </cell>
          <cell r="Z3276">
            <v>1</v>
          </cell>
        </row>
        <row r="3277">
          <cell r="A3277" t="str">
            <v>TMP737</v>
          </cell>
          <cell r="B3277" t="str">
            <v>PADHER VEENA</v>
          </cell>
          <cell r="H3277" t="str">
            <v>TEMP</v>
          </cell>
          <cell r="S3277">
            <v>39722</v>
          </cell>
          <cell r="T3277">
            <v>22</v>
          </cell>
          <cell r="U3277">
            <v>4</v>
          </cell>
          <cell r="V3277">
            <v>0</v>
          </cell>
          <cell r="W3277">
            <v>4</v>
          </cell>
          <cell r="X3277">
            <v>31</v>
          </cell>
          <cell r="Y3277">
            <v>30</v>
          </cell>
          <cell r="Z3277">
            <v>0</v>
          </cell>
        </row>
        <row r="3278">
          <cell r="A3278" t="str">
            <v>TMP738</v>
          </cell>
          <cell r="B3278" t="str">
            <v>ABHANGA BHAWNA</v>
          </cell>
          <cell r="H3278" t="str">
            <v>TEMP</v>
          </cell>
          <cell r="S3278">
            <v>39629</v>
          </cell>
          <cell r="T3278">
            <v>5</v>
          </cell>
          <cell r="U3278">
            <v>1</v>
          </cell>
          <cell r="V3278">
            <v>0</v>
          </cell>
          <cell r="W3278">
            <v>0</v>
          </cell>
          <cell r="X3278">
            <v>30</v>
          </cell>
          <cell r="Y3278">
            <v>6</v>
          </cell>
          <cell r="Z3278">
            <v>0</v>
          </cell>
        </row>
        <row r="3279">
          <cell r="A3279" t="str">
            <v>TMP738</v>
          </cell>
          <cell r="B3279" t="str">
            <v>ABHANGA BHAWNA</v>
          </cell>
          <cell r="H3279" t="str">
            <v>TEMP</v>
          </cell>
          <cell r="S3279">
            <v>39691</v>
          </cell>
          <cell r="T3279">
            <v>23</v>
          </cell>
          <cell r="U3279">
            <v>4</v>
          </cell>
          <cell r="V3279">
            <v>0</v>
          </cell>
          <cell r="W3279">
            <v>3</v>
          </cell>
          <cell r="X3279">
            <v>31</v>
          </cell>
          <cell r="Y3279">
            <v>30</v>
          </cell>
          <cell r="Z3279">
            <v>5.5</v>
          </cell>
        </row>
        <row r="3280">
          <cell r="A3280" t="str">
            <v>TMP738</v>
          </cell>
          <cell r="B3280" t="str">
            <v>ABHANGA BHAWNA</v>
          </cell>
          <cell r="F3280" t="str">
            <v>TIME_IN</v>
          </cell>
          <cell r="H3280" t="str">
            <v>TEMP</v>
          </cell>
          <cell r="S3280">
            <v>39783</v>
          </cell>
          <cell r="T3280">
            <v>25.5</v>
          </cell>
          <cell r="U3280">
            <v>4</v>
          </cell>
          <cell r="V3280">
            <v>0</v>
          </cell>
          <cell r="W3280">
            <v>0</v>
          </cell>
          <cell r="X3280">
            <v>31</v>
          </cell>
          <cell r="Y3280">
            <v>29.5</v>
          </cell>
          <cell r="Z3280">
            <v>4</v>
          </cell>
        </row>
        <row r="3281">
          <cell r="A3281" t="str">
            <v>TMP738</v>
          </cell>
          <cell r="B3281" t="str">
            <v>ABHANGA BHAWNA</v>
          </cell>
          <cell r="F3281" t="str">
            <v>TIME_IN</v>
          </cell>
          <cell r="H3281" t="str">
            <v>TEMP</v>
          </cell>
          <cell r="S3281">
            <v>39881</v>
          </cell>
          <cell r="T3281">
            <v>23</v>
          </cell>
          <cell r="U3281">
            <v>5</v>
          </cell>
          <cell r="V3281">
            <v>0</v>
          </cell>
          <cell r="W3281">
            <v>2</v>
          </cell>
          <cell r="X3281">
            <v>31</v>
          </cell>
          <cell r="Y3281">
            <v>30</v>
          </cell>
          <cell r="Z3281">
            <v>2.5</v>
          </cell>
        </row>
        <row r="3282">
          <cell r="A3282" t="str">
            <v>TMP738</v>
          </cell>
          <cell r="B3282" t="str">
            <v>ABHANGA BHAWNA</v>
          </cell>
          <cell r="F3282" t="str">
            <v>TIME_IN</v>
          </cell>
          <cell r="H3282" t="str">
            <v>TEMP</v>
          </cell>
          <cell r="S3282">
            <v>39814</v>
          </cell>
          <cell r="T3282">
            <v>25</v>
          </cell>
          <cell r="U3282">
            <v>4</v>
          </cell>
          <cell r="V3282">
            <v>0</v>
          </cell>
          <cell r="W3282">
            <v>1</v>
          </cell>
          <cell r="X3282">
            <v>31</v>
          </cell>
          <cell r="Y3282">
            <v>30</v>
          </cell>
          <cell r="Z3282">
            <v>5.25</v>
          </cell>
        </row>
        <row r="3283">
          <cell r="A3283" t="str">
            <v>TMP738</v>
          </cell>
          <cell r="B3283" t="str">
            <v>ABHANGA BHAWNA</v>
          </cell>
          <cell r="H3283" t="str">
            <v>TEMP</v>
          </cell>
          <cell r="S3283">
            <v>39722</v>
          </cell>
          <cell r="T3283">
            <v>23</v>
          </cell>
          <cell r="U3283">
            <v>4</v>
          </cell>
          <cell r="V3283">
            <v>0</v>
          </cell>
          <cell r="W3283">
            <v>4</v>
          </cell>
          <cell r="X3283">
            <v>31</v>
          </cell>
          <cell r="Y3283">
            <v>31</v>
          </cell>
          <cell r="Z3283">
            <v>0</v>
          </cell>
        </row>
        <row r="3284">
          <cell r="A3284" t="str">
            <v>TMP738</v>
          </cell>
          <cell r="B3284" t="str">
            <v>ABHANGA BHAWNA</v>
          </cell>
          <cell r="F3284" t="str">
            <v>TIME_IN</v>
          </cell>
          <cell r="H3284" t="str">
            <v>TEMP</v>
          </cell>
          <cell r="S3284">
            <v>39845</v>
          </cell>
          <cell r="T3284">
            <v>24</v>
          </cell>
          <cell r="U3284">
            <v>4</v>
          </cell>
          <cell r="V3284">
            <v>0</v>
          </cell>
          <cell r="W3284">
            <v>0</v>
          </cell>
          <cell r="X3284">
            <v>28</v>
          </cell>
          <cell r="Y3284">
            <v>28</v>
          </cell>
          <cell r="Z3284">
            <v>0</v>
          </cell>
        </row>
        <row r="3285">
          <cell r="A3285" t="str">
            <v>TMP738</v>
          </cell>
          <cell r="B3285" t="str">
            <v>ABHANGA BHAWNA</v>
          </cell>
          <cell r="H3285" t="str">
            <v>TEMP</v>
          </cell>
          <cell r="S3285">
            <v>39660</v>
          </cell>
          <cell r="T3285">
            <v>26</v>
          </cell>
          <cell r="U3285">
            <v>4</v>
          </cell>
          <cell r="V3285">
            <v>0</v>
          </cell>
          <cell r="W3285">
            <v>0</v>
          </cell>
          <cell r="X3285">
            <v>31</v>
          </cell>
          <cell r="Y3285">
            <v>30</v>
          </cell>
          <cell r="Z3285">
            <v>11</v>
          </cell>
        </row>
        <row r="3286">
          <cell r="A3286" t="str">
            <v>TMP738</v>
          </cell>
          <cell r="B3286" t="str">
            <v>ABHANGA BHAWNA</v>
          </cell>
          <cell r="H3286" t="str">
            <v>TEMP</v>
          </cell>
          <cell r="S3286">
            <v>39753</v>
          </cell>
          <cell r="T3286">
            <v>25</v>
          </cell>
          <cell r="U3286">
            <v>5</v>
          </cell>
          <cell r="V3286">
            <v>0</v>
          </cell>
          <cell r="W3286">
            <v>0</v>
          </cell>
          <cell r="X3286">
            <v>30</v>
          </cell>
          <cell r="Y3286">
            <v>30</v>
          </cell>
          <cell r="Z3286">
            <v>1.5</v>
          </cell>
        </row>
        <row r="3287">
          <cell r="A3287" t="str">
            <v>TMP738</v>
          </cell>
          <cell r="B3287" t="str">
            <v>ABHANGA BHAWNA</v>
          </cell>
          <cell r="H3287" t="str">
            <v>TEMP</v>
          </cell>
          <cell r="S3287">
            <v>39692</v>
          </cell>
          <cell r="T3287">
            <v>24</v>
          </cell>
          <cell r="U3287">
            <v>4</v>
          </cell>
          <cell r="V3287">
            <v>0</v>
          </cell>
          <cell r="W3287">
            <v>1</v>
          </cell>
          <cell r="X3287">
            <v>30</v>
          </cell>
          <cell r="Y3287">
            <v>29</v>
          </cell>
          <cell r="Z3287">
            <v>0</v>
          </cell>
        </row>
        <row r="3288">
          <cell r="A3288" t="str">
            <v>TMP739</v>
          </cell>
          <cell r="B3288" t="str">
            <v>TRIMUKHE RAJASHREE</v>
          </cell>
          <cell r="H3288" t="str">
            <v>TEMP</v>
          </cell>
          <cell r="S3288">
            <v>39629</v>
          </cell>
          <cell r="T3288">
            <v>5</v>
          </cell>
          <cell r="U3288">
            <v>1</v>
          </cell>
          <cell r="V3288">
            <v>0</v>
          </cell>
          <cell r="W3288">
            <v>0</v>
          </cell>
          <cell r="X3288">
            <v>30</v>
          </cell>
          <cell r="Y3288">
            <v>6</v>
          </cell>
          <cell r="Z3288">
            <v>0</v>
          </cell>
        </row>
        <row r="3289">
          <cell r="A3289" t="str">
            <v>TMP739</v>
          </cell>
          <cell r="B3289" t="str">
            <v>TRIMUKHE RAJASHREE</v>
          </cell>
          <cell r="F3289" t="str">
            <v>TIME_IN</v>
          </cell>
          <cell r="H3289" t="str">
            <v>TEMP</v>
          </cell>
          <cell r="S3289">
            <v>39845</v>
          </cell>
          <cell r="T3289">
            <v>24</v>
          </cell>
          <cell r="U3289">
            <v>4</v>
          </cell>
          <cell r="V3289">
            <v>0</v>
          </cell>
          <cell r="W3289">
            <v>0</v>
          </cell>
          <cell r="X3289">
            <v>28</v>
          </cell>
          <cell r="Y3289">
            <v>28</v>
          </cell>
          <cell r="Z3289">
            <v>0</v>
          </cell>
        </row>
        <row r="3290">
          <cell r="A3290" t="str">
            <v>TMP739</v>
          </cell>
          <cell r="B3290" t="str">
            <v>TRIMUKHE RAJASHREE</v>
          </cell>
          <cell r="F3290" t="str">
            <v>TIME_IN</v>
          </cell>
          <cell r="H3290" t="str">
            <v>TEMP</v>
          </cell>
          <cell r="S3290">
            <v>39814</v>
          </cell>
          <cell r="T3290">
            <v>25</v>
          </cell>
          <cell r="U3290">
            <v>4</v>
          </cell>
          <cell r="V3290">
            <v>0</v>
          </cell>
          <cell r="W3290">
            <v>1</v>
          </cell>
          <cell r="X3290">
            <v>31</v>
          </cell>
          <cell r="Y3290">
            <v>30</v>
          </cell>
          <cell r="Z3290">
            <v>3.75</v>
          </cell>
        </row>
        <row r="3291">
          <cell r="A3291" t="str">
            <v>TMP739</v>
          </cell>
          <cell r="B3291" t="str">
            <v>TRIMUKHE RAJASHREE</v>
          </cell>
          <cell r="H3291" t="str">
            <v>TEMP</v>
          </cell>
          <cell r="S3291">
            <v>39692</v>
          </cell>
          <cell r="T3291">
            <v>22.5</v>
          </cell>
          <cell r="U3291">
            <v>4</v>
          </cell>
          <cell r="V3291">
            <v>0</v>
          </cell>
          <cell r="W3291">
            <v>1</v>
          </cell>
          <cell r="X3291">
            <v>30</v>
          </cell>
          <cell r="Y3291">
            <v>27.5</v>
          </cell>
          <cell r="Z3291">
            <v>0</v>
          </cell>
        </row>
        <row r="3292">
          <cell r="A3292" t="str">
            <v>TMP739</v>
          </cell>
          <cell r="B3292" t="str">
            <v>TRIMUKHE RAJASHREE</v>
          </cell>
          <cell r="H3292" t="str">
            <v>TEMP</v>
          </cell>
          <cell r="S3292">
            <v>39660</v>
          </cell>
          <cell r="T3292">
            <v>25</v>
          </cell>
          <cell r="U3292">
            <v>4</v>
          </cell>
          <cell r="V3292">
            <v>0</v>
          </cell>
          <cell r="W3292">
            <v>0</v>
          </cell>
          <cell r="X3292">
            <v>31</v>
          </cell>
          <cell r="Y3292">
            <v>29</v>
          </cell>
          <cell r="Z3292">
            <v>0</v>
          </cell>
        </row>
        <row r="3293">
          <cell r="A3293" t="str">
            <v>TMP739</v>
          </cell>
          <cell r="B3293" t="str">
            <v>TRIMUKHE RAJASHREE</v>
          </cell>
          <cell r="H3293" t="str">
            <v>TEMP</v>
          </cell>
          <cell r="S3293">
            <v>39722</v>
          </cell>
          <cell r="T3293">
            <v>20</v>
          </cell>
          <cell r="U3293">
            <v>4</v>
          </cell>
          <cell r="V3293">
            <v>0</v>
          </cell>
          <cell r="W3293">
            <v>4</v>
          </cell>
          <cell r="X3293">
            <v>31</v>
          </cell>
          <cell r="Y3293">
            <v>28</v>
          </cell>
          <cell r="Z3293">
            <v>0</v>
          </cell>
        </row>
        <row r="3294">
          <cell r="A3294" t="str">
            <v>TMP739</v>
          </cell>
          <cell r="B3294" t="str">
            <v>TRIMUKHE RAJASHREE</v>
          </cell>
          <cell r="F3294" t="str">
            <v>TIME_IN</v>
          </cell>
          <cell r="H3294" t="str">
            <v>TEMP</v>
          </cell>
          <cell r="S3294">
            <v>39783</v>
          </cell>
          <cell r="T3294">
            <v>24.5</v>
          </cell>
          <cell r="U3294">
            <v>4</v>
          </cell>
          <cell r="V3294">
            <v>0</v>
          </cell>
          <cell r="W3294">
            <v>0</v>
          </cell>
          <cell r="X3294">
            <v>31</v>
          </cell>
          <cell r="Y3294">
            <v>28.5</v>
          </cell>
          <cell r="Z3294">
            <v>2</v>
          </cell>
        </row>
        <row r="3295">
          <cell r="A3295" t="str">
            <v>TMP739</v>
          </cell>
          <cell r="B3295" t="str">
            <v>TRIMUKHE RAJASHREE</v>
          </cell>
          <cell r="H3295" t="str">
            <v>TEMP</v>
          </cell>
          <cell r="S3295">
            <v>39753</v>
          </cell>
          <cell r="T3295">
            <v>24</v>
          </cell>
          <cell r="U3295">
            <v>5</v>
          </cell>
          <cell r="V3295">
            <v>0</v>
          </cell>
          <cell r="W3295">
            <v>0</v>
          </cell>
          <cell r="X3295">
            <v>30</v>
          </cell>
          <cell r="Y3295">
            <v>29</v>
          </cell>
          <cell r="Z3295">
            <v>0</v>
          </cell>
        </row>
        <row r="3296">
          <cell r="A3296" t="str">
            <v>TMP739</v>
          </cell>
          <cell r="B3296" t="str">
            <v>TRIMUKHE RAJASHREE</v>
          </cell>
          <cell r="H3296" t="str">
            <v>TEMP</v>
          </cell>
          <cell r="S3296">
            <v>39691</v>
          </cell>
          <cell r="T3296">
            <v>23</v>
          </cell>
          <cell r="U3296">
            <v>4</v>
          </cell>
          <cell r="V3296">
            <v>0</v>
          </cell>
          <cell r="W3296">
            <v>3</v>
          </cell>
          <cell r="X3296">
            <v>31</v>
          </cell>
          <cell r="Y3296">
            <v>30</v>
          </cell>
          <cell r="Z3296">
            <v>0</v>
          </cell>
        </row>
        <row r="3297">
          <cell r="A3297" t="str">
            <v>TMP739</v>
          </cell>
          <cell r="B3297" t="str">
            <v>TRIMUKHE RAJASHREE</v>
          </cell>
          <cell r="F3297" t="str">
            <v>TIME_IN</v>
          </cell>
          <cell r="H3297" t="str">
            <v>TEMP</v>
          </cell>
          <cell r="S3297">
            <v>39881</v>
          </cell>
          <cell r="T3297">
            <v>21.5</v>
          </cell>
          <cell r="U3297">
            <v>5</v>
          </cell>
          <cell r="V3297">
            <v>0</v>
          </cell>
          <cell r="W3297">
            <v>2</v>
          </cell>
          <cell r="X3297">
            <v>31</v>
          </cell>
          <cell r="Y3297">
            <v>28.5</v>
          </cell>
          <cell r="Z3297">
            <v>0</v>
          </cell>
        </row>
        <row r="3298">
          <cell r="A3298" t="str">
            <v>TMP740</v>
          </cell>
          <cell r="B3298" t="str">
            <v>PAWAR SONAJI</v>
          </cell>
          <cell r="H3298" t="str">
            <v>TEMP</v>
          </cell>
          <cell r="S3298">
            <v>39629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30</v>
          </cell>
          <cell r="Y3298">
            <v>0</v>
          </cell>
          <cell r="Z3298">
            <v>0</v>
          </cell>
        </row>
        <row r="3299">
          <cell r="A3299" t="str">
            <v>TMP741</v>
          </cell>
          <cell r="B3299" t="str">
            <v>MALI RAVINDRA</v>
          </cell>
          <cell r="H3299" t="str">
            <v>TEMP</v>
          </cell>
          <cell r="S3299">
            <v>39660</v>
          </cell>
          <cell r="T3299">
            <v>26</v>
          </cell>
          <cell r="U3299">
            <v>4</v>
          </cell>
          <cell r="V3299">
            <v>0</v>
          </cell>
          <cell r="W3299">
            <v>0</v>
          </cell>
          <cell r="X3299">
            <v>31</v>
          </cell>
          <cell r="Y3299">
            <v>30</v>
          </cell>
          <cell r="Z3299">
            <v>60</v>
          </cell>
        </row>
        <row r="3300">
          <cell r="A3300" t="str">
            <v>TMP741</v>
          </cell>
          <cell r="B3300" t="str">
            <v>MALI RAVINDRA</v>
          </cell>
          <cell r="H3300" t="str">
            <v>TEMP</v>
          </cell>
          <cell r="S3300">
            <v>39722</v>
          </cell>
          <cell r="T3300">
            <v>20.5</v>
          </cell>
          <cell r="U3300">
            <v>5</v>
          </cell>
          <cell r="V3300">
            <v>0</v>
          </cell>
          <cell r="W3300">
            <v>4</v>
          </cell>
          <cell r="X3300">
            <v>31</v>
          </cell>
          <cell r="Y3300">
            <v>29.5</v>
          </cell>
          <cell r="Z3300">
            <v>4</v>
          </cell>
        </row>
        <row r="3301">
          <cell r="A3301" t="str">
            <v>TMP741</v>
          </cell>
          <cell r="B3301" t="str">
            <v>MALI RAVINDRA</v>
          </cell>
          <cell r="F3301" t="str">
            <v>TIME_IN</v>
          </cell>
          <cell r="H3301" t="str">
            <v>TEMP</v>
          </cell>
          <cell r="S3301">
            <v>39783</v>
          </cell>
          <cell r="T3301">
            <v>25.5</v>
          </cell>
          <cell r="U3301">
            <v>4</v>
          </cell>
          <cell r="V3301">
            <v>0</v>
          </cell>
          <cell r="W3301">
            <v>0</v>
          </cell>
          <cell r="X3301">
            <v>31</v>
          </cell>
          <cell r="Y3301">
            <v>29.5</v>
          </cell>
          <cell r="Z3301">
            <v>0</v>
          </cell>
        </row>
        <row r="3302">
          <cell r="A3302" t="str">
            <v>TMP741</v>
          </cell>
          <cell r="B3302" t="str">
            <v>MALI RAVINDRA</v>
          </cell>
          <cell r="H3302" t="str">
            <v>TEMP</v>
          </cell>
          <cell r="S3302">
            <v>39691</v>
          </cell>
          <cell r="T3302">
            <v>20.5</v>
          </cell>
          <cell r="U3302">
            <v>5</v>
          </cell>
          <cell r="V3302">
            <v>0</v>
          </cell>
          <cell r="W3302">
            <v>2</v>
          </cell>
          <cell r="X3302">
            <v>31</v>
          </cell>
          <cell r="Y3302">
            <v>27.5</v>
          </cell>
          <cell r="Z3302">
            <v>45</v>
          </cell>
        </row>
        <row r="3303">
          <cell r="A3303" t="str">
            <v>TMP741</v>
          </cell>
          <cell r="B3303" t="str">
            <v>MALI RAVINDRA</v>
          </cell>
          <cell r="H3303" t="str">
            <v>TEMP</v>
          </cell>
          <cell r="S3303">
            <v>39753</v>
          </cell>
          <cell r="T3303">
            <v>23</v>
          </cell>
          <cell r="U3303">
            <v>4</v>
          </cell>
          <cell r="V3303">
            <v>0</v>
          </cell>
          <cell r="W3303">
            <v>0</v>
          </cell>
          <cell r="X3303">
            <v>30</v>
          </cell>
          <cell r="Y3303">
            <v>27</v>
          </cell>
          <cell r="Z3303">
            <v>0</v>
          </cell>
        </row>
        <row r="3304">
          <cell r="A3304" t="str">
            <v>TMP741</v>
          </cell>
          <cell r="B3304" t="str">
            <v>MALI RAVINDRA</v>
          </cell>
          <cell r="H3304" t="str">
            <v>TEMP</v>
          </cell>
          <cell r="S3304">
            <v>39692</v>
          </cell>
          <cell r="T3304">
            <v>24</v>
          </cell>
          <cell r="U3304">
            <v>4</v>
          </cell>
          <cell r="V3304">
            <v>0</v>
          </cell>
          <cell r="W3304">
            <v>1</v>
          </cell>
          <cell r="X3304">
            <v>30</v>
          </cell>
          <cell r="Y3304">
            <v>29</v>
          </cell>
          <cell r="Z3304">
            <v>23.75</v>
          </cell>
        </row>
        <row r="3305">
          <cell r="A3305" t="str">
            <v>TMP741</v>
          </cell>
          <cell r="B3305" t="str">
            <v>MALI RAVINDRA</v>
          </cell>
          <cell r="H3305" t="str">
            <v>TEMP</v>
          </cell>
          <cell r="S3305">
            <v>39629</v>
          </cell>
          <cell r="T3305">
            <v>4</v>
          </cell>
          <cell r="U3305">
            <v>1</v>
          </cell>
          <cell r="V3305">
            <v>0</v>
          </cell>
          <cell r="W3305">
            <v>0</v>
          </cell>
          <cell r="X3305">
            <v>30</v>
          </cell>
          <cell r="Y3305">
            <v>5</v>
          </cell>
          <cell r="Z3305">
            <v>5.25</v>
          </cell>
        </row>
        <row r="3306">
          <cell r="A3306" t="str">
            <v>TMP742</v>
          </cell>
          <cell r="B3306" t="str">
            <v>JADHAV SAIPRASAD</v>
          </cell>
          <cell r="H3306" t="str">
            <v>TEMP</v>
          </cell>
          <cell r="S3306">
            <v>39629</v>
          </cell>
          <cell r="T3306">
            <v>3</v>
          </cell>
          <cell r="U3306">
            <v>1</v>
          </cell>
          <cell r="V3306">
            <v>0</v>
          </cell>
          <cell r="W3306">
            <v>0</v>
          </cell>
          <cell r="X3306">
            <v>30</v>
          </cell>
          <cell r="Y3306">
            <v>4</v>
          </cell>
          <cell r="Z3306">
            <v>5</v>
          </cell>
        </row>
        <row r="3307">
          <cell r="A3307" t="str">
            <v>TMP742</v>
          </cell>
          <cell r="B3307" t="str">
            <v>JADHAV SAIPRASAD</v>
          </cell>
          <cell r="H3307" t="str">
            <v>TEMP</v>
          </cell>
          <cell r="S3307">
            <v>39692</v>
          </cell>
          <cell r="T3307">
            <v>20</v>
          </cell>
          <cell r="U3307">
            <v>4</v>
          </cell>
          <cell r="V3307">
            <v>0</v>
          </cell>
          <cell r="W3307">
            <v>1</v>
          </cell>
          <cell r="X3307">
            <v>30</v>
          </cell>
          <cell r="Y3307">
            <v>25</v>
          </cell>
          <cell r="Z3307">
            <v>13</v>
          </cell>
        </row>
        <row r="3308">
          <cell r="A3308" t="str">
            <v>TMP742</v>
          </cell>
          <cell r="B3308" t="str">
            <v>JADHAV SAIPRASAD</v>
          </cell>
          <cell r="H3308" t="str">
            <v>TEMP</v>
          </cell>
          <cell r="S3308">
            <v>39660</v>
          </cell>
          <cell r="T3308">
            <v>25</v>
          </cell>
          <cell r="U3308">
            <v>4</v>
          </cell>
          <cell r="V3308">
            <v>0</v>
          </cell>
          <cell r="W3308">
            <v>0</v>
          </cell>
          <cell r="X3308">
            <v>31</v>
          </cell>
          <cell r="Y3308">
            <v>29</v>
          </cell>
          <cell r="Z3308">
            <v>42</v>
          </cell>
        </row>
        <row r="3309">
          <cell r="A3309" t="str">
            <v>TMP742</v>
          </cell>
          <cell r="B3309" t="str">
            <v>JADHAV SAIPRASAD</v>
          </cell>
          <cell r="H3309" t="str">
            <v>TEMP</v>
          </cell>
          <cell r="S3309">
            <v>39691</v>
          </cell>
          <cell r="T3309">
            <v>19.5</v>
          </cell>
          <cell r="U3309">
            <v>5</v>
          </cell>
          <cell r="V3309">
            <v>0</v>
          </cell>
          <cell r="W3309">
            <v>1</v>
          </cell>
          <cell r="X3309">
            <v>31</v>
          </cell>
          <cell r="Y3309">
            <v>25.5</v>
          </cell>
          <cell r="Z3309">
            <v>33.75</v>
          </cell>
        </row>
        <row r="3310">
          <cell r="A3310" t="str">
            <v>TMP742</v>
          </cell>
          <cell r="B3310" t="str">
            <v>JADHAV SAIPRASAD</v>
          </cell>
          <cell r="H3310" t="str">
            <v>TEMP</v>
          </cell>
          <cell r="S3310">
            <v>39753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30</v>
          </cell>
          <cell r="Y3310">
            <v>0</v>
          </cell>
          <cell r="Z3310">
            <v>0</v>
          </cell>
        </row>
        <row r="3311">
          <cell r="A3311" t="str">
            <v>TMP742</v>
          </cell>
          <cell r="B3311" t="str">
            <v>JADHAV SAIPRASAD</v>
          </cell>
          <cell r="H3311" t="str">
            <v>TEMP</v>
          </cell>
          <cell r="S3311">
            <v>39722</v>
          </cell>
          <cell r="T3311">
            <v>11</v>
          </cell>
          <cell r="U3311">
            <v>2</v>
          </cell>
          <cell r="V3311">
            <v>0</v>
          </cell>
          <cell r="W3311">
            <v>1</v>
          </cell>
          <cell r="X3311">
            <v>31</v>
          </cell>
          <cell r="Y3311">
            <v>14</v>
          </cell>
          <cell r="Z3311">
            <v>12</v>
          </cell>
        </row>
        <row r="3312">
          <cell r="A3312" t="str">
            <v>TMP743</v>
          </cell>
          <cell r="B3312" t="str">
            <v>BORCHATE SAGAR</v>
          </cell>
          <cell r="H3312" t="str">
            <v>TEMP</v>
          </cell>
          <cell r="S3312">
            <v>39692</v>
          </cell>
          <cell r="T3312">
            <v>22.5</v>
          </cell>
          <cell r="U3312">
            <v>4</v>
          </cell>
          <cell r="V3312">
            <v>0</v>
          </cell>
          <cell r="W3312">
            <v>1</v>
          </cell>
          <cell r="X3312">
            <v>30</v>
          </cell>
          <cell r="Y3312">
            <v>27.5</v>
          </cell>
          <cell r="Z3312">
            <v>24</v>
          </cell>
        </row>
        <row r="3313">
          <cell r="A3313" t="str">
            <v>TMP743</v>
          </cell>
          <cell r="B3313" t="str">
            <v>BORCHATE SAGAR</v>
          </cell>
          <cell r="H3313" t="str">
            <v>TEMP</v>
          </cell>
          <cell r="S3313">
            <v>39629</v>
          </cell>
          <cell r="T3313">
            <v>3</v>
          </cell>
          <cell r="U3313">
            <v>0</v>
          </cell>
          <cell r="V3313">
            <v>0</v>
          </cell>
          <cell r="W3313">
            <v>0</v>
          </cell>
          <cell r="X3313">
            <v>30</v>
          </cell>
          <cell r="Y3313">
            <v>3</v>
          </cell>
          <cell r="Z3313">
            <v>5.25</v>
          </cell>
        </row>
        <row r="3314">
          <cell r="A3314" t="str">
            <v>TMP743</v>
          </cell>
          <cell r="B3314" t="str">
            <v>BORCHATE SAGAR</v>
          </cell>
          <cell r="H3314" t="str">
            <v>TEMP</v>
          </cell>
          <cell r="S3314">
            <v>39691</v>
          </cell>
          <cell r="T3314">
            <v>23</v>
          </cell>
          <cell r="U3314">
            <v>5</v>
          </cell>
          <cell r="V3314">
            <v>0</v>
          </cell>
          <cell r="W3314">
            <v>2</v>
          </cell>
          <cell r="X3314">
            <v>31</v>
          </cell>
          <cell r="Y3314">
            <v>30</v>
          </cell>
          <cell r="Z3314">
            <v>69.75</v>
          </cell>
        </row>
        <row r="3315">
          <cell r="A3315" t="str">
            <v>TMP743</v>
          </cell>
          <cell r="B3315" t="str">
            <v>BORCHATE SAGAR</v>
          </cell>
          <cell r="H3315" t="str">
            <v>TEMP</v>
          </cell>
          <cell r="S3315">
            <v>39660</v>
          </cell>
          <cell r="T3315">
            <v>26</v>
          </cell>
          <cell r="U3315">
            <v>4</v>
          </cell>
          <cell r="V3315">
            <v>0</v>
          </cell>
          <cell r="W3315">
            <v>0</v>
          </cell>
          <cell r="X3315">
            <v>31</v>
          </cell>
          <cell r="Y3315">
            <v>30</v>
          </cell>
          <cell r="Z3315">
            <v>47.75</v>
          </cell>
        </row>
        <row r="3316">
          <cell r="A3316" t="str">
            <v>TMP743</v>
          </cell>
          <cell r="B3316" t="str">
            <v>BORCHATE SAGAR</v>
          </cell>
          <cell r="H3316" t="str">
            <v>TEMP</v>
          </cell>
          <cell r="S3316">
            <v>39753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30</v>
          </cell>
          <cell r="Y3316">
            <v>0</v>
          </cell>
          <cell r="Z3316">
            <v>0</v>
          </cell>
        </row>
        <row r="3317">
          <cell r="A3317" t="str">
            <v>TMP743</v>
          </cell>
          <cell r="B3317" t="str">
            <v>BORCHATE SAGAR</v>
          </cell>
          <cell r="H3317" t="str">
            <v>TEMP</v>
          </cell>
          <cell r="S3317">
            <v>39722</v>
          </cell>
          <cell r="T3317">
            <v>11.5</v>
          </cell>
          <cell r="U3317">
            <v>2</v>
          </cell>
          <cell r="V3317">
            <v>0</v>
          </cell>
          <cell r="W3317">
            <v>1</v>
          </cell>
          <cell r="X3317">
            <v>31</v>
          </cell>
          <cell r="Y3317">
            <v>14.5</v>
          </cell>
          <cell r="Z3317">
            <v>14</v>
          </cell>
        </row>
        <row r="3318">
          <cell r="A3318" t="str">
            <v>TMP744</v>
          </cell>
          <cell r="B3318" t="str">
            <v>SINGH LAXMAN</v>
          </cell>
          <cell r="H3318" t="str">
            <v>TEMP</v>
          </cell>
          <cell r="S3318">
            <v>39691</v>
          </cell>
          <cell r="T3318">
            <v>24</v>
          </cell>
          <cell r="U3318">
            <v>5</v>
          </cell>
          <cell r="V3318">
            <v>0</v>
          </cell>
          <cell r="W3318">
            <v>2</v>
          </cell>
          <cell r="X3318">
            <v>31</v>
          </cell>
          <cell r="Y3318">
            <v>31</v>
          </cell>
          <cell r="Z3318">
            <v>74.75</v>
          </cell>
        </row>
        <row r="3319">
          <cell r="A3319" t="str">
            <v>TMP744</v>
          </cell>
          <cell r="B3319" t="str">
            <v>SINGH LAXMAN</v>
          </cell>
          <cell r="F3319" t="str">
            <v>TIME_IN</v>
          </cell>
          <cell r="H3319" t="str">
            <v>TEMP</v>
          </cell>
          <cell r="S3319">
            <v>39783</v>
          </cell>
          <cell r="T3319">
            <v>24</v>
          </cell>
          <cell r="U3319">
            <v>4</v>
          </cell>
          <cell r="V3319">
            <v>0</v>
          </cell>
          <cell r="W3319">
            <v>0</v>
          </cell>
          <cell r="X3319">
            <v>31</v>
          </cell>
          <cell r="Y3319">
            <v>28</v>
          </cell>
          <cell r="Z3319">
            <v>0</v>
          </cell>
        </row>
        <row r="3320">
          <cell r="A3320" t="str">
            <v>TMP744</v>
          </cell>
          <cell r="B3320" t="str">
            <v>SINGH LAXMAN</v>
          </cell>
          <cell r="H3320" t="str">
            <v>TEMP</v>
          </cell>
          <cell r="S3320">
            <v>39660</v>
          </cell>
          <cell r="T3320">
            <v>25</v>
          </cell>
          <cell r="U3320">
            <v>4</v>
          </cell>
          <cell r="V3320">
            <v>0</v>
          </cell>
          <cell r="W3320">
            <v>0</v>
          </cell>
          <cell r="X3320">
            <v>31</v>
          </cell>
          <cell r="Y3320">
            <v>29</v>
          </cell>
          <cell r="Z3320">
            <v>78.5</v>
          </cell>
        </row>
        <row r="3321">
          <cell r="A3321" t="str">
            <v>TMP744</v>
          </cell>
          <cell r="B3321" t="str">
            <v>SINGH LAXMAN</v>
          </cell>
          <cell r="H3321" t="str">
            <v>TEMP</v>
          </cell>
          <cell r="S3321">
            <v>39722</v>
          </cell>
          <cell r="T3321">
            <v>21</v>
          </cell>
          <cell r="U3321">
            <v>5</v>
          </cell>
          <cell r="V3321">
            <v>0</v>
          </cell>
          <cell r="W3321">
            <v>4</v>
          </cell>
          <cell r="X3321">
            <v>31</v>
          </cell>
          <cell r="Y3321">
            <v>30</v>
          </cell>
          <cell r="Z3321">
            <v>1</v>
          </cell>
        </row>
        <row r="3322">
          <cell r="A3322" t="str">
            <v>TMP744</v>
          </cell>
          <cell r="B3322" t="str">
            <v>SINGH LAXMAN</v>
          </cell>
          <cell r="H3322" t="str">
            <v>TEMP</v>
          </cell>
          <cell r="S3322">
            <v>39692</v>
          </cell>
          <cell r="T3322">
            <v>24.5</v>
          </cell>
          <cell r="U3322">
            <v>4</v>
          </cell>
          <cell r="V3322">
            <v>0</v>
          </cell>
          <cell r="W3322">
            <v>1</v>
          </cell>
          <cell r="X3322">
            <v>30</v>
          </cell>
          <cell r="Y3322">
            <v>29.5</v>
          </cell>
          <cell r="Z3322">
            <v>35</v>
          </cell>
        </row>
        <row r="3323">
          <cell r="A3323" t="str">
            <v>TMP744</v>
          </cell>
          <cell r="B3323" t="str">
            <v>SINGH LAXMAN</v>
          </cell>
          <cell r="H3323" t="str">
            <v>TEMP</v>
          </cell>
          <cell r="S3323">
            <v>39753</v>
          </cell>
          <cell r="T3323">
            <v>24</v>
          </cell>
          <cell r="U3323">
            <v>4</v>
          </cell>
          <cell r="V3323">
            <v>0</v>
          </cell>
          <cell r="W3323">
            <v>0</v>
          </cell>
          <cell r="X3323">
            <v>30</v>
          </cell>
          <cell r="Y3323">
            <v>28</v>
          </cell>
          <cell r="Z3323">
            <v>0</v>
          </cell>
        </row>
        <row r="3324">
          <cell r="A3324" t="str">
            <v>TMP744</v>
          </cell>
          <cell r="B3324" t="str">
            <v>SINGH LAXMAN</v>
          </cell>
          <cell r="F3324" t="str">
            <v>TIME_IN</v>
          </cell>
          <cell r="H3324" t="str">
            <v>TEMP</v>
          </cell>
          <cell r="S3324">
            <v>39814</v>
          </cell>
          <cell r="T3324">
            <v>24</v>
          </cell>
          <cell r="U3324">
            <v>5</v>
          </cell>
          <cell r="V3324">
            <v>0</v>
          </cell>
          <cell r="W3324">
            <v>1</v>
          </cell>
          <cell r="X3324">
            <v>31</v>
          </cell>
          <cell r="Y3324">
            <v>30</v>
          </cell>
          <cell r="Z3324">
            <v>0</v>
          </cell>
        </row>
        <row r="3325">
          <cell r="A3325" t="str">
            <v>TMP744</v>
          </cell>
          <cell r="B3325" t="str">
            <v>SINGH LAXMAN</v>
          </cell>
          <cell r="F3325" t="str">
            <v>TIME_IN</v>
          </cell>
          <cell r="H3325" t="str">
            <v>TEMP</v>
          </cell>
          <cell r="S3325">
            <v>39845</v>
          </cell>
          <cell r="T3325">
            <v>16</v>
          </cell>
          <cell r="U3325">
            <v>8</v>
          </cell>
          <cell r="V3325">
            <v>0</v>
          </cell>
          <cell r="W3325">
            <v>0</v>
          </cell>
          <cell r="X3325">
            <v>28</v>
          </cell>
          <cell r="Y3325">
            <v>24</v>
          </cell>
          <cell r="Z3325">
            <v>0</v>
          </cell>
        </row>
        <row r="3326">
          <cell r="A3326" t="str">
            <v>TMP744</v>
          </cell>
          <cell r="B3326" t="str">
            <v>SINGH LAXMAN</v>
          </cell>
          <cell r="H3326" t="str">
            <v>TEMP</v>
          </cell>
          <cell r="S3326">
            <v>39629</v>
          </cell>
          <cell r="T3326">
            <v>2</v>
          </cell>
          <cell r="U3326">
            <v>0</v>
          </cell>
          <cell r="V3326">
            <v>0</v>
          </cell>
          <cell r="W3326">
            <v>0</v>
          </cell>
          <cell r="X3326">
            <v>30</v>
          </cell>
          <cell r="Y3326">
            <v>2</v>
          </cell>
          <cell r="Z3326">
            <v>4.25</v>
          </cell>
        </row>
        <row r="3327">
          <cell r="A3327" t="str">
            <v>TMP746</v>
          </cell>
          <cell r="B3327" t="str">
            <v>JOSHI JYOTI</v>
          </cell>
          <cell r="F3327" t="str">
            <v>TIME_IN</v>
          </cell>
          <cell r="H3327" t="str">
            <v>TEMP</v>
          </cell>
          <cell r="S3327">
            <v>39783</v>
          </cell>
          <cell r="T3327">
            <v>26.5</v>
          </cell>
          <cell r="U3327">
            <v>4</v>
          </cell>
          <cell r="V3327">
            <v>0</v>
          </cell>
          <cell r="W3327">
            <v>0</v>
          </cell>
          <cell r="X3327">
            <v>31</v>
          </cell>
          <cell r="Y3327">
            <v>30.5</v>
          </cell>
          <cell r="Z3327">
            <v>0</v>
          </cell>
        </row>
        <row r="3328">
          <cell r="A3328" t="str">
            <v>TMP746</v>
          </cell>
          <cell r="B3328" t="str">
            <v>JOSHI JYOTI</v>
          </cell>
          <cell r="H3328" t="str">
            <v>TEMP</v>
          </cell>
          <cell r="S3328">
            <v>39722</v>
          </cell>
          <cell r="T3328">
            <v>21</v>
          </cell>
          <cell r="U3328">
            <v>4</v>
          </cell>
          <cell r="V3328">
            <v>0</v>
          </cell>
          <cell r="W3328">
            <v>4</v>
          </cell>
          <cell r="X3328">
            <v>31</v>
          </cell>
          <cell r="Y3328">
            <v>29</v>
          </cell>
          <cell r="Z3328">
            <v>0</v>
          </cell>
        </row>
        <row r="3329">
          <cell r="A3329" t="str">
            <v>TMP746</v>
          </cell>
          <cell r="B3329" t="str">
            <v>JOSHI JYOTI</v>
          </cell>
          <cell r="H3329" t="str">
            <v>TEMP</v>
          </cell>
          <cell r="S3329">
            <v>39692</v>
          </cell>
          <cell r="T3329">
            <v>25</v>
          </cell>
          <cell r="U3329">
            <v>4</v>
          </cell>
          <cell r="V3329">
            <v>0</v>
          </cell>
          <cell r="W3329">
            <v>1</v>
          </cell>
          <cell r="X3329">
            <v>30</v>
          </cell>
          <cell r="Y3329">
            <v>30</v>
          </cell>
          <cell r="Z3329">
            <v>0</v>
          </cell>
        </row>
        <row r="3330">
          <cell r="A3330" t="str">
            <v>TMP746</v>
          </cell>
          <cell r="B3330" t="str">
            <v>JOSHI JYOTI</v>
          </cell>
          <cell r="H3330" t="str">
            <v>TEMP</v>
          </cell>
          <cell r="S3330">
            <v>39753</v>
          </cell>
          <cell r="T3330">
            <v>24</v>
          </cell>
          <cell r="U3330">
            <v>5</v>
          </cell>
          <cell r="V3330">
            <v>0</v>
          </cell>
          <cell r="W3330">
            <v>0</v>
          </cell>
          <cell r="X3330">
            <v>30</v>
          </cell>
          <cell r="Y3330">
            <v>29</v>
          </cell>
          <cell r="Z3330">
            <v>0</v>
          </cell>
        </row>
        <row r="3331">
          <cell r="A3331" t="str">
            <v>TMP746</v>
          </cell>
          <cell r="B3331" t="str">
            <v>JOSHI JYOTI</v>
          </cell>
          <cell r="H3331" t="str">
            <v>TEMP</v>
          </cell>
          <cell r="S3331">
            <v>39660</v>
          </cell>
          <cell r="T3331">
            <v>26</v>
          </cell>
          <cell r="U3331">
            <v>4</v>
          </cell>
          <cell r="V3331">
            <v>0</v>
          </cell>
          <cell r="W3331">
            <v>0</v>
          </cell>
          <cell r="X3331">
            <v>31</v>
          </cell>
          <cell r="Y3331">
            <v>30</v>
          </cell>
          <cell r="Z3331">
            <v>16</v>
          </cell>
        </row>
        <row r="3332">
          <cell r="A3332" t="str">
            <v>TMP746</v>
          </cell>
          <cell r="B3332" t="str">
            <v>JOSHI JYOTI</v>
          </cell>
          <cell r="H3332" t="str">
            <v>TEMP</v>
          </cell>
          <cell r="S3332">
            <v>39691</v>
          </cell>
          <cell r="T3332">
            <v>24</v>
          </cell>
          <cell r="U3332">
            <v>4</v>
          </cell>
          <cell r="V3332">
            <v>0</v>
          </cell>
          <cell r="W3332">
            <v>3</v>
          </cell>
          <cell r="X3332">
            <v>31</v>
          </cell>
          <cell r="Y3332">
            <v>31</v>
          </cell>
          <cell r="Z3332">
            <v>0</v>
          </cell>
        </row>
        <row r="3333">
          <cell r="A3333" t="str">
            <v>TMP748</v>
          </cell>
          <cell r="B3333" t="str">
            <v>KASARE MOHINI S</v>
          </cell>
          <cell r="H3333" t="str">
            <v>TEMP</v>
          </cell>
          <cell r="S3333">
            <v>39660</v>
          </cell>
          <cell r="T3333">
            <v>12</v>
          </cell>
          <cell r="U3333">
            <v>3</v>
          </cell>
          <cell r="V3333">
            <v>0</v>
          </cell>
          <cell r="W3333">
            <v>0</v>
          </cell>
          <cell r="X3333">
            <v>31</v>
          </cell>
          <cell r="Y3333">
            <v>15</v>
          </cell>
          <cell r="Z3333">
            <v>0</v>
          </cell>
        </row>
        <row r="3334">
          <cell r="A3334" t="str">
            <v>TMP749</v>
          </cell>
          <cell r="B3334" t="str">
            <v>KELASKAR SURESH</v>
          </cell>
          <cell r="H3334" t="str">
            <v>TEMP</v>
          </cell>
          <cell r="S3334">
            <v>39692</v>
          </cell>
          <cell r="T3334">
            <v>19</v>
          </cell>
          <cell r="U3334">
            <v>4</v>
          </cell>
          <cell r="V3334">
            <v>0</v>
          </cell>
          <cell r="W3334">
            <v>1</v>
          </cell>
          <cell r="X3334">
            <v>30</v>
          </cell>
          <cell r="Y3334">
            <v>24</v>
          </cell>
          <cell r="Z3334">
            <v>21</v>
          </cell>
        </row>
        <row r="3335">
          <cell r="A3335" t="str">
            <v>TMP749</v>
          </cell>
          <cell r="B3335" t="str">
            <v>KELASKAR SURESH</v>
          </cell>
          <cell r="H3335" t="str">
            <v>TEMP</v>
          </cell>
          <cell r="S3335">
            <v>39722</v>
          </cell>
          <cell r="T3335">
            <v>22</v>
          </cell>
          <cell r="U3335">
            <v>5</v>
          </cell>
          <cell r="V3335">
            <v>0</v>
          </cell>
          <cell r="W3335">
            <v>4</v>
          </cell>
          <cell r="X3335">
            <v>31</v>
          </cell>
          <cell r="Y3335">
            <v>31</v>
          </cell>
          <cell r="Z3335">
            <v>4</v>
          </cell>
        </row>
        <row r="3336">
          <cell r="A3336" t="str">
            <v>TMP749</v>
          </cell>
          <cell r="B3336" t="str">
            <v>KELASKAR SURESH</v>
          </cell>
          <cell r="H3336" t="str">
            <v>TEMP</v>
          </cell>
          <cell r="S3336">
            <v>39753</v>
          </cell>
          <cell r="T3336">
            <v>2</v>
          </cell>
          <cell r="U3336">
            <v>0</v>
          </cell>
          <cell r="V3336">
            <v>0</v>
          </cell>
          <cell r="W3336">
            <v>0</v>
          </cell>
          <cell r="X3336">
            <v>30</v>
          </cell>
          <cell r="Y3336">
            <v>2</v>
          </cell>
          <cell r="Z3336">
            <v>0</v>
          </cell>
        </row>
        <row r="3337">
          <cell r="A3337" t="str">
            <v>TMP749</v>
          </cell>
          <cell r="B3337" t="str">
            <v>KELASKAR SURESH</v>
          </cell>
          <cell r="H3337" t="str">
            <v>TEMP</v>
          </cell>
          <cell r="S3337">
            <v>39691</v>
          </cell>
          <cell r="T3337">
            <v>24</v>
          </cell>
          <cell r="U3337">
            <v>5</v>
          </cell>
          <cell r="V3337">
            <v>0</v>
          </cell>
          <cell r="W3337">
            <v>2</v>
          </cell>
          <cell r="X3337">
            <v>31</v>
          </cell>
          <cell r="Y3337">
            <v>31</v>
          </cell>
          <cell r="Z3337">
            <v>52</v>
          </cell>
        </row>
        <row r="3338">
          <cell r="A3338" t="str">
            <v>TMP749</v>
          </cell>
          <cell r="B3338" t="str">
            <v>KELASKAR SURESH</v>
          </cell>
          <cell r="H3338" t="str">
            <v>TEMP</v>
          </cell>
          <cell r="S3338">
            <v>39660</v>
          </cell>
          <cell r="T3338">
            <v>15.5</v>
          </cell>
          <cell r="U3338">
            <v>2</v>
          </cell>
          <cell r="V3338">
            <v>0</v>
          </cell>
          <cell r="W3338">
            <v>0</v>
          </cell>
          <cell r="X3338">
            <v>31</v>
          </cell>
          <cell r="Y3338">
            <v>17.5</v>
          </cell>
          <cell r="Z3338">
            <v>16.75</v>
          </cell>
        </row>
        <row r="3339">
          <cell r="A3339" t="str">
            <v>TMP750</v>
          </cell>
          <cell r="B3339" t="str">
            <v>PATIL SUNITA</v>
          </cell>
          <cell r="H3339" t="str">
            <v>TEMP</v>
          </cell>
          <cell r="S3339">
            <v>39722</v>
          </cell>
          <cell r="T3339">
            <v>20</v>
          </cell>
          <cell r="U3339">
            <v>4</v>
          </cell>
          <cell r="V3339">
            <v>0</v>
          </cell>
          <cell r="W3339">
            <v>4</v>
          </cell>
          <cell r="X3339">
            <v>31</v>
          </cell>
          <cell r="Y3339">
            <v>28</v>
          </cell>
          <cell r="Z3339">
            <v>2</v>
          </cell>
        </row>
        <row r="3340">
          <cell r="A3340" t="str">
            <v>TMP750</v>
          </cell>
          <cell r="B3340" t="str">
            <v>PATIL SUNITA</v>
          </cell>
          <cell r="H3340" t="str">
            <v>TEMP</v>
          </cell>
          <cell r="S3340">
            <v>39692</v>
          </cell>
          <cell r="T3340">
            <v>22</v>
          </cell>
          <cell r="U3340">
            <v>4</v>
          </cell>
          <cell r="V3340">
            <v>0</v>
          </cell>
          <cell r="W3340">
            <v>1</v>
          </cell>
          <cell r="X3340">
            <v>30</v>
          </cell>
          <cell r="Y3340">
            <v>27</v>
          </cell>
          <cell r="Z3340">
            <v>0</v>
          </cell>
        </row>
        <row r="3341">
          <cell r="A3341" t="str">
            <v>TMP750</v>
          </cell>
          <cell r="B3341" t="str">
            <v>PATIL SUNITA</v>
          </cell>
          <cell r="H3341" t="str">
            <v>TEMP</v>
          </cell>
          <cell r="S3341">
            <v>39753</v>
          </cell>
          <cell r="T3341">
            <v>24</v>
          </cell>
          <cell r="U3341">
            <v>5</v>
          </cell>
          <cell r="V3341">
            <v>0</v>
          </cell>
          <cell r="W3341">
            <v>0</v>
          </cell>
          <cell r="X3341">
            <v>30</v>
          </cell>
          <cell r="Y3341">
            <v>29</v>
          </cell>
          <cell r="Z3341">
            <v>0</v>
          </cell>
        </row>
        <row r="3342">
          <cell r="A3342" t="str">
            <v>TMP750</v>
          </cell>
          <cell r="B3342" t="str">
            <v>PATIL SUNITA</v>
          </cell>
          <cell r="F3342" t="str">
            <v>TIME_IN</v>
          </cell>
          <cell r="H3342" t="str">
            <v>TEMP</v>
          </cell>
          <cell r="S3342">
            <v>39783</v>
          </cell>
          <cell r="T3342">
            <v>22</v>
          </cell>
          <cell r="U3342">
            <v>4</v>
          </cell>
          <cell r="V3342">
            <v>0</v>
          </cell>
          <cell r="W3342">
            <v>0</v>
          </cell>
          <cell r="X3342">
            <v>31</v>
          </cell>
          <cell r="Y3342">
            <v>26</v>
          </cell>
          <cell r="Z3342">
            <v>0</v>
          </cell>
        </row>
        <row r="3343">
          <cell r="A3343" t="str">
            <v>TMP750</v>
          </cell>
          <cell r="B3343" t="str">
            <v>PATIL SUNITA</v>
          </cell>
          <cell r="H3343" t="str">
            <v>TEMP</v>
          </cell>
          <cell r="S3343">
            <v>39691</v>
          </cell>
          <cell r="T3343">
            <v>22</v>
          </cell>
          <cell r="U3343">
            <v>4</v>
          </cell>
          <cell r="V3343">
            <v>0</v>
          </cell>
          <cell r="W3343">
            <v>3</v>
          </cell>
          <cell r="X3343">
            <v>31</v>
          </cell>
          <cell r="Y3343">
            <v>29</v>
          </cell>
          <cell r="Z3343">
            <v>0</v>
          </cell>
        </row>
        <row r="3344">
          <cell r="A3344" t="str">
            <v>TMP750</v>
          </cell>
          <cell r="B3344" t="str">
            <v>PATIL SUNITA</v>
          </cell>
          <cell r="H3344" t="str">
            <v>TEMP</v>
          </cell>
          <cell r="S3344">
            <v>39660</v>
          </cell>
          <cell r="T3344">
            <v>10</v>
          </cell>
          <cell r="U3344">
            <v>1</v>
          </cell>
          <cell r="V3344">
            <v>0</v>
          </cell>
          <cell r="W3344">
            <v>0</v>
          </cell>
          <cell r="X3344">
            <v>31</v>
          </cell>
          <cell r="Y3344">
            <v>11</v>
          </cell>
          <cell r="Z3344">
            <v>12.5</v>
          </cell>
        </row>
        <row r="3345">
          <cell r="A3345" t="str">
            <v>TMP751</v>
          </cell>
          <cell r="B3345" t="str">
            <v>KIRSAGAR TANUJA</v>
          </cell>
          <cell r="H3345" t="str">
            <v>TEMP</v>
          </cell>
          <cell r="S3345">
            <v>39691</v>
          </cell>
          <cell r="T3345">
            <v>24</v>
          </cell>
          <cell r="U3345">
            <v>4</v>
          </cell>
          <cell r="V3345">
            <v>0</v>
          </cell>
          <cell r="W3345">
            <v>3</v>
          </cell>
          <cell r="X3345">
            <v>31</v>
          </cell>
          <cell r="Y3345">
            <v>31</v>
          </cell>
          <cell r="Z3345">
            <v>0</v>
          </cell>
        </row>
        <row r="3346">
          <cell r="A3346" t="str">
            <v>TMP751</v>
          </cell>
          <cell r="B3346" t="str">
            <v>KIRSAGAR TANUJA</v>
          </cell>
          <cell r="F3346" t="str">
            <v>TIME_IN</v>
          </cell>
          <cell r="H3346" t="str">
            <v>TEMP</v>
          </cell>
          <cell r="S3346">
            <v>39814</v>
          </cell>
          <cell r="T3346">
            <v>25</v>
          </cell>
          <cell r="U3346">
            <v>4</v>
          </cell>
          <cell r="V3346">
            <v>0</v>
          </cell>
          <cell r="W3346">
            <v>1</v>
          </cell>
          <cell r="X3346">
            <v>31</v>
          </cell>
          <cell r="Y3346">
            <v>30</v>
          </cell>
          <cell r="Z3346">
            <v>4.5</v>
          </cell>
        </row>
        <row r="3347">
          <cell r="A3347" t="str">
            <v>TMP751</v>
          </cell>
          <cell r="B3347" t="str">
            <v>KIRSAGAR TANUJA</v>
          </cell>
          <cell r="F3347" t="str">
            <v>TIME_IN</v>
          </cell>
          <cell r="H3347" t="str">
            <v>TEMP</v>
          </cell>
          <cell r="S3347">
            <v>39783</v>
          </cell>
          <cell r="T3347">
            <v>21</v>
          </cell>
          <cell r="U3347">
            <v>4</v>
          </cell>
          <cell r="V3347">
            <v>0</v>
          </cell>
          <cell r="W3347">
            <v>0</v>
          </cell>
          <cell r="X3347">
            <v>31</v>
          </cell>
          <cell r="Y3347">
            <v>25</v>
          </cell>
          <cell r="Z3347">
            <v>0</v>
          </cell>
        </row>
        <row r="3348">
          <cell r="A3348" t="str">
            <v>TMP751</v>
          </cell>
          <cell r="B3348" t="str">
            <v>KIRSAGAR TANUJA</v>
          </cell>
          <cell r="F3348" t="str">
            <v>TIME_IN</v>
          </cell>
          <cell r="H3348" t="str">
            <v>TEMP</v>
          </cell>
          <cell r="S3348">
            <v>39845</v>
          </cell>
          <cell r="T3348">
            <v>24</v>
          </cell>
          <cell r="U3348">
            <v>4</v>
          </cell>
          <cell r="V3348">
            <v>0</v>
          </cell>
          <cell r="W3348">
            <v>0</v>
          </cell>
          <cell r="X3348">
            <v>28</v>
          </cell>
          <cell r="Y3348">
            <v>28</v>
          </cell>
          <cell r="Z3348">
            <v>0</v>
          </cell>
        </row>
        <row r="3349">
          <cell r="A3349" t="str">
            <v>TMP751</v>
          </cell>
          <cell r="B3349" t="str">
            <v>KIRSAGAR TANUJA</v>
          </cell>
          <cell r="H3349" t="str">
            <v>TEMP</v>
          </cell>
          <cell r="S3349">
            <v>39660</v>
          </cell>
          <cell r="T3349">
            <v>10</v>
          </cell>
          <cell r="U3349">
            <v>1</v>
          </cell>
          <cell r="V3349">
            <v>0</v>
          </cell>
          <cell r="W3349">
            <v>0</v>
          </cell>
          <cell r="X3349">
            <v>31</v>
          </cell>
          <cell r="Y3349">
            <v>11</v>
          </cell>
          <cell r="Z3349">
            <v>12.5</v>
          </cell>
        </row>
        <row r="3350">
          <cell r="A3350" t="str">
            <v>TMP751</v>
          </cell>
          <cell r="B3350" t="str">
            <v>KIRSAGAR TANUJA</v>
          </cell>
          <cell r="H3350" t="str">
            <v>TEMP</v>
          </cell>
          <cell r="S3350">
            <v>39753</v>
          </cell>
          <cell r="T3350">
            <v>24</v>
          </cell>
          <cell r="U3350">
            <v>5</v>
          </cell>
          <cell r="V3350">
            <v>0</v>
          </cell>
          <cell r="W3350">
            <v>0</v>
          </cell>
          <cell r="X3350">
            <v>30</v>
          </cell>
          <cell r="Y3350">
            <v>29</v>
          </cell>
          <cell r="Z3350">
            <v>3.5</v>
          </cell>
        </row>
        <row r="3351">
          <cell r="A3351" t="str">
            <v>TMP751</v>
          </cell>
          <cell r="B3351" t="str">
            <v>KIRSAGAR TANUJA</v>
          </cell>
          <cell r="H3351" t="str">
            <v>TEMP</v>
          </cell>
          <cell r="S3351">
            <v>39692</v>
          </cell>
          <cell r="T3351">
            <v>24</v>
          </cell>
          <cell r="U3351">
            <v>4</v>
          </cell>
          <cell r="V3351">
            <v>0</v>
          </cell>
          <cell r="W3351">
            <v>1</v>
          </cell>
          <cell r="X3351">
            <v>30</v>
          </cell>
          <cell r="Y3351">
            <v>29</v>
          </cell>
          <cell r="Z3351">
            <v>12.5</v>
          </cell>
        </row>
        <row r="3352">
          <cell r="A3352" t="str">
            <v>TMP751</v>
          </cell>
          <cell r="B3352" t="str">
            <v>KIRSAGAR TANUJA</v>
          </cell>
          <cell r="F3352" t="str">
            <v>TIME_IN</v>
          </cell>
          <cell r="H3352" t="str">
            <v>TEMP</v>
          </cell>
          <cell r="S3352">
            <v>39881</v>
          </cell>
          <cell r="T3352">
            <v>23</v>
          </cell>
          <cell r="U3352">
            <v>5</v>
          </cell>
          <cell r="V3352">
            <v>0</v>
          </cell>
          <cell r="W3352">
            <v>2</v>
          </cell>
          <cell r="X3352">
            <v>31</v>
          </cell>
          <cell r="Y3352">
            <v>30</v>
          </cell>
          <cell r="Z3352">
            <v>14</v>
          </cell>
        </row>
        <row r="3353">
          <cell r="A3353" t="str">
            <v>TMP751</v>
          </cell>
          <cell r="B3353" t="str">
            <v>KIRSAGAR TANUJA</v>
          </cell>
          <cell r="H3353" t="str">
            <v>TEMP</v>
          </cell>
          <cell r="S3353">
            <v>39722</v>
          </cell>
          <cell r="T3353">
            <v>23</v>
          </cell>
          <cell r="U3353">
            <v>4</v>
          </cell>
          <cell r="V3353">
            <v>0</v>
          </cell>
          <cell r="W3353">
            <v>4</v>
          </cell>
          <cell r="X3353">
            <v>31</v>
          </cell>
          <cell r="Y3353">
            <v>31</v>
          </cell>
          <cell r="Z3353">
            <v>10.25</v>
          </cell>
        </row>
        <row r="3354">
          <cell r="A3354" t="str">
            <v>TMP752</v>
          </cell>
          <cell r="B3354" t="str">
            <v>GAIKWAD PRAMILA</v>
          </cell>
          <cell r="H3354" t="str">
            <v>TEMP</v>
          </cell>
          <cell r="S3354">
            <v>39753</v>
          </cell>
          <cell r="T3354">
            <v>21</v>
          </cell>
          <cell r="U3354">
            <v>5</v>
          </cell>
          <cell r="V3354">
            <v>0</v>
          </cell>
          <cell r="W3354">
            <v>0</v>
          </cell>
          <cell r="X3354">
            <v>30</v>
          </cell>
          <cell r="Y3354">
            <v>26</v>
          </cell>
          <cell r="Z3354">
            <v>3.25</v>
          </cell>
        </row>
        <row r="3355">
          <cell r="A3355" t="str">
            <v>TMP752</v>
          </cell>
          <cell r="B3355" t="str">
            <v>GAIKWAD PRAMILA</v>
          </cell>
          <cell r="H3355" t="str">
            <v>TEMP</v>
          </cell>
          <cell r="S3355">
            <v>39722</v>
          </cell>
          <cell r="T3355">
            <v>16</v>
          </cell>
          <cell r="U3355">
            <v>3</v>
          </cell>
          <cell r="V3355">
            <v>0</v>
          </cell>
          <cell r="W3355">
            <v>4</v>
          </cell>
          <cell r="X3355">
            <v>31</v>
          </cell>
          <cell r="Y3355">
            <v>23</v>
          </cell>
          <cell r="Z3355">
            <v>0</v>
          </cell>
        </row>
        <row r="3356">
          <cell r="A3356" t="str">
            <v>TMP752</v>
          </cell>
          <cell r="B3356" t="str">
            <v>GAIKWAD PRAMILA</v>
          </cell>
          <cell r="F3356" t="str">
            <v>TIME_IN</v>
          </cell>
          <cell r="H3356" t="str">
            <v>TEMP</v>
          </cell>
          <cell r="S3356">
            <v>39881</v>
          </cell>
          <cell r="T3356">
            <v>24</v>
          </cell>
          <cell r="U3356">
            <v>5</v>
          </cell>
          <cell r="V3356">
            <v>0</v>
          </cell>
          <cell r="W3356">
            <v>2</v>
          </cell>
          <cell r="X3356">
            <v>31</v>
          </cell>
          <cell r="Y3356">
            <v>31</v>
          </cell>
          <cell r="Z3356">
            <v>12</v>
          </cell>
        </row>
        <row r="3357">
          <cell r="A3357" t="str">
            <v>TMP752</v>
          </cell>
          <cell r="B3357" t="str">
            <v>GAIKWAD PRAMILA</v>
          </cell>
          <cell r="H3357" t="str">
            <v>TEMP</v>
          </cell>
          <cell r="S3357">
            <v>39660</v>
          </cell>
          <cell r="T3357">
            <v>10</v>
          </cell>
          <cell r="U3357">
            <v>1</v>
          </cell>
          <cell r="V3357">
            <v>0</v>
          </cell>
          <cell r="W3357">
            <v>0</v>
          </cell>
          <cell r="X3357">
            <v>31</v>
          </cell>
          <cell r="Y3357">
            <v>11</v>
          </cell>
          <cell r="Z3357">
            <v>8</v>
          </cell>
        </row>
        <row r="3358">
          <cell r="A3358" t="str">
            <v>TMP752</v>
          </cell>
          <cell r="B3358" t="str">
            <v>GAIKWAD PRAMILA</v>
          </cell>
          <cell r="H3358" t="str">
            <v>TEMP</v>
          </cell>
          <cell r="S3358">
            <v>39691</v>
          </cell>
          <cell r="T3358">
            <v>22</v>
          </cell>
          <cell r="U3358">
            <v>4</v>
          </cell>
          <cell r="V3358">
            <v>0</v>
          </cell>
          <cell r="W3358">
            <v>3</v>
          </cell>
          <cell r="X3358">
            <v>31</v>
          </cell>
          <cell r="Y3358">
            <v>29</v>
          </cell>
          <cell r="Z3358">
            <v>0</v>
          </cell>
        </row>
        <row r="3359">
          <cell r="A3359" t="str">
            <v>TMP752</v>
          </cell>
          <cell r="B3359" t="str">
            <v>GAIKWAD PRAMILA</v>
          </cell>
          <cell r="F3359" t="str">
            <v>TIME_IN</v>
          </cell>
          <cell r="H3359" t="str">
            <v>TEMP</v>
          </cell>
          <cell r="S3359">
            <v>39783</v>
          </cell>
          <cell r="T3359">
            <v>25.5</v>
          </cell>
          <cell r="U3359">
            <v>4</v>
          </cell>
          <cell r="V3359">
            <v>0</v>
          </cell>
          <cell r="W3359">
            <v>0</v>
          </cell>
          <cell r="X3359">
            <v>31</v>
          </cell>
          <cell r="Y3359">
            <v>29.5</v>
          </cell>
          <cell r="Z3359">
            <v>2.5</v>
          </cell>
        </row>
        <row r="3360">
          <cell r="A3360" t="str">
            <v>TMP752</v>
          </cell>
          <cell r="B3360" t="str">
            <v>GAIKWAD PRAMILA</v>
          </cell>
          <cell r="F3360" t="str">
            <v>TIME_IN</v>
          </cell>
          <cell r="H3360" t="str">
            <v>TEMP</v>
          </cell>
          <cell r="S3360">
            <v>39814</v>
          </cell>
          <cell r="T3360">
            <v>25</v>
          </cell>
          <cell r="U3360">
            <v>4</v>
          </cell>
          <cell r="V3360">
            <v>0</v>
          </cell>
          <cell r="W3360">
            <v>1</v>
          </cell>
          <cell r="X3360">
            <v>31</v>
          </cell>
          <cell r="Y3360">
            <v>30</v>
          </cell>
          <cell r="Z3360">
            <v>2.25</v>
          </cell>
        </row>
        <row r="3361">
          <cell r="A3361" t="str">
            <v>TMP752</v>
          </cell>
          <cell r="B3361" t="str">
            <v>GAIKWAD PRAMILA</v>
          </cell>
          <cell r="H3361" t="str">
            <v>TEMP</v>
          </cell>
          <cell r="S3361">
            <v>39692</v>
          </cell>
          <cell r="T3361">
            <v>21</v>
          </cell>
          <cell r="U3361">
            <v>4</v>
          </cell>
          <cell r="V3361">
            <v>0</v>
          </cell>
          <cell r="W3361">
            <v>1</v>
          </cell>
          <cell r="X3361">
            <v>30</v>
          </cell>
          <cell r="Y3361">
            <v>26</v>
          </cell>
          <cell r="Z3361">
            <v>8.75</v>
          </cell>
        </row>
        <row r="3362">
          <cell r="A3362" t="str">
            <v>TMP752</v>
          </cell>
          <cell r="B3362" t="str">
            <v>GAIKWAD PRAMILA</v>
          </cell>
          <cell r="F3362" t="str">
            <v>TIME_IN</v>
          </cell>
          <cell r="H3362" t="str">
            <v>TEMP</v>
          </cell>
          <cell r="S3362">
            <v>39845</v>
          </cell>
          <cell r="T3362">
            <v>24</v>
          </cell>
          <cell r="U3362">
            <v>4</v>
          </cell>
          <cell r="V3362">
            <v>0</v>
          </cell>
          <cell r="W3362">
            <v>0</v>
          </cell>
          <cell r="X3362">
            <v>28</v>
          </cell>
          <cell r="Y3362">
            <v>28</v>
          </cell>
          <cell r="Z3362">
            <v>0</v>
          </cell>
        </row>
        <row r="3363">
          <cell r="A3363" t="str">
            <v>TMP753</v>
          </cell>
          <cell r="B3363" t="str">
            <v>KHEDEKAR PRITI</v>
          </cell>
          <cell r="H3363" t="str">
            <v>TEMP</v>
          </cell>
          <cell r="S3363">
            <v>39692</v>
          </cell>
          <cell r="T3363">
            <v>22</v>
          </cell>
          <cell r="U3363">
            <v>4</v>
          </cell>
          <cell r="V3363">
            <v>0</v>
          </cell>
          <cell r="W3363">
            <v>1</v>
          </cell>
          <cell r="X3363">
            <v>30</v>
          </cell>
          <cell r="Y3363">
            <v>27</v>
          </cell>
          <cell r="Z3363">
            <v>0</v>
          </cell>
        </row>
        <row r="3364">
          <cell r="A3364" t="str">
            <v>TMP753</v>
          </cell>
          <cell r="B3364" t="str">
            <v>KHEDEKAR PRITI</v>
          </cell>
          <cell r="H3364" t="str">
            <v>TEMP</v>
          </cell>
          <cell r="S3364">
            <v>39691</v>
          </cell>
          <cell r="T3364">
            <v>23</v>
          </cell>
          <cell r="U3364">
            <v>4</v>
          </cell>
          <cell r="V3364">
            <v>0</v>
          </cell>
          <cell r="W3364">
            <v>3</v>
          </cell>
          <cell r="X3364">
            <v>31</v>
          </cell>
          <cell r="Y3364">
            <v>30</v>
          </cell>
          <cell r="Z3364">
            <v>0</v>
          </cell>
        </row>
        <row r="3365">
          <cell r="A3365" t="str">
            <v>TMP753</v>
          </cell>
          <cell r="B3365" t="str">
            <v>KHEDEKAR PRITI</v>
          </cell>
          <cell r="H3365" t="str">
            <v>TEMP</v>
          </cell>
          <cell r="S3365">
            <v>39722</v>
          </cell>
          <cell r="T3365">
            <v>20.5</v>
          </cell>
          <cell r="U3365">
            <v>4</v>
          </cell>
          <cell r="V3365">
            <v>0</v>
          </cell>
          <cell r="W3365">
            <v>4</v>
          </cell>
          <cell r="X3365">
            <v>31</v>
          </cell>
          <cell r="Y3365">
            <v>28.5</v>
          </cell>
          <cell r="Z3365">
            <v>0</v>
          </cell>
        </row>
        <row r="3366">
          <cell r="A3366" t="str">
            <v>TMP753</v>
          </cell>
          <cell r="B3366" t="str">
            <v>KHEDEKAR PRITI</v>
          </cell>
          <cell r="H3366" t="str">
            <v>TEMP</v>
          </cell>
          <cell r="S3366">
            <v>39660</v>
          </cell>
          <cell r="T3366">
            <v>9</v>
          </cell>
          <cell r="U3366">
            <v>1</v>
          </cell>
          <cell r="V3366">
            <v>0</v>
          </cell>
          <cell r="W3366">
            <v>0</v>
          </cell>
          <cell r="X3366">
            <v>31</v>
          </cell>
          <cell r="Y3366">
            <v>10</v>
          </cell>
          <cell r="Z3366">
            <v>0</v>
          </cell>
        </row>
        <row r="3367">
          <cell r="A3367" t="str">
            <v>TMP753</v>
          </cell>
          <cell r="B3367" t="str">
            <v>KHEDEKAR PRITI</v>
          </cell>
          <cell r="H3367" t="str">
            <v>TEMP</v>
          </cell>
          <cell r="S3367">
            <v>39753</v>
          </cell>
          <cell r="T3367">
            <v>2</v>
          </cell>
          <cell r="U3367">
            <v>0</v>
          </cell>
          <cell r="V3367">
            <v>0</v>
          </cell>
          <cell r="W3367">
            <v>0</v>
          </cell>
          <cell r="X3367">
            <v>30</v>
          </cell>
          <cell r="Y3367">
            <v>2</v>
          </cell>
          <cell r="Z3367">
            <v>0</v>
          </cell>
        </row>
        <row r="3368">
          <cell r="A3368" t="str">
            <v>TMP754</v>
          </cell>
          <cell r="B3368" t="str">
            <v>MANJALKAR DIVYA</v>
          </cell>
          <cell r="H3368" t="str">
            <v>TEMP</v>
          </cell>
          <cell r="S3368">
            <v>39692</v>
          </cell>
          <cell r="T3368">
            <v>17</v>
          </cell>
          <cell r="U3368">
            <v>3</v>
          </cell>
          <cell r="V3368">
            <v>0</v>
          </cell>
          <cell r="W3368">
            <v>1</v>
          </cell>
          <cell r="X3368">
            <v>30</v>
          </cell>
          <cell r="Y3368">
            <v>21</v>
          </cell>
          <cell r="Z3368">
            <v>0</v>
          </cell>
        </row>
        <row r="3369">
          <cell r="A3369" t="str">
            <v>TMP754</v>
          </cell>
          <cell r="B3369" t="str">
            <v>MANJALKAR DIVYA</v>
          </cell>
          <cell r="H3369" t="str">
            <v>TEMP</v>
          </cell>
          <cell r="S3369">
            <v>39691</v>
          </cell>
          <cell r="T3369">
            <v>22</v>
          </cell>
          <cell r="U3369">
            <v>4</v>
          </cell>
          <cell r="V3369">
            <v>0</v>
          </cell>
          <cell r="W3369">
            <v>3</v>
          </cell>
          <cell r="X3369">
            <v>31</v>
          </cell>
          <cell r="Y3369">
            <v>29</v>
          </cell>
          <cell r="Z3369">
            <v>0</v>
          </cell>
        </row>
        <row r="3370">
          <cell r="A3370" t="str">
            <v>TMP754</v>
          </cell>
          <cell r="B3370" t="str">
            <v>MANJALKAR DIVYA</v>
          </cell>
          <cell r="H3370" t="str">
            <v>TEMP</v>
          </cell>
          <cell r="S3370">
            <v>39660</v>
          </cell>
          <cell r="T3370">
            <v>9</v>
          </cell>
          <cell r="U3370">
            <v>1</v>
          </cell>
          <cell r="V3370">
            <v>0</v>
          </cell>
          <cell r="W3370">
            <v>0</v>
          </cell>
          <cell r="X3370">
            <v>31</v>
          </cell>
          <cell r="Y3370">
            <v>10</v>
          </cell>
          <cell r="Z3370">
            <v>12.5</v>
          </cell>
        </row>
        <row r="3371">
          <cell r="A3371" t="str">
            <v>TMP755</v>
          </cell>
          <cell r="B3371" t="str">
            <v>WAREKAR SWATI</v>
          </cell>
          <cell r="H3371" t="str">
            <v>TEMP</v>
          </cell>
          <cell r="S3371">
            <v>39692</v>
          </cell>
          <cell r="T3371">
            <v>20</v>
          </cell>
          <cell r="U3371">
            <v>4</v>
          </cell>
          <cell r="V3371">
            <v>0</v>
          </cell>
          <cell r="W3371">
            <v>0</v>
          </cell>
          <cell r="X3371">
            <v>30</v>
          </cell>
          <cell r="Y3371">
            <v>24</v>
          </cell>
          <cell r="Z3371">
            <v>0</v>
          </cell>
        </row>
        <row r="3372">
          <cell r="A3372" t="str">
            <v>TMP755</v>
          </cell>
          <cell r="B3372" t="str">
            <v>WAREKAR SWATI</v>
          </cell>
          <cell r="H3372" t="str">
            <v>TEMP</v>
          </cell>
          <cell r="S3372">
            <v>39660</v>
          </cell>
          <cell r="T3372">
            <v>7</v>
          </cell>
          <cell r="U3372">
            <v>1</v>
          </cell>
          <cell r="V3372">
            <v>0</v>
          </cell>
          <cell r="W3372">
            <v>0</v>
          </cell>
          <cell r="X3372">
            <v>31</v>
          </cell>
          <cell r="Y3372">
            <v>8</v>
          </cell>
          <cell r="Z3372">
            <v>8</v>
          </cell>
        </row>
        <row r="3373">
          <cell r="A3373" t="str">
            <v>TMP755</v>
          </cell>
          <cell r="B3373" t="str">
            <v>WAREKAR SWATI</v>
          </cell>
          <cell r="H3373" t="str">
            <v>TEMP</v>
          </cell>
          <cell r="S3373">
            <v>39722</v>
          </cell>
          <cell r="T3373">
            <v>5.5</v>
          </cell>
          <cell r="U3373">
            <v>1</v>
          </cell>
          <cell r="V3373">
            <v>0</v>
          </cell>
          <cell r="W3373">
            <v>0</v>
          </cell>
          <cell r="X3373">
            <v>31</v>
          </cell>
          <cell r="Y3373">
            <v>6.5</v>
          </cell>
          <cell r="Z3373">
            <v>0</v>
          </cell>
        </row>
        <row r="3374">
          <cell r="A3374" t="str">
            <v>TMP755</v>
          </cell>
          <cell r="B3374" t="str">
            <v>WAREKAR SWATI</v>
          </cell>
          <cell r="H3374" t="str">
            <v>TEMP</v>
          </cell>
          <cell r="S3374">
            <v>39753</v>
          </cell>
          <cell r="T3374">
            <v>0</v>
          </cell>
          <cell r="U3374">
            <v>0</v>
          </cell>
          <cell r="V3374">
            <v>0</v>
          </cell>
          <cell r="W3374">
            <v>0</v>
          </cell>
          <cell r="X3374">
            <v>30</v>
          </cell>
          <cell r="Y3374">
            <v>0</v>
          </cell>
          <cell r="Z3374">
            <v>0</v>
          </cell>
        </row>
        <row r="3375">
          <cell r="A3375" t="str">
            <v>TMP755</v>
          </cell>
          <cell r="B3375" t="str">
            <v>WAREKAR SWATI</v>
          </cell>
          <cell r="H3375" t="str">
            <v>TEMP</v>
          </cell>
          <cell r="S3375">
            <v>39691</v>
          </cell>
          <cell r="T3375">
            <v>23.5</v>
          </cell>
          <cell r="U3375">
            <v>4</v>
          </cell>
          <cell r="V3375">
            <v>0</v>
          </cell>
          <cell r="W3375">
            <v>3</v>
          </cell>
          <cell r="X3375">
            <v>31</v>
          </cell>
          <cell r="Y3375">
            <v>30.5</v>
          </cell>
          <cell r="Z3375">
            <v>0</v>
          </cell>
        </row>
        <row r="3376">
          <cell r="A3376" t="str">
            <v>TMP756</v>
          </cell>
          <cell r="B3376" t="str">
            <v>JADHAV MANGESH</v>
          </cell>
          <cell r="H3376" t="str">
            <v>TEMP</v>
          </cell>
          <cell r="S3376">
            <v>39753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30</v>
          </cell>
          <cell r="Y3376">
            <v>0</v>
          </cell>
          <cell r="Z3376">
            <v>0</v>
          </cell>
        </row>
        <row r="3377">
          <cell r="A3377" t="str">
            <v>TMP756</v>
          </cell>
          <cell r="B3377" t="str">
            <v>JADHAV MANGESH</v>
          </cell>
          <cell r="H3377" t="str">
            <v>TEMP</v>
          </cell>
          <cell r="S3377">
            <v>39722</v>
          </cell>
          <cell r="T3377">
            <v>20</v>
          </cell>
          <cell r="U3377">
            <v>5</v>
          </cell>
          <cell r="V3377">
            <v>0</v>
          </cell>
          <cell r="W3377">
            <v>4</v>
          </cell>
          <cell r="X3377">
            <v>31</v>
          </cell>
          <cell r="Y3377">
            <v>29</v>
          </cell>
          <cell r="Z3377">
            <v>1</v>
          </cell>
        </row>
        <row r="3378">
          <cell r="A3378" t="str">
            <v>TMP756</v>
          </cell>
          <cell r="B3378" t="str">
            <v>JADHAV MANGESH</v>
          </cell>
          <cell r="H3378" t="str">
            <v>TEMP</v>
          </cell>
          <cell r="S3378">
            <v>39691</v>
          </cell>
          <cell r="T3378">
            <v>22</v>
          </cell>
          <cell r="U3378">
            <v>5</v>
          </cell>
          <cell r="V3378">
            <v>0</v>
          </cell>
          <cell r="W3378">
            <v>2</v>
          </cell>
          <cell r="X3378">
            <v>31</v>
          </cell>
          <cell r="Y3378">
            <v>29</v>
          </cell>
          <cell r="Z3378">
            <v>42</v>
          </cell>
        </row>
        <row r="3379">
          <cell r="A3379" t="str">
            <v>TMP756</v>
          </cell>
          <cell r="B3379" t="str">
            <v>JADHAV MANGESH</v>
          </cell>
          <cell r="H3379" t="str">
            <v>TEMP</v>
          </cell>
          <cell r="S3379">
            <v>39660</v>
          </cell>
          <cell r="T3379">
            <v>5</v>
          </cell>
          <cell r="U3379">
            <v>1</v>
          </cell>
          <cell r="V3379">
            <v>0</v>
          </cell>
          <cell r="W3379">
            <v>0</v>
          </cell>
          <cell r="X3379">
            <v>31</v>
          </cell>
          <cell r="Y3379">
            <v>6</v>
          </cell>
          <cell r="Z3379">
            <v>3</v>
          </cell>
        </row>
        <row r="3380">
          <cell r="A3380" t="str">
            <v>TMP756</v>
          </cell>
          <cell r="B3380" t="str">
            <v>JADHAV MANGESH</v>
          </cell>
          <cell r="H3380" t="str">
            <v>TEMP</v>
          </cell>
          <cell r="S3380">
            <v>39692</v>
          </cell>
          <cell r="T3380">
            <v>21.5</v>
          </cell>
          <cell r="U3380">
            <v>4</v>
          </cell>
          <cell r="V3380">
            <v>0</v>
          </cell>
          <cell r="W3380">
            <v>1</v>
          </cell>
          <cell r="X3380">
            <v>30</v>
          </cell>
          <cell r="Y3380">
            <v>26.5</v>
          </cell>
          <cell r="Z3380">
            <v>23</v>
          </cell>
        </row>
        <row r="3381">
          <cell r="A3381" t="str">
            <v>TMP757</v>
          </cell>
          <cell r="B3381" t="str">
            <v>SAHU AKHILA KUMAR</v>
          </cell>
          <cell r="H3381" t="str">
            <v>TEMP</v>
          </cell>
          <cell r="S3381">
            <v>39722</v>
          </cell>
          <cell r="T3381">
            <v>19</v>
          </cell>
          <cell r="U3381">
            <v>3</v>
          </cell>
          <cell r="V3381">
            <v>0</v>
          </cell>
          <cell r="W3381">
            <v>4</v>
          </cell>
          <cell r="X3381">
            <v>31</v>
          </cell>
          <cell r="Y3381">
            <v>26</v>
          </cell>
          <cell r="Z3381">
            <v>18.25</v>
          </cell>
        </row>
        <row r="3382">
          <cell r="A3382" t="str">
            <v>TMP757</v>
          </cell>
          <cell r="B3382" t="str">
            <v>SAHU AKHILA KUMAR</v>
          </cell>
          <cell r="H3382" t="str">
            <v>TEMP</v>
          </cell>
          <cell r="S3382">
            <v>39753</v>
          </cell>
          <cell r="T3382">
            <v>1</v>
          </cell>
          <cell r="U3382">
            <v>1</v>
          </cell>
          <cell r="V3382">
            <v>0</v>
          </cell>
          <cell r="W3382">
            <v>0</v>
          </cell>
          <cell r="X3382">
            <v>30</v>
          </cell>
          <cell r="Y3382">
            <v>2</v>
          </cell>
          <cell r="Z3382">
            <v>0</v>
          </cell>
        </row>
        <row r="3383">
          <cell r="A3383" t="str">
            <v>TMP757</v>
          </cell>
          <cell r="B3383" t="str">
            <v>SAHU AKHILA KUMAR</v>
          </cell>
          <cell r="H3383" t="str">
            <v>TEMP</v>
          </cell>
          <cell r="S3383">
            <v>39691</v>
          </cell>
          <cell r="T3383">
            <v>22.5</v>
          </cell>
          <cell r="U3383">
            <v>4</v>
          </cell>
          <cell r="V3383">
            <v>0</v>
          </cell>
          <cell r="W3383">
            <v>3</v>
          </cell>
          <cell r="X3383">
            <v>31</v>
          </cell>
          <cell r="Y3383">
            <v>29.5</v>
          </cell>
          <cell r="Z3383">
            <v>18.25</v>
          </cell>
        </row>
        <row r="3384">
          <cell r="A3384" t="str">
            <v>TMP757</v>
          </cell>
          <cell r="B3384" t="str">
            <v>SAHU AKHILA KUMAR</v>
          </cell>
          <cell r="H3384" t="str">
            <v>TEMP</v>
          </cell>
          <cell r="S3384">
            <v>39692</v>
          </cell>
          <cell r="T3384">
            <v>22</v>
          </cell>
          <cell r="U3384">
            <v>4</v>
          </cell>
          <cell r="V3384">
            <v>0</v>
          </cell>
          <cell r="W3384">
            <v>1</v>
          </cell>
          <cell r="X3384">
            <v>30</v>
          </cell>
          <cell r="Y3384">
            <v>27</v>
          </cell>
          <cell r="Z3384">
            <v>18.5</v>
          </cell>
        </row>
        <row r="3385">
          <cell r="A3385" t="str">
            <v>TMP757</v>
          </cell>
          <cell r="B3385" t="str">
            <v>SAHU AKHILA KUMAR</v>
          </cell>
          <cell r="H3385" t="str">
            <v>TEMP</v>
          </cell>
          <cell r="S3385">
            <v>39660</v>
          </cell>
          <cell r="T3385">
            <v>6</v>
          </cell>
          <cell r="U3385">
            <v>1</v>
          </cell>
          <cell r="V3385">
            <v>0</v>
          </cell>
          <cell r="W3385">
            <v>0</v>
          </cell>
          <cell r="X3385">
            <v>31</v>
          </cell>
          <cell r="Y3385">
            <v>7</v>
          </cell>
          <cell r="Z3385">
            <v>15.25</v>
          </cell>
        </row>
        <row r="3386">
          <cell r="A3386" t="str">
            <v>TMP758</v>
          </cell>
          <cell r="B3386" t="str">
            <v>GAIKWAD PRAMOD</v>
          </cell>
          <cell r="F3386" t="str">
            <v>TIME_IN</v>
          </cell>
          <cell r="H3386" t="str">
            <v>TEMP</v>
          </cell>
          <cell r="S3386">
            <v>39881</v>
          </cell>
          <cell r="T3386">
            <v>22.5</v>
          </cell>
          <cell r="U3386">
            <v>5</v>
          </cell>
          <cell r="V3386">
            <v>0</v>
          </cell>
          <cell r="W3386">
            <v>2</v>
          </cell>
          <cell r="X3386">
            <v>31</v>
          </cell>
          <cell r="Y3386">
            <v>29.5</v>
          </cell>
          <cell r="Z3386">
            <v>31</v>
          </cell>
        </row>
        <row r="3387">
          <cell r="A3387" t="str">
            <v>TMP758</v>
          </cell>
          <cell r="B3387" t="str">
            <v>GAIKWAD PRAMOD</v>
          </cell>
          <cell r="H3387" t="str">
            <v>TEMP</v>
          </cell>
          <cell r="S3387">
            <v>39692</v>
          </cell>
          <cell r="T3387">
            <v>17</v>
          </cell>
          <cell r="U3387">
            <v>3</v>
          </cell>
          <cell r="V3387">
            <v>0</v>
          </cell>
          <cell r="W3387">
            <v>0</v>
          </cell>
          <cell r="X3387">
            <v>30</v>
          </cell>
          <cell r="Y3387">
            <v>20</v>
          </cell>
          <cell r="Z3387">
            <v>34.25</v>
          </cell>
        </row>
        <row r="3388">
          <cell r="A3388" t="str">
            <v>TMP758</v>
          </cell>
          <cell r="B3388" t="str">
            <v>GAIKWAD PRAMOD</v>
          </cell>
          <cell r="F3388" t="str">
            <v>TIME_IN</v>
          </cell>
          <cell r="H3388" t="str">
            <v>TEMP</v>
          </cell>
          <cell r="S3388">
            <v>39783</v>
          </cell>
          <cell r="T3388">
            <v>26.5</v>
          </cell>
          <cell r="U3388">
            <v>4</v>
          </cell>
          <cell r="V3388">
            <v>0</v>
          </cell>
          <cell r="W3388">
            <v>0</v>
          </cell>
          <cell r="X3388">
            <v>31</v>
          </cell>
          <cell r="Y3388">
            <v>30.5</v>
          </cell>
          <cell r="Z3388">
            <v>20.25</v>
          </cell>
        </row>
        <row r="3389">
          <cell r="A3389" t="str">
            <v>TMP758</v>
          </cell>
          <cell r="B3389" t="str">
            <v>GAIKWAD PRAMOD</v>
          </cell>
          <cell r="H3389" t="str">
            <v>TEMP</v>
          </cell>
          <cell r="S3389">
            <v>39691</v>
          </cell>
          <cell r="T3389">
            <v>18</v>
          </cell>
          <cell r="U3389">
            <v>4</v>
          </cell>
          <cell r="V3389">
            <v>0</v>
          </cell>
          <cell r="W3389">
            <v>3</v>
          </cell>
          <cell r="X3389">
            <v>31</v>
          </cell>
          <cell r="Y3389">
            <v>25</v>
          </cell>
          <cell r="Z3389">
            <v>37</v>
          </cell>
        </row>
        <row r="3390">
          <cell r="A3390" t="str">
            <v>TMP758</v>
          </cell>
          <cell r="B3390" t="str">
            <v>GAIKWAD PRAMOD</v>
          </cell>
          <cell r="F3390" t="str">
            <v>TIME_IN</v>
          </cell>
          <cell r="H3390" t="str">
            <v>TEMP</v>
          </cell>
          <cell r="S3390">
            <v>39814</v>
          </cell>
          <cell r="T3390">
            <v>24</v>
          </cell>
          <cell r="U3390">
            <v>4</v>
          </cell>
          <cell r="V3390">
            <v>0</v>
          </cell>
          <cell r="W3390">
            <v>1</v>
          </cell>
          <cell r="X3390">
            <v>31</v>
          </cell>
          <cell r="Y3390">
            <v>29</v>
          </cell>
          <cell r="Z3390">
            <v>41.5</v>
          </cell>
        </row>
        <row r="3391">
          <cell r="A3391" t="str">
            <v>TMP758</v>
          </cell>
          <cell r="B3391" t="str">
            <v>GAIKWAD PRAMOD</v>
          </cell>
          <cell r="H3391" t="str">
            <v>TEMP</v>
          </cell>
          <cell r="S3391">
            <v>39753</v>
          </cell>
          <cell r="T3391">
            <v>23.5</v>
          </cell>
          <cell r="U3391">
            <v>5</v>
          </cell>
          <cell r="V3391">
            <v>0</v>
          </cell>
          <cell r="W3391">
            <v>0</v>
          </cell>
          <cell r="X3391">
            <v>30</v>
          </cell>
          <cell r="Y3391">
            <v>28.5</v>
          </cell>
          <cell r="Z3391">
            <v>38</v>
          </cell>
        </row>
        <row r="3392">
          <cell r="A3392" t="str">
            <v>TMP758</v>
          </cell>
          <cell r="B3392" t="str">
            <v>GAIKWAD PRAMOD</v>
          </cell>
          <cell r="H3392" t="str">
            <v>TEMP</v>
          </cell>
          <cell r="S3392">
            <v>39722</v>
          </cell>
          <cell r="T3392">
            <v>16</v>
          </cell>
          <cell r="U3392">
            <v>4</v>
          </cell>
          <cell r="V3392">
            <v>0</v>
          </cell>
          <cell r="W3392">
            <v>4</v>
          </cell>
          <cell r="X3392">
            <v>31</v>
          </cell>
          <cell r="Y3392">
            <v>24</v>
          </cell>
          <cell r="Z3392">
            <v>32</v>
          </cell>
        </row>
        <row r="3393">
          <cell r="A3393" t="str">
            <v>TMP758</v>
          </cell>
          <cell r="B3393" t="str">
            <v>GAIKWAD PRAMOD</v>
          </cell>
          <cell r="F3393" t="str">
            <v>TIME_IN</v>
          </cell>
          <cell r="H3393" t="str">
            <v>TEMP</v>
          </cell>
          <cell r="S3393">
            <v>39845</v>
          </cell>
          <cell r="T3393">
            <v>22</v>
          </cell>
          <cell r="U3393">
            <v>4</v>
          </cell>
          <cell r="V3393">
            <v>0</v>
          </cell>
          <cell r="W3393">
            <v>0</v>
          </cell>
          <cell r="X3393">
            <v>28</v>
          </cell>
          <cell r="Y3393">
            <v>26</v>
          </cell>
          <cell r="Z3393">
            <v>60.25</v>
          </cell>
        </row>
        <row r="3394">
          <cell r="A3394" t="str">
            <v>TMP760</v>
          </cell>
          <cell r="B3394" t="str">
            <v xml:space="preserve">GAJMAL DNYANESHWAR </v>
          </cell>
          <cell r="H3394" t="str">
            <v>TEMP</v>
          </cell>
          <cell r="S3394">
            <v>39691</v>
          </cell>
          <cell r="T3394">
            <v>22</v>
          </cell>
          <cell r="U3394">
            <v>4</v>
          </cell>
          <cell r="V3394">
            <v>0</v>
          </cell>
          <cell r="W3394">
            <v>3</v>
          </cell>
          <cell r="X3394">
            <v>31</v>
          </cell>
          <cell r="Y3394">
            <v>29</v>
          </cell>
          <cell r="Z3394">
            <v>0</v>
          </cell>
        </row>
        <row r="3395">
          <cell r="A3395" t="str">
            <v>TMP760</v>
          </cell>
          <cell r="B3395" t="str">
            <v xml:space="preserve">GAJMAL DNYANESHWAR </v>
          </cell>
          <cell r="H3395" t="str">
            <v>TEMP</v>
          </cell>
          <cell r="S3395">
            <v>39692</v>
          </cell>
          <cell r="T3395">
            <v>24</v>
          </cell>
          <cell r="U3395">
            <v>4</v>
          </cell>
          <cell r="V3395">
            <v>0</v>
          </cell>
          <cell r="W3395">
            <v>1</v>
          </cell>
          <cell r="X3395">
            <v>30</v>
          </cell>
          <cell r="Y3395">
            <v>29</v>
          </cell>
          <cell r="Z3395">
            <v>10.75</v>
          </cell>
        </row>
        <row r="3396">
          <cell r="A3396" t="str">
            <v>TMP760</v>
          </cell>
          <cell r="B3396" t="str">
            <v xml:space="preserve">GAJMAL DNYANESHWAR </v>
          </cell>
          <cell r="F3396" t="str">
            <v>TIME_IN</v>
          </cell>
          <cell r="H3396" t="str">
            <v>TEMP</v>
          </cell>
          <cell r="S3396">
            <v>39783</v>
          </cell>
          <cell r="T3396">
            <v>27</v>
          </cell>
          <cell r="U3396">
            <v>4</v>
          </cell>
          <cell r="V3396">
            <v>0</v>
          </cell>
          <cell r="W3396">
            <v>0</v>
          </cell>
          <cell r="X3396">
            <v>31</v>
          </cell>
          <cell r="Y3396">
            <v>31</v>
          </cell>
          <cell r="Z3396">
            <v>0.75</v>
          </cell>
        </row>
        <row r="3397">
          <cell r="A3397" t="str">
            <v>TMP760</v>
          </cell>
          <cell r="B3397" t="str">
            <v xml:space="preserve">GAJMAL DNYANESHWAR </v>
          </cell>
          <cell r="H3397" t="str">
            <v>TEMP</v>
          </cell>
          <cell r="S3397">
            <v>39722</v>
          </cell>
          <cell r="T3397">
            <v>22</v>
          </cell>
          <cell r="U3397">
            <v>4</v>
          </cell>
          <cell r="V3397">
            <v>0</v>
          </cell>
          <cell r="W3397">
            <v>4</v>
          </cell>
          <cell r="X3397">
            <v>31</v>
          </cell>
          <cell r="Y3397">
            <v>30</v>
          </cell>
          <cell r="Z3397">
            <v>6</v>
          </cell>
        </row>
        <row r="3398">
          <cell r="A3398" t="str">
            <v>TMP760</v>
          </cell>
          <cell r="B3398" t="str">
            <v xml:space="preserve">GAJMAL DNYANESHWAR </v>
          </cell>
          <cell r="H3398" t="str">
            <v>TEMP</v>
          </cell>
          <cell r="S3398">
            <v>39753</v>
          </cell>
          <cell r="T3398">
            <v>21</v>
          </cell>
          <cell r="U3398">
            <v>5</v>
          </cell>
          <cell r="V3398">
            <v>0</v>
          </cell>
          <cell r="W3398">
            <v>0</v>
          </cell>
          <cell r="X3398">
            <v>30</v>
          </cell>
          <cell r="Y3398">
            <v>26</v>
          </cell>
          <cell r="Z3398">
            <v>4</v>
          </cell>
        </row>
        <row r="3399">
          <cell r="A3399" t="str">
            <v>TMP761</v>
          </cell>
          <cell r="B3399" t="str">
            <v>JADHAV MILIND</v>
          </cell>
          <cell r="H3399" t="str">
            <v>TEMP</v>
          </cell>
          <cell r="S3399">
            <v>39753</v>
          </cell>
          <cell r="T3399">
            <v>25</v>
          </cell>
          <cell r="U3399">
            <v>4</v>
          </cell>
          <cell r="V3399">
            <v>0</v>
          </cell>
          <cell r="W3399">
            <v>0</v>
          </cell>
          <cell r="X3399">
            <v>30</v>
          </cell>
          <cell r="Y3399">
            <v>29</v>
          </cell>
          <cell r="Z3399">
            <v>0</v>
          </cell>
        </row>
        <row r="3400">
          <cell r="A3400" t="str">
            <v>TMP761</v>
          </cell>
          <cell r="B3400" t="str">
            <v>JADHAV MILIND</v>
          </cell>
          <cell r="F3400" t="str">
            <v>TIME_IN</v>
          </cell>
          <cell r="H3400" t="str">
            <v>TEMP</v>
          </cell>
          <cell r="S3400">
            <v>39814</v>
          </cell>
          <cell r="T3400">
            <v>24</v>
          </cell>
          <cell r="U3400">
            <v>5</v>
          </cell>
          <cell r="V3400">
            <v>0</v>
          </cell>
          <cell r="W3400">
            <v>1</v>
          </cell>
          <cell r="X3400">
            <v>31</v>
          </cell>
          <cell r="Y3400">
            <v>30</v>
          </cell>
          <cell r="Z3400">
            <v>0</v>
          </cell>
        </row>
        <row r="3401">
          <cell r="A3401" t="str">
            <v>TMP761</v>
          </cell>
          <cell r="B3401" t="str">
            <v>JADHAV MILIND</v>
          </cell>
          <cell r="H3401" t="str">
            <v>TEMP</v>
          </cell>
          <cell r="S3401">
            <v>39722</v>
          </cell>
          <cell r="T3401">
            <v>21.5</v>
          </cell>
          <cell r="U3401">
            <v>5</v>
          </cell>
          <cell r="V3401">
            <v>0</v>
          </cell>
          <cell r="W3401">
            <v>4</v>
          </cell>
          <cell r="X3401">
            <v>31</v>
          </cell>
          <cell r="Y3401">
            <v>30.5</v>
          </cell>
          <cell r="Z3401">
            <v>12</v>
          </cell>
        </row>
        <row r="3402">
          <cell r="A3402" t="str">
            <v>TMP761</v>
          </cell>
          <cell r="B3402" t="str">
            <v>JADHAV MILIND</v>
          </cell>
          <cell r="F3402" t="str">
            <v>TIME_IN</v>
          </cell>
          <cell r="H3402" t="str">
            <v>TEMP</v>
          </cell>
          <cell r="S3402">
            <v>39783</v>
          </cell>
          <cell r="T3402">
            <v>24</v>
          </cell>
          <cell r="U3402">
            <v>4</v>
          </cell>
          <cell r="V3402">
            <v>0</v>
          </cell>
          <cell r="W3402">
            <v>0</v>
          </cell>
          <cell r="X3402">
            <v>31</v>
          </cell>
          <cell r="Y3402">
            <v>28</v>
          </cell>
          <cell r="Z3402">
            <v>0</v>
          </cell>
        </row>
        <row r="3403">
          <cell r="A3403" t="str">
            <v>TMP761</v>
          </cell>
          <cell r="B3403" t="str">
            <v>JADHAV MILIND</v>
          </cell>
          <cell r="F3403" t="str">
            <v>TIME_IN</v>
          </cell>
          <cell r="H3403" t="str">
            <v>TEMP</v>
          </cell>
          <cell r="S3403">
            <v>39845</v>
          </cell>
          <cell r="T3403">
            <v>10</v>
          </cell>
          <cell r="U3403">
            <v>4</v>
          </cell>
          <cell r="V3403">
            <v>0</v>
          </cell>
          <cell r="W3403">
            <v>0</v>
          </cell>
          <cell r="X3403">
            <v>28</v>
          </cell>
          <cell r="Y3403">
            <v>14</v>
          </cell>
          <cell r="Z3403">
            <v>0</v>
          </cell>
        </row>
        <row r="3404">
          <cell r="A3404" t="str">
            <v>TMP761</v>
          </cell>
          <cell r="B3404" t="str">
            <v>JADHAV MILIND</v>
          </cell>
          <cell r="H3404" t="str">
            <v>TEMP</v>
          </cell>
          <cell r="S3404">
            <v>39691</v>
          </cell>
          <cell r="T3404">
            <v>23</v>
          </cell>
          <cell r="U3404">
            <v>4</v>
          </cell>
          <cell r="V3404">
            <v>0</v>
          </cell>
          <cell r="W3404">
            <v>2</v>
          </cell>
          <cell r="X3404">
            <v>31</v>
          </cell>
          <cell r="Y3404">
            <v>29</v>
          </cell>
          <cell r="Z3404">
            <v>66.75</v>
          </cell>
        </row>
        <row r="3405">
          <cell r="A3405" t="str">
            <v>TMP761</v>
          </cell>
          <cell r="B3405" t="str">
            <v>JADHAV MILIND</v>
          </cell>
          <cell r="H3405" t="str">
            <v>TEMP</v>
          </cell>
          <cell r="S3405">
            <v>39692</v>
          </cell>
          <cell r="T3405">
            <v>23</v>
          </cell>
          <cell r="U3405">
            <v>4</v>
          </cell>
          <cell r="V3405">
            <v>0</v>
          </cell>
          <cell r="W3405">
            <v>1</v>
          </cell>
          <cell r="X3405">
            <v>30</v>
          </cell>
          <cell r="Y3405">
            <v>28</v>
          </cell>
          <cell r="Z3405">
            <v>11</v>
          </cell>
        </row>
        <row r="3406">
          <cell r="A3406" t="str">
            <v>TMP762</v>
          </cell>
          <cell r="B3406" t="str">
            <v>CHAVAN SURESH ARJUN</v>
          </cell>
          <cell r="H3406" t="str">
            <v>TEMP</v>
          </cell>
          <cell r="S3406">
            <v>39753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30</v>
          </cell>
          <cell r="Y3406">
            <v>0</v>
          </cell>
          <cell r="Z3406">
            <v>0</v>
          </cell>
        </row>
        <row r="3407">
          <cell r="A3407" t="str">
            <v>TMP762</v>
          </cell>
          <cell r="B3407" t="str">
            <v>CHAVAN SURESH ARJUN</v>
          </cell>
          <cell r="H3407" t="str">
            <v>TEMP</v>
          </cell>
          <cell r="S3407">
            <v>39722</v>
          </cell>
          <cell r="T3407">
            <v>6</v>
          </cell>
          <cell r="U3407">
            <v>1</v>
          </cell>
          <cell r="V3407">
            <v>0</v>
          </cell>
          <cell r="W3407">
            <v>0</v>
          </cell>
          <cell r="X3407">
            <v>31</v>
          </cell>
          <cell r="Y3407">
            <v>7</v>
          </cell>
          <cell r="Z3407">
            <v>0</v>
          </cell>
        </row>
        <row r="3408">
          <cell r="A3408" t="str">
            <v>TMP762</v>
          </cell>
          <cell r="B3408" t="str">
            <v>CHAVAN SURESH ARJUN</v>
          </cell>
          <cell r="H3408" t="str">
            <v>TEMP</v>
          </cell>
          <cell r="S3408">
            <v>39692</v>
          </cell>
          <cell r="T3408">
            <v>19</v>
          </cell>
          <cell r="U3408">
            <v>3</v>
          </cell>
          <cell r="V3408">
            <v>0</v>
          </cell>
          <cell r="W3408">
            <v>1</v>
          </cell>
          <cell r="X3408">
            <v>30</v>
          </cell>
          <cell r="Y3408">
            <v>23</v>
          </cell>
          <cell r="Z3408">
            <v>16</v>
          </cell>
        </row>
        <row r="3409">
          <cell r="A3409" t="str">
            <v>TMP762</v>
          </cell>
          <cell r="B3409" t="str">
            <v>CHAVAN SURESH ARJUN</v>
          </cell>
          <cell r="H3409" t="str">
            <v>TEMP</v>
          </cell>
          <cell r="S3409">
            <v>39691</v>
          </cell>
          <cell r="T3409">
            <v>20</v>
          </cell>
          <cell r="U3409">
            <v>4</v>
          </cell>
          <cell r="V3409">
            <v>0</v>
          </cell>
          <cell r="W3409">
            <v>2</v>
          </cell>
          <cell r="X3409">
            <v>31</v>
          </cell>
          <cell r="Y3409">
            <v>26</v>
          </cell>
          <cell r="Z3409">
            <v>56</v>
          </cell>
        </row>
        <row r="3410">
          <cell r="A3410" t="str">
            <v>TMP763</v>
          </cell>
          <cell r="B3410" t="str">
            <v xml:space="preserve">KAVADE LAXMAN </v>
          </cell>
          <cell r="H3410" t="str">
            <v>TEMP</v>
          </cell>
          <cell r="S3410">
            <v>39691</v>
          </cell>
          <cell r="T3410">
            <v>21</v>
          </cell>
          <cell r="U3410">
            <v>4</v>
          </cell>
          <cell r="V3410">
            <v>0</v>
          </cell>
          <cell r="W3410">
            <v>2</v>
          </cell>
          <cell r="X3410">
            <v>31</v>
          </cell>
          <cell r="Y3410">
            <v>27</v>
          </cell>
          <cell r="Z3410">
            <v>65</v>
          </cell>
        </row>
        <row r="3411">
          <cell r="A3411" t="str">
            <v>TMP763</v>
          </cell>
          <cell r="B3411" t="str">
            <v xml:space="preserve">KAVADE LAXMAN </v>
          </cell>
          <cell r="H3411" t="str">
            <v>TEMP</v>
          </cell>
          <cell r="S3411">
            <v>39753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30</v>
          </cell>
          <cell r="Y3411">
            <v>0</v>
          </cell>
          <cell r="Z3411">
            <v>0</v>
          </cell>
        </row>
        <row r="3412">
          <cell r="A3412" t="str">
            <v>TMP763</v>
          </cell>
          <cell r="B3412" t="str">
            <v xml:space="preserve">KAVADE LAXMAN </v>
          </cell>
          <cell r="H3412" t="str">
            <v>TEMP</v>
          </cell>
          <cell r="S3412">
            <v>39722</v>
          </cell>
          <cell r="T3412">
            <v>19.5</v>
          </cell>
          <cell r="U3412">
            <v>5</v>
          </cell>
          <cell r="V3412">
            <v>0</v>
          </cell>
          <cell r="W3412">
            <v>4</v>
          </cell>
          <cell r="X3412">
            <v>31</v>
          </cell>
          <cell r="Y3412">
            <v>28.5</v>
          </cell>
          <cell r="Z3412">
            <v>4</v>
          </cell>
        </row>
        <row r="3413">
          <cell r="A3413" t="str">
            <v>TMP763</v>
          </cell>
          <cell r="B3413" t="str">
            <v xml:space="preserve">KAVADE LAXMAN </v>
          </cell>
          <cell r="H3413" t="str">
            <v>TEMP</v>
          </cell>
          <cell r="S3413">
            <v>39692</v>
          </cell>
          <cell r="T3413">
            <v>25</v>
          </cell>
          <cell r="U3413">
            <v>4</v>
          </cell>
          <cell r="V3413">
            <v>0</v>
          </cell>
          <cell r="W3413">
            <v>1</v>
          </cell>
          <cell r="X3413">
            <v>30</v>
          </cell>
          <cell r="Y3413">
            <v>30</v>
          </cell>
          <cell r="Z3413">
            <v>51</v>
          </cell>
        </row>
        <row r="3414">
          <cell r="A3414" t="str">
            <v>TMP764</v>
          </cell>
          <cell r="B3414" t="str">
            <v>KADAM SHAILESH</v>
          </cell>
          <cell r="H3414" t="str">
            <v>TEMP</v>
          </cell>
          <cell r="S3414">
            <v>39753</v>
          </cell>
          <cell r="T3414">
            <v>21.5</v>
          </cell>
          <cell r="U3414">
            <v>4</v>
          </cell>
          <cell r="V3414">
            <v>0</v>
          </cell>
          <cell r="W3414">
            <v>0</v>
          </cell>
          <cell r="X3414">
            <v>30</v>
          </cell>
          <cell r="Y3414">
            <v>25.5</v>
          </cell>
          <cell r="Z3414">
            <v>0</v>
          </cell>
        </row>
        <row r="3415">
          <cell r="A3415" t="str">
            <v>TMP764</v>
          </cell>
          <cell r="B3415" t="str">
            <v>KADAM SHAILESH</v>
          </cell>
          <cell r="F3415" t="str">
            <v>TIME_IN</v>
          </cell>
          <cell r="H3415" t="str">
            <v>TEMP</v>
          </cell>
          <cell r="S3415">
            <v>39814</v>
          </cell>
          <cell r="T3415">
            <v>5</v>
          </cell>
          <cell r="U3415">
            <v>0</v>
          </cell>
          <cell r="V3415">
            <v>0</v>
          </cell>
          <cell r="W3415">
            <v>0</v>
          </cell>
          <cell r="X3415">
            <v>31</v>
          </cell>
          <cell r="Y3415">
            <v>5</v>
          </cell>
          <cell r="Z3415">
            <v>0</v>
          </cell>
        </row>
        <row r="3416">
          <cell r="A3416" t="str">
            <v>TMP764</v>
          </cell>
          <cell r="B3416" t="str">
            <v>KADAM SHAILESH</v>
          </cell>
          <cell r="H3416" t="str">
            <v>TEMP</v>
          </cell>
          <cell r="S3416">
            <v>39722</v>
          </cell>
          <cell r="T3416">
            <v>21</v>
          </cell>
          <cell r="U3416">
            <v>5</v>
          </cell>
          <cell r="V3416">
            <v>0</v>
          </cell>
          <cell r="W3416">
            <v>4</v>
          </cell>
          <cell r="X3416">
            <v>31</v>
          </cell>
          <cell r="Y3416">
            <v>30</v>
          </cell>
          <cell r="Z3416">
            <v>1</v>
          </cell>
        </row>
        <row r="3417">
          <cell r="A3417" t="str">
            <v>TMP764</v>
          </cell>
          <cell r="B3417" t="str">
            <v>KADAM SHAILESH</v>
          </cell>
          <cell r="H3417" t="str">
            <v>TEMP</v>
          </cell>
          <cell r="S3417">
            <v>39691</v>
          </cell>
          <cell r="T3417">
            <v>18</v>
          </cell>
          <cell r="U3417">
            <v>4</v>
          </cell>
          <cell r="V3417">
            <v>0</v>
          </cell>
          <cell r="W3417">
            <v>2</v>
          </cell>
          <cell r="X3417">
            <v>31</v>
          </cell>
          <cell r="Y3417">
            <v>24</v>
          </cell>
          <cell r="Z3417">
            <v>40</v>
          </cell>
        </row>
        <row r="3418">
          <cell r="A3418" t="str">
            <v>TMP764</v>
          </cell>
          <cell r="B3418" t="str">
            <v>KADAM SHAILESH</v>
          </cell>
          <cell r="H3418" t="str">
            <v>TEMP</v>
          </cell>
          <cell r="S3418">
            <v>39692</v>
          </cell>
          <cell r="T3418">
            <v>23</v>
          </cell>
          <cell r="U3418">
            <v>4</v>
          </cell>
          <cell r="V3418">
            <v>0</v>
          </cell>
          <cell r="W3418">
            <v>1</v>
          </cell>
          <cell r="X3418">
            <v>30</v>
          </cell>
          <cell r="Y3418">
            <v>28</v>
          </cell>
          <cell r="Z3418">
            <v>34</v>
          </cell>
        </row>
        <row r="3419">
          <cell r="A3419" t="str">
            <v>TMP764</v>
          </cell>
          <cell r="B3419" t="str">
            <v>KADAM SHAILESH</v>
          </cell>
          <cell r="F3419" t="str">
            <v>TIME_IN</v>
          </cell>
          <cell r="H3419" t="str">
            <v>TEMP</v>
          </cell>
          <cell r="S3419">
            <v>39783</v>
          </cell>
          <cell r="T3419">
            <v>23</v>
          </cell>
          <cell r="U3419">
            <v>4</v>
          </cell>
          <cell r="V3419">
            <v>0</v>
          </cell>
          <cell r="W3419">
            <v>0</v>
          </cell>
          <cell r="X3419">
            <v>31</v>
          </cell>
          <cell r="Y3419">
            <v>27</v>
          </cell>
          <cell r="Z3419">
            <v>0</v>
          </cell>
        </row>
        <row r="3420">
          <cell r="A3420" t="str">
            <v>TMP765</v>
          </cell>
          <cell r="B3420" t="str">
            <v>PATIL FULAJI  BABAN</v>
          </cell>
          <cell r="H3420" t="str">
            <v>TEMP</v>
          </cell>
          <cell r="S3420">
            <v>39692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30</v>
          </cell>
          <cell r="Y3420">
            <v>0</v>
          </cell>
          <cell r="Z3420">
            <v>0</v>
          </cell>
        </row>
        <row r="3421">
          <cell r="A3421" t="str">
            <v>TMP765</v>
          </cell>
          <cell r="B3421" t="str">
            <v>PATIL FULAJI  BABAN</v>
          </cell>
          <cell r="H3421" t="str">
            <v>TEMP</v>
          </cell>
          <cell r="S3421">
            <v>39691</v>
          </cell>
          <cell r="T3421">
            <v>15</v>
          </cell>
          <cell r="U3421">
            <v>4</v>
          </cell>
          <cell r="V3421">
            <v>0</v>
          </cell>
          <cell r="W3421">
            <v>2</v>
          </cell>
          <cell r="X3421">
            <v>31</v>
          </cell>
          <cell r="Y3421">
            <v>21</v>
          </cell>
          <cell r="Z3421">
            <v>18.25</v>
          </cell>
        </row>
        <row r="3422">
          <cell r="A3422" t="str">
            <v>TMP767</v>
          </cell>
          <cell r="B3422" t="str">
            <v>BHANDIRGE SHASHIKALA</v>
          </cell>
          <cell r="H3422" t="str">
            <v>TEMP</v>
          </cell>
          <cell r="S3422">
            <v>39753</v>
          </cell>
          <cell r="T3422">
            <v>21</v>
          </cell>
          <cell r="U3422">
            <v>5</v>
          </cell>
          <cell r="V3422">
            <v>0</v>
          </cell>
          <cell r="W3422">
            <v>0</v>
          </cell>
          <cell r="X3422">
            <v>30</v>
          </cell>
          <cell r="Y3422">
            <v>26</v>
          </cell>
          <cell r="Z3422">
            <v>0</v>
          </cell>
        </row>
        <row r="3423">
          <cell r="A3423" t="str">
            <v>TMP767</v>
          </cell>
          <cell r="B3423" t="str">
            <v>BHANDIRGE SHASHIKALA</v>
          </cell>
          <cell r="H3423" t="str">
            <v>TEMP</v>
          </cell>
          <cell r="S3423">
            <v>39692</v>
          </cell>
          <cell r="T3423">
            <v>22</v>
          </cell>
          <cell r="U3423">
            <v>4</v>
          </cell>
          <cell r="V3423">
            <v>0</v>
          </cell>
          <cell r="W3423">
            <v>1</v>
          </cell>
          <cell r="X3423">
            <v>30</v>
          </cell>
          <cell r="Y3423">
            <v>27</v>
          </cell>
          <cell r="Z3423">
            <v>8</v>
          </cell>
        </row>
        <row r="3424">
          <cell r="A3424" t="str">
            <v>TMP767</v>
          </cell>
          <cell r="B3424" t="str">
            <v>BHANDIRGE SHASHIKALA</v>
          </cell>
          <cell r="F3424" t="str">
            <v>TIME_IN</v>
          </cell>
          <cell r="H3424" t="str">
            <v>TEMP</v>
          </cell>
          <cell r="S3424">
            <v>39783</v>
          </cell>
          <cell r="T3424">
            <v>6</v>
          </cell>
          <cell r="U3424">
            <v>1</v>
          </cell>
          <cell r="V3424">
            <v>0</v>
          </cell>
          <cell r="W3424">
            <v>0</v>
          </cell>
          <cell r="X3424">
            <v>31</v>
          </cell>
          <cell r="Y3424">
            <v>7</v>
          </cell>
          <cell r="Z3424">
            <v>0</v>
          </cell>
        </row>
        <row r="3425">
          <cell r="A3425" t="str">
            <v>TMP767</v>
          </cell>
          <cell r="B3425" t="str">
            <v>BHANDIRGE SHASHIKALA</v>
          </cell>
          <cell r="H3425" t="str">
            <v>TEMP</v>
          </cell>
          <cell r="S3425">
            <v>39722</v>
          </cell>
          <cell r="T3425">
            <v>22</v>
          </cell>
          <cell r="U3425">
            <v>4</v>
          </cell>
          <cell r="V3425">
            <v>0</v>
          </cell>
          <cell r="W3425">
            <v>4</v>
          </cell>
          <cell r="X3425">
            <v>31</v>
          </cell>
          <cell r="Y3425">
            <v>30</v>
          </cell>
          <cell r="Z3425">
            <v>0</v>
          </cell>
        </row>
        <row r="3426">
          <cell r="A3426" t="str">
            <v>TMP767</v>
          </cell>
          <cell r="B3426" t="str">
            <v>BHANDIRGE SHASHIKALA</v>
          </cell>
          <cell r="H3426" t="str">
            <v>TEMP</v>
          </cell>
          <cell r="S3426">
            <v>39691</v>
          </cell>
          <cell r="T3426">
            <v>9</v>
          </cell>
          <cell r="U3426">
            <v>1</v>
          </cell>
          <cell r="V3426">
            <v>0</v>
          </cell>
          <cell r="W3426">
            <v>1</v>
          </cell>
          <cell r="X3426">
            <v>31</v>
          </cell>
          <cell r="Y3426">
            <v>11</v>
          </cell>
          <cell r="Z3426">
            <v>0</v>
          </cell>
        </row>
        <row r="3427">
          <cell r="A3427" t="str">
            <v>TMP768</v>
          </cell>
          <cell r="B3427" t="str">
            <v>JADHAV SUGANDHA</v>
          </cell>
          <cell r="H3427" t="str">
            <v>TEMP</v>
          </cell>
          <cell r="S3427">
            <v>39722</v>
          </cell>
          <cell r="T3427">
            <v>22</v>
          </cell>
          <cell r="U3427">
            <v>4</v>
          </cell>
          <cell r="V3427">
            <v>0</v>
          </cell>
          <cell r="W3427">
            <v>4</v>
          </cell>
          <cell r="X3427">
            <v>31</v>
          </cell>
          <cell r="Y3427">
            <v>30</v>
          </cell>
          <cell r="Z3427">
            <v>0</v>
          </cell>
        </row>
        <row r="3428">
          <cell r="A3428" t="str">
            <v>TMP768</v>
          </cell>
          <cell r="B3428" t="str">
            <v>JADHAV SUGANDHA</v>
          </cell>
          <cell r="H3428" t="str">
            <v>TEMP</v>
          </cell>
          <cell r="S3428">
            <v>39692</v>
          </cell>
          <cell r="T3428">
            <v>22.5</v>
          </cell>
          <cell r="U3428">
            <v>4</v>
          </cell>
          <cell r="V3428">
            <v>0</v>
          </cell>
          <cell r="W3428">
            <v>1</v>
          </cell>
          <cell r="X3428">
            <v>30</v>
          </cell>
          <cell r="Y3428">
            <v>27.5</v>
          </cell>
          <cell r="Z3428">
            <v>8</v>
          </cell>
        </row>
        <row r="3429">
          <cell r="A3429" t="str">
            <v>TMP768</v>
          </cell>
          <cell r="B3429" t="str">
            <v>JADHAV SUGANDHA</v>
          </cell>
          <cell r="H3429" t="str">
            <v>TEMP</v>
          </cell>
          <cell r="S3429">
            <v>39691</v>
          </cell>
          <cell r="T3429">
            <v>9</v>
          </cell>
          <cell r="U3429">
            <v>1</v>
          </cell>
          <cell r="V3429">
            <v>0</v>
          </cell>
          <cell r="W3429">
            <v>1</v>
          </cell>
          <cell r="X3429">
            <v>31</v>
          </cell>
          <cell r="Y3429">
            <v>11</v>
          </cell>
          <cell r="Z3429">
            <v>0</v>
          </cell>
        </row>
        <row r="3430">
          <cell r="A3430" t="str">
            <v>TMP768</v>
          </cell>
          <cell r="B3430" t="str">
            <v>JADHAV SUGANDHA</v>
          </cell>
          <cell r="F3430" t="str">
            <v>TIME_IN</v>
          </cell>
          <cell r="H3430" t="str">
            <v>TEMP</v>
          </cell>
          <cell r="S3430">
            <v>39783</v>
          </cell>
          <cell r="T3430">
            <v>8</v>
          </cell>
          <cell r="U3430">
            <v>1</v>
          </cell>
          <cell r="V3430">
            <v>0</v>
          </cell>
          <cell r="W3430">
            <v>0</v>
          </cell>
          <cell r="X3430">
            <v>31</v>
          </cell>
          <cell r="Y3430">
            <v>9</v>
          </cell>
          <cell r="Z3430">
            <v>0</v>
          </cell>
        </row>
        <row r="3431">
          <cell r="A3431" t="str">
            <v>TMP768</v>
          </cell>
          <cell r="B3431" t="str">
            <v>JADHAV SUGANDHA</v>
          </cell>
          <cell r="H3431" t="str">
            <v>TEMP</v>
          </cell>
          <cell r="S3431">
            <v>39753</v>
          </cell>
          <cell r="T3431">
            <v>24</v>
          </cell>
          <cell r="U3431">
            <v>5</v>
          </cell>
          <cell r="V3431">
            <v>0</v>
          </cell>
          <cell r="W3431">
            <v>0</v>
          </cell>
          <cell r="X3431">
            <v>30</v>
          </cell>
          <cell r="Y3431">
            <v>29</v>
          </cell>
          <cell r="Z3431">
            <v>0</v>
          </cell>
        </row>
        <row r="3432">
          <cell r="A3432" t="str">
            <v>TMP769</v>
          </cell>
          <cell r="B3432" t="str">
            <v>KADAM AMIT</v>
          </cell>
          <cell r="H3432" t="str">
            <v>TEMP</v>
          </cell>
          <cell r="S3432">
            <v>39691</v>
          </cell>
          <cell r="T3432">
            <v>6</v>
          </cell>
          <cell r="U3432">
            <v>1</v>
          </cell>
          <cell r="V3432">
            <v>0</v>
          </cell>
          <cell r="W3432">
            <v>0</v>
          </cell>
          <cell r="X3432">
            <v>31</v>
          </cell>
          <cell r="Y3432">
            <v>7</v>
          </cell>
          <cell r="Z3432">
            <v>3</v>
          </cell>
        </row>
        <row r="3433">
          <cell r="A3433" t="str">
            <v>TMP769</v>
          </cell>
          <cell r="B3433" t="str">
            <v>KADAM AMIT</v>
          </cell>
          <cell r="H3433" t="str">
            <v>TEMP</v>
          </cell>
          <cell r="S3433">
            <v>39692</v>
          </cell>
          <cell r="T3433">
            <v>1</v>
          </cell>
          <cell r="U3433">
            <v>0</v>
          </cell>
          <cell r="V3433">
            <v>0</v>
          </cell>
          <cell r="W3433">
            <v>0</v>
          </cell>
          <cell r="X3433">
            <v>30</v>
          </cell>
          <cell r="Y3433">
            <v>1</v>
          </cell>
          <cell r="Z3433">
            <v>0</v>
          </cell>
        </row>
        <row r="3434">
          <cell r="A3434" t="str">
            <v>TMP770</v>
          </cell>
          <cell r="B3434" t="str">
            <v xml:space="preserve">LIMBALE ANIL </v>
          </cell>
          <cell r="H3434" t="str">
            <v>TEMP</v>
          </cell>
          <cell r="S3434">
            <v>39692</v>
          </cell>
          <cell r="T3434">
            <v>17</v>
          </cell>
          <cell r="U3434">
            <v>3</v>
          </cell>
          <cell r="V3434">
            <v>0</v>
          </cell>
          <cell r="W3434">
            <v>1</v>
          </cell>
          <cell r="X3434">
            <v>30</v>
          </cell>
          <cell r="Y3434">
            <v>21</v>
          </cell>
          <cell r="Z3434">
            <v>0</v>
          </cell>
        </row>
        <row r="3435">
          <cell r="A3435" t="str">
            <v>TMP770</v>
          </cell>
          <cell r="B3435" t="str">
            <v xml:space="preserve">LIMBALE ANIL </v>
          </cell>
          <cell r="H3435" t="str">
            <v>TEMP</v>
          </cell>
          <cell r="S3435">
            <v>39722</v>
          </cell>
          <cell r="T3435">
            <v>21</v>
          </cell>
          <cell r="U3435">
            <v>5</v>
          </cell>
          <cell r="V3435">
            <v>0</v>
          </cell>
          <cell r="W3435">
            <v>4</v>
          </cell>
          <cell r="X3435">
            <v>31</v>
          </cell>
          <cell r="Y3435">
            <v>30</v>
          </cell>
          <cell r="Z3435">
            <v>4</v>
          </cell>
        </row>
        <row r="3436">
          <cell r="A3436" t="str">
            <v>TMP770</v>
          </cell>
          <cell r="B3436" t="str">
            <v xml:space="preserve">LIMBALE ANIL </v>
          </cell>
          <cell r="H3436" t="str">
            <v>TEMP</v>
          </cell>
          <cell r="S3436">
            <v>39691</v>
          </cell>
          <cell r="T3436">
            <v>4</v>
          </cell>
          <cell r="U3436">
            <v>1</v>
          </cell>
          <cell r="V3436">
            <v>0</v>
          </cell>
          <cell r="W3436">
            <v>0</v>
          </cell>
          <cell r="X3436">
            <v>31</v>
          </cell>
          <cell r="Y3436">
            <v>5</v>
          </cell>
          <cell r="Z3436">
            <v>3</v>
          </cell>
        </row>
        <row r="3437">
          <cell r="A3437" t="str">
            <v>TMP770</v>
          </cell>
          <cell r="B3437" t="str">
            <v xml:space="preserve">LIMBALE ANIL </v>
          </cell>
          <cell r="H3437" t="str">
            <v>TEMP</v>
          </cell>
          <cell r="S3437">
            <v>39753</v>
          </cell>
          <cell r="T3437">
            <v>8</v>
          </cell>
          <cell r="U3437">
            <v>2</v>
          </cell>
          <cell r="V3437">
            <v>0</v>
          </cell>
          <cell r="W3437">
            <v>0</v>
          </cell>
          <cell r="X3437">
            <v>30</v>
          </cell>
          <cell r="Y3437">
            <v>10</v>
          </cell>
          <cell r="Z3437">
            <v>0</v>
          </cell>
        </row>
        <row r="3438">
          <cell r="A3438" t="str">
            <v>TMP771</v>
          </cell>
          <cell r="B3438" t="str">
            <v>AASUDANI SUBHASH</v>
          </cell>
          <cell r="H3438" t="str">
            <v>TEMP</v>
          </cell>
          <cell r="S3438">
            <v>39691</v>
          </cell>
          <cell r="T3438">
            <v>3</v>
          </cell>
          <cell r="U3438">
            <v>1</v>
          </cell>
          <cell r="V3438">
            <v>0</v>
          </cell>
          <cell r="W3438">
            <v>0</v>
          </cell>
          <cell r="X3438">
            <v>31</v>
          </cell>
          <cell r="Y3438">
            <v>4</v>
          </cell>
          <cell r="Z3438">
            <v>6</v>
          </cell>
        </row>
        <row r="3439">
          <cell r="A3439" t="str">
            <v>TMP771</v>
          </cell>
          <cell r="B3439" t="str">
            <v>AASUDANI SUBHASH</v>
          </cell>
          <cell r="H3439" t="str">
            <v>TEMP</v>
          </cell>
          <cell r="S3439">
            <v>39753</v>
          </cell>
          <cell r="T3439">
            <v>17.5</v>
          </cell>
          <cell r="U3439">
            <v>4</v>
          </cell>
          <cell r="V3439">
            <v>0</v>
          </cell>
          <cell r="W3439">
            <v>0</v>
          </cell>
          <cell r="X3439">
            <v>30</v>
          </cell>
          <cell r="Y3439">
            <v>21.5</v>
          </cell>
          <cell r="Z3439">
            <v>0</v>
          </cell>
        </row>
        <row r="3440">
          <cell r="A3440" t="str">
            <v>TMP771</v>
          </cell>
          <cell r="B3440" t="str">
            <v>AASUDANI SUBHASH</v>
          </cell>
          <cell r="H3440" t="str">
            <v>TEMP</v>
          </cell>
          <cell r="S3440">
            <v>39722</v>
          </cell>
          <cell r="T3440">
            <v>19.5</v>
          </cell>
          <cell r="U3440">
            <v>5</v>
          </cell>
          <cell r="V3440">
            <v>0</v>
          </cell>
          <cell r="W3440">
            <v>4</v>
          </cell>
          <cell r="X3440">
            <v>31</v>
          </cell>
          <cell r="Y3440">
            <v>28.5</v>
          </cell>
          <cell r="Z3440">
            <v>1</v>
          </cell>
        </row>
        <row r="3441">
          <cell r="A3441" t="str">
            <v>TMP771</v>
          </cell>
          <cell r="B3441" t="str">
            <v>AASUDANI SUBHASH</v>
          </cell>
          <cell r="H3441" t="str">
            <v>TEMP</v>
          </cell>
          <cell r="S3441">
            <v>39692</v>
          </cell>
          <cell r="T3441">
            <v>22</v>
          </cell>
          <cell r="U3441">
            <v>4</v>
          </cell>
          <cell r="V3441">
            <v>0</v>
          </cell>
          <cell r="W3441">
            <v>1</v>
          </cell>
          <cell r="X3441">
            <v>30</v>
          </cell>
          <cell r="Y3441">
            <v>27</v>
          </cell>
          <cell r="Z3441">
            <v>21</v>
          </cell>
        </row>
        <row r="3442">
          <cell r="A3442" t="str">
            <v>TMP772</v>
          </cell>
          <cell r="B3442" t="str">
            <v>Gajanan Rajput</v>
          </cell>
          <cell r="F3442" t="str">
            <v>TIME_IN</v>
          </cell>
          <cell r="H3442" t="str">
            <v>TEMP</v>
          </cell>
          <cell r="S3442">
            <v>39845</v>
          </cell>
          <cell r="T3442">
            <v>24</v>
          </cell>
          <cell r="U3442">
            <v>4</v>
          </cell>
          <cell r="V3442">
            <v>0</v>
          </cell>
          <cell r="W3442">
            <v>0</v>
          </cell>
          <cell r="X3442">
            <v>28</v>
          </cell>
          <cell r="Y3442">
            <v>28</v>
          </cell>
          <cell r="Z3442">
            <v>18.25</v>
          </cell>
        </row>
        <row r="3443">
          <cell r="A3443" t="str">
            <v>TMP772</v>
          </cell>
          <cell r="B3443" t="str">
            <v>Gajanan Rajput</v>
          </cell>
          <cell r="F3443" t="str">
            <v>TIME_IN</v>
          </cell>
          <cell r="H3443" t="str">
            <v>TEMP</v>
          </cell>
          <cell r="S3443">
            <v>39881</v>
          </cell>
          <cell r="T3443">
            <v>21</v>
          </cell>
          <cell r="U3443">
            <v>5</v>
          </cell>
          <cell r="V3443">
            <v>0</v>
          </cell>
          <cell r="W3443">
            <v>2</v>
          </cell>
          <cell r="X3443">
            <v>31</v>
          </cell>
          <cell r="Y3443">
            <v>28</v>
          </cell>
          <cell r="Z3443">
            <v>8</v>
          </cell>
        </row>
        <row r="3444">
          <cell r="A3444" t="str">
            <v>TMP772</v>
          </cell>
          <cell r="B3444" t="str">
            <v>Gajanan Rajput</v>
          </cell>
          <cell r="H3444" t="str">
            <v>TEMP</v>
          </cell>
          <cell r="S3444">
            <v>39753</v>
          </cell>
          <cell r="T3444">
            <v>18</v>
          </cell>
          <cell r="U3444">
            <v>3</v>
          </cell>
          <cell r="V3444">
            <v>0</v>
          </cell>
          <cell r="W3444">
            <v>0</v>
          </cell>
          <cell r="X3444">
            <v>30</v>
          </cell>
          <cell r="Y3444">
            <v>21</v>
          </cell>
          <cell r="Z3444">
            <v>48.25</v>
          </cell>
        </row>
        <row r="3445">
          <cell r="A3445" t="str">
            <v>TMP772</v>
          </cell>
          <cell r="B3445" t="str">
            <v>Gajanan Rajput</v>
          </cell>
          <cell r="F3445" t="str">
            <v>TIME_IN</v>
          </cell>
          <cell r="H3445" t="str">
            <v>TEMP</v>
          </cell>
          <cell r="S3445">
            <v>39783</v>
          </cell>
          <cell r="T3445">
            <v>27</v>
          </cell>
          <cell r="U3445">
            <v>4</v>
          </cell>
          <cell r="V3445">
            <v>0</v>
          </cell>
          <cell r="W3445">
            <v>0</v>
          </cell>
          <cell r="X3445">
            <v>31</v>
          </cell>
          <cell r="Y3445">
            <v>31</v>
          </cell>
          <cell r="Z3445">
            <v>136</v>
          </cell>
        </row>
        <row r="3446">
          <cell r="A3446" t="str">
            <v>TMP772</v>
          </cell>
          <cell r="B3446" t="str">
            <v>Gajanan Rajput</v>
          </cell>
          <cell r="F3446" t="str">
            <v>TIME_IN</v>
          </cell>
          <cell r="H3446" t="str">
            <v>TEMP</v>
          </cell>
          <cell r="S3446">
            <v>39814</v>
          </cell>
          <cell r="T3446">
            <v>25</v>
          </cell>
          <cell r="U3446">
            <v>4</v>
          </cell>
          <cell r="V3446">
            <v>0</v>
          </cell>
          <cell r="W3446">
            <v>1</v>
          </cell>
          <cell r="X3446">
            <v>31</v>
          </cell>
          <cell r="Y3446">
            <v>30</v>
          </cell>
          <cell r="Z3446">
            <v>73.5</v>
          </cell>
        </row>
        <row r="3447">
          <cell r="A3447" t="str">
            <v>TMP773</v>
          </cell>
          <cell r="B3447" t="str">
            <v>MANISHA BHUJBAL</v>
          </cell>
          <cell r="F3447" t="str">
            <v>TIME_IN</v>
          </cell>
          <cell r="H3447" t="str">
            <v>TEMP</v>
          </cell>
          <cell r="S3447">
            <v>39881</v>
          </cell>
          <cell r="T3447">
            <v>24</v>
          </cell>
          <cell r="U3447">
            <v>5</v>
          </cell>
          <cell r="V3447">
            <v>0</v>
          </cell>
          <cell r="W3447">
            <v>2</v>
          </cell>
          <cell r="X3447">
            <v>31</v>
          </cell>
          <cell r="Y3447">
            <v>31</v>
          </cell>
          <cell r="Z3447">
            <v>0</v>
          </cell>
        </row>
        <row r="3448">
          <cell r="A3448" t="str">
            <v>TMP773</v>
          </cell>
          <cell r="B3448" t="str">
            <v>MANISHA BHUJBAL</v>
          </cell>
          <cell r="F3448" t="str">
            <v>TIME_IN</v>
          </cell>
          <cell r="H3448" t="str">
            <v>TEMP</v>
          </cell>
          <cell r="S3448">
            <v>39845</v>
          </cell>
          <cell r="T3448">
            <v>12</v>
          </cell>
          <cell r="U3448">
            <v>1</v>
          </cell>
          <cell r="V3448">
            <v>0</v>
          </cell>
          <cell r="W3448">
            <v>0</v>
          </cell>
          <cell r="X3448">
            <v>28</v>
          </cell>
          <cell r="Y3448">
            <v>13</v>
          </cell>
          <cell r="Z3448">
            <v>0</v>
          </cell>
        </row>
        <row r="3449">
          <cell r="A3449" t="str">
            <v>TMP774</v>
          </cell>
          <cell r="B3449" t="str">
            <v>ANAGHA MOGARKAR</v>
          </cell>
          <cell r="F3449" t="str">
            <v>TIME_IN</v>
          </cell>
          <cell r="H3449" t="str">
            <v>TEMP</v>
          </cell>
          <cell r="S3449">
            <v>39881</v>
          </cell>
          <cell r="T3449">
            <v>24</v>
          </cell>
          <cell r="U3449">
            <v>5</v>
          </cell>
          <cell r="V3449">
            <v>0</v>
          </cell>
          <cell r="W3449">
            <v>2</v>
          </cell>
          <cell r="X3449">
            <v>31</v>
          </cell>
          <cell r="Y3449">
            <v>31</v>
          </cell>
          <cell r="Z3449">
            <v>3</v>
          </cell>
        </row>
        <row r="3451">
          <cell r="B3451" t="str">
            <v>TOTAL</v>
          </cell>
          <cell r="V3451">
            <v>591</v>
          </cell>
          <cell r="Y3451">
            <v>91777</v>
          </cell>
        </row>
        <row r="3452">
          <cell r="B3452" t="str">
            <v>PL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Oasso"/>
      <sheetName val="Wd"/>
      <sheetName val="Ndcpl"/>
      <sheetName val="Oepl"/>
      <sheetName val="Rsedpl(119)"/>
      <sheetName val="Rsedpl(120)"/>
      <sheetName val="MJ47,48"/>
      <sheetName val="Gupta"/>
      <sheetName val="Ocpl-53"/>
      <sheetName val="Opd"/>
      <sheetName val="Curvature"/>
      <sheetName val="Figures in"/>
      <sheetName val="project ratio"/>
      <sheetName val="Summary"/>
      <sheetName val="ProfRatios"/>
      <sheetName val="CoP  &amp; MoF"/>
      <sheetName val="BalanceSheet"/>
      <sheetName val="Profitability"/>
      <sheetName val="ProjCashFlow"/>
      <sheetName val="Mul-Int"/>
      <sheetName val="int-mulcal"/>
      <sheetName val="Fan-Int"/>
      <sheetName val="Completed"/>
      <sheetName val="OngoingSpas&amp;sea"/>
      <sheetName val="SpasWork"/>
      <sheetName val="Ongoing-mul"/>
      <sheetName val="SpasCost"/>
      <sheetName val="Mul-Work"/>
      <sheetName val="SpasSale"/>
      <sheetName val="MulStatSale"/>
      <sheetName val="FanCost"/>
      <sheetName val="FanSale"/>
      <sheetName val="FanSaleII"/>
      <sheetName val="FanSaleI"/>
      <sheetName val="FanWorkII"/>
      <sheetName val="FanWorkI"/>
      <sheetName val="FAN stat."/>
      <sheetName val="Fantacy PRC"/>
      <sheetName val="PMD"/>
      <sheetName val="CMD"/>
      <sheetName val="Cash Flow - OMPL"/>
      <sheetName val="OMPL"/>
      <sheetName val="Ob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RA"/>
      <sheetName val="Formulas"/>
      <sheetName val="Portfolio Summary"/>
      <sheetName val="GBW"/>
      <sheetName val="Set"/>
      <sheetName val="03 (2)"/>
      <sheetName val="Builtup Area"/>
      <sheetName val="Project Budget Worksheet"/>
      <sheetName val="Meas.-Hotel Part"/>
      <sheetName val="Current Bill MB ref"/>
      <sheetName val="PLAN_FEB97"/>
      <sheetName val="OpRes"/>
      <sheetName val="master"/>
      <sheetName val="Income Statements"/>
      <sheetName val="Sheet3 _2_"/>
      <sheetName val="#REF"/>
      <sheetName val="Sheet1"/>
      <sheetName val="IO LIST"/>
      <sheetName val="Fill this out first..."/>
      <sheetName val="ABP inputs"/>
      <sheetName val="Synergy Sales Budget"/>
      <sheetName val="DEPRE"/>
      <sheetName val="BBEuros"/>
      <sheetName val="QoQ Forecast"/>
      <sheetName val="InvoiceList"/>
      <sheetName val="Income &amp; Occupancy Customer"/>
      <sheetName val="RCC,Ret. Wall"/>
      <sheetName val="analysis"/>
      <sheetName val="Calculation (2)"/>
      <sheetName val="JCF"/>
      <sheetName val="Multiple output"/>
      <sheetName val="sheet6"/>
      <sheetName val="유통망계획"/>
      <sheetName val="Headings"/>
      <sheetName val="BOQ T4B"/>
      <sheetName val="Summary"/>
      <sheetName val="노무비"/>
      <sheetName val="F1a-Pile"/>
      <sheetName val="CV"/>
      <sheetName val="ES(Kor)"/>
      <sheetName val="INDIGINEOUS ITEMS "/>
      <sheetName val="fco"/>
      <sheetName val="Material "/>
      <sheetName val="Labour &amp; Plant"/>
      <sheetName val="Lead"/>
      <sheetName val="Main-Material"/>
      <sheetName val="Approved MTD Proj #'s"/>
      <sheetName val="Design"/>
      <sheetName val="BOQ"/>
      <sheetName val=" B3"/>
      <sheetName val=" B1"/>
      <sheetName val="beam-reinft-IIInd floor"/>
      <sheetName val="Load Details-220kV"/>
      <sheetName val="Aladdin Macro1"/>
      <sheetName val="BalSht"/>
      <sheetName val="Acc_10.5"/>
      <sheetName val="Global Assm."/>
      <sheetName val="MN T.B."/>
      <sheetName val="CFForecast detail"/>
      <sheetName val="Site Dev BOQ"/>
      <sheetName val="Break up Sheet"/>
      <sheetName val="TIll_Q_sal"/>
      <sheetName val="tiller"/>
      <sheetName val="Block A - BOQ"/>
      <sheetName val="Vind-BtB"/>
      <sheetName val="CABLE DATA"/>
      <sheetName val="strand"/>
      <sheetName val="Sheet3_(2)"/>
      <sheetName val="ABP_inputs"/>
      <sheetName val="Synergy_Sales_Budget"/>
      <sheetName val="Project_Budget_Worksheet"/>
      <sheetName val="QoQ_Forecast"/>
      <sheetName val="Income_Statements"/>
      <sheetName val="Sheet3__2_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download"/>
      <sheetName val="170810-lease tax"/>
      <sheetName val="Rollup Summary"/>
      <sheetName val="Sheet2"/>
      <sheetName val="Depreciation"/>
      <sheetName val="CapitalOutlay"/>
      <sheetName val="Assum"/>
      <sheetName val=" Acc. Sched."/>
      <sheetName val="1st flr"/>
      <sheetName val="Civil Boq"/>
      <sheetName val="Cost_any"/>
      <sheetName val="compu"/>
      <sheetName val="Fin Sum"/>
      <sheetName val="Sensitivity"/>
      <sheetName val="WIng F(Typical)"/>
      <sheetName val="Input"/>
      <sheetName val="Summ"/>
      <sheetName val="Fossil_DCF"/>
      <sheetName val="SOPMA DD"/>
      <sheetName val="Beam at Ground flr lvl(Steel)"/>
      <sheetName val="INDEX"/>
      <sheetName val="AREAS"/>
      <sheetName val="sumary"/>
      <sheetName val="1st -vpd"/>
      <sheetName val="Inputs"/>
      <sheetName val="Legal Risk Analysis"/>
      <sheetName val="Data"/>
      <sheetName val="Variables_x"/>
      <sheetName val="Variables"/>
      <sheetName val="Architectural Summary"/>
      <sheetName val="TB_FOR_MIS"/>
      <sheetName val="Area"/>
      <sheetName val="TB FOR MIS"/>
      <sheetName val="INPUT SHEET"/>
      <sheetName val="Hot"/>
      <sheetName val="Assumptions"/>
      <sheetName val="Mico"/>
      <sheetName val="EBITDA"/>
      <sheetName val="IMPORT T12"/>
      <sheetName val="van khuon"/>
      <sheetName val="Names"/>
      <sheetName val="Introduction"/>
      <sheetName val="IDC macro"/>
      <sheetName val="SALE"/>
      <sheetName val="March Analysts"/>
      <sheetName val="SCH-E-1"/>
      <sheetName val="BIPR"/>
      <sheetName val="BPCA"/>
      <sheetName val="BBRS"/>
      <sheetName val="KPM DT"/>
      <sheetName val="F"/>
      <sheetName val="EXHIBIT&quot; T&quot;"/>
      <sheetName val="Turnover"/>
      <sheetName val="Non-Factory"/>
      <sheetName val="Publicbuilding"/>
      <sheetName val="extra work elec bill "/>
      <sheetName val="RCC Rates"/>
      <sheetName val="conc-foot-gradeslab"/>
      <sheetName val="Material List "/>
      <sheetName val="Master list"/>
      <sheetName val="Labour List"/>
      <sheetName val="Material List"/>
      <sheetName val="Labor abs-NMR"/>
      <sheetName val="PLGroupings"/>
      <sheetName val="Results"/>
      <sheetName val="Rates"/>
      <sheetName val="SCHEDULE"/>
      <sheetName val="Database"/>
      <sheetName val="schedule nos"/>
      <sheetName val="WT-LIST"/>
      <sheetName val="Material"/>
      <sheetName val="NEW-IDs Fun &amp; Group"/>
      <sheetName val="XZLC003_PART1"/>
      <sheetName val="q-details"/>
      <sheetName val="final abstract"/>
      <sheetName val="Rate analysis"/>
      <sheetName val="02"/>
      <sheetName val="03"/>
      <sheetName val="04"/>
      <sheetName val="01"/>
      <sheetName val="sept-plan"/>
      <sheetName val="Occ"/>
      <sheetName val="Demand"/>
      <sheetName val="Ref"/>
      <sheetName val="Main Sheet (MTD)"/>
      <sheetName val="Consl Daily Report"/>
      <sheetName val="Preside"/>
      <sheetName val="balance sheet"/>
      <sheetName val="classes"/>
      <sheetName val="IT Block"/>
      <sheetName val="Location CODE"/>
      <sheetName val="Location TYPE"/>
      <sheetName val="sub class"/>
      <sheetName val=" sub Loc "/>
      <sheetName val="Company"/>
      <sheetName val="LBO"/>
      <sheetName val="EDS  Bestshore Migration"/>
      <sheetName val="NewCo"/>
      <sheetName val="Summary Excise"/>
      <sheetName val="Grouping Master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van_khuon"/>
      <sheetName val="IDC_macro"/>
      <sheetName val="Portfolio_Summary"/>
      <sheetName val="Current_Bill_MB_ref"/>
      <sheetName val="Meas_-Hotel_Part"/>
      <sheetName val="Fin_Sum"/>
      <sheetName val="BS"/>
      <sheetName val="Other BS Sch 5-9"/>
      <sheetName val="Excess Calc"/>
      <sheetName val="RES-PLANNING"/>
      <sheetName val="10. &amp; 11. Rate Code &amp; BQ"/>
      <sheetName val="Code"/>
      <sheetName val="new_data"/>
      <sheetName val="earnmodl"/>
      <sheetName val="Dom Cell (IS)"/>
      <sheetName val="RNT"/>
      <sheetName val="Combi"/>
      <sheetName val="FlashMgtMo"/>
      <sheetName val="FlashMgtYTD"/>
      <sheetName val="QoQ In Lakhs"/>
      <sheetName val="Main workings"/>
      <sheetName val="GENERAL2"/>
      <sheetName val="P &amp; L"/>
      <sheetName val="YTD"/>
      <sheetName val="Pay_Sep06"/>
      <sheetName val="Balance Sheet "/>
      <sheetName val="Master Price List"/>
      <sheetName val="reference"/>
      <sheetName val="vb 9&amp;10"/>
      <sheetName val="AOR"/>
      <sheetName val="Factor_Sheet"/>
      <sheetName val="MASTER_RATE ANALYSIS"/>
      <sheetName val="Valuation - block 2"/>
      <sheetName val="International"/>
      <sheetName val="Internet"/>
      <sheetName val="Base Assumptions"/>
      <sheetName val="FITZ MORT 94"/>
      <sheetName val="Goldberg Portfolio Combined"/>
      <sheetName val="Intaccrual"/>
      <sheetName val="SBU"/>
      <sheetName val="GenAssump"/>
      <sheetName val="TB"/>
      <sheetName val="A-Mum"/>
      <sheetName val="ras"/>
      <sheetName val="BKCSTOCKVAL"/>
      <sheetName val="MAHSTOCKVAL"/>
      <sheetName val="Portfolio_Summary1"/>
      <sheetName val="Current_Bill_MB_ref1"/>
      <sheetName val="Meas_-Hotel_Part1"/>
      <sheetName val="Quotation"/>
      <sheetName val="RCC_Ret_ Wall"/>
      <sheetName val="IMPORT_T12"/>
      <sheetName val="KPM_DT"/>
      <sheetName val="Task"/>
      <sheetName val="M-2 Adjusted"/>
      <sheetName val="OpTrack"/>
      <sheetName val="DET0900"/>
      <sheetName val="CashFlow"/>
      <sheetName val="Theatre mgmt cont"/>
      <sheetName val="Training Deposits coding"/>
      <sheetName val="CARO"/>
      <sheetName val="Param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PAID W,S,B"/>
      <sheetName val="ADVS(2)"/>
      <sheetName val="GEN LED"/>
      <sheetName val="ann-dr-2"/>
      <sheetName val="BRIEF"/>
      <sheetName val="INT RECVABLE"/>
      <sheetName val="DON 1960 TO 2007-08"/>
      <sheetName val="DONATION 82-2008"/>
      <sheetName val="DON5YR"/>
      <sheetName val="Sheet3"/>
      <sheetName val="UNPAID"/>
      <sheetName val="PKL"/>
      <sheetName val="RATE-PARTA"/>
      <sheetName val="SALES N OTHERS"/>
      <sheetName val="OUTRIGHT"/>
      <sheetName val="PROCESS"/>
      <sheetName val="Sheet1"/>
      <sheetName val="MELT LOS(PS)"/>
      <sheetName val="PROD64"/>
      <sheetName val="SCH D PUNE"/>
      <sheetName val="SCH D BHD"/>
      <sheetName val="SCH D COM"/>
      <sheetName val="COM FIG P&amp;S(2)"/>
      <sheetName val="DEP 350"/>
      <sheetName val="ELE UNI 2 in one"/>
      <sheetName val="SPARES CONS"/>
      <sheetName val="BILLS PUR EXPORT"/>
      <sheetName val="BILLS PURCH"/>
      <sheetName val="DIR FEES"/>
      <sheetName val="MISC INCOME"/>
      <sheetName val="REMU"/>
      <sheetName val="MD REM"/>
      <sheetName val="REM S 198&amp;309"/>
      <sheetName val="CL STOCK"/>
      <sheetName val="DET STK"/>
      <sheetName val="ST Bal"/>
      <sheetName val="ST CON"/>
      <sheetName val="st value new"/>
      <sheetName val="ST VALUE"/>
      <sheetName val="Sheet5"/>
      <sheetName val="export"/>
      <sheetName val="AVG PUR P R M"/>
      <sheetName val="CRARMC"/>
      <sheetName val="P&amp;D(C)"/>
      <sheetName val="P&amp;S(T)"/>
      <sheetName val="P&amp;S(B)"/>
      <sheetName val="CF P&amp;S"/>
      <sheetName val="O-S"/>
      <sheetName val="COM PROD"/>
      <sheetName val="OWN A-C PROD"/>
      <sheetName val="P&amp;S (3)"/>
      <sheetName val="DR"/>
      <sheetName val="FDR"/>
      <sheetName val="SUM BS5YR"/>
      <sheetName val="SLS(PKL)"/>
      <sheetName val="FIN GOODS"/>
      <sheetName val="FIN GOODS (2)"/>
      <sheetName val="I S &amp; C CONS"/>
      <sheetName val="RE RECD"/>
      <sheetName val="I S RECD"/>
      <sheetName val="prepaid exp"/>
      <sheetName val="DEEM EXPORT"/>
      <sheetName val="INV"/>
      <sheetName val="T ADV"/>
      <sheetName val="Frn Ex"/>
      <sheetName val="Pend Ex Matt"/>
      <sheetName val="repairs to o a"/>
      <sheetName val="Agents Dep"/>
      <sheetName val="fexch"/>
      <sheetName val="retention"/>
      <sheetName val="Adv. agst. stor pur"/>
      <sheetName val="unpaid medical"/>
      <sheetName val="COMMEXP"/>
      <sheetName val="excise NETTING"/>
      <sheetName val="Credit Limit"/>
      <sheetName val="Bank chg"/>
      <sheetName val="Canteen &amp; Shop Deposit"/>
      <sheetName val="Capital Account"/>
      <sheetName val="E FC on BP etc"/>
      <sheetName val="Exp in FC"/>
      <sheetName val="Cash &amp; Bank Bal"/>
      <sheetName val="FD List"/>
      <sheetName val="Gas Units"/>
      <sheetName val="Ex. diff"/>
      <sheetName val="Conv stock"/>
      <sheetName val="outwrite"/>
      <sheetName val="Fin &amp; Pros stk"/>
      <sheetName val="Sheet4"/>
      <sheetName val="Leave enc to workmen 06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nar salary"/>
      <sheetName val="Cost-Dist"/>
      <sheetName val="PRODUCT-COST"/>
      <sheetName val="RM-COST-GROSS"/>
      <sheetName val="Assump06"/>
      <sheetName val="RM-COST"/>
      <sheetName val="Batch-Ratio-07-08"/>
      <sheetName val="RM-COST-OLD"/>
      <sheetName val="RM-RATES"/>
      <sheetName val="SALARY-APR-Mar 08"/>
      <sheetName val="PRODUCTION-QTY-07-08"/>
      <sheetName val="Yield-07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MA-Proj"/>
      <sheetName val="PL-Proj"/>
      <sheetName val="BS-Proj"/>
      <sheetName val="COP"/>
      <sheetName val="PIS"/>
      <sheetName val="CF"/>
      <sheetName val="Cash Buffer"/>
      <sheetName val="Interest"/>
      <sheetName val="Revenue"/>
      <sheetName val="Sales"/>
      <sheetName val="Sale Area"/>
      <sheetName val="Con Area"/>
      <sheetName val="Sheet2"/>
    </sheetNames>
    <sheetDataSet>
      <sheetData sheetId="0"/>
      <sheetData sheetId="1"/>
      <sheetData sheetId="2">
        <row r="1">
          <cell r="A1" t="str">
            <v xml:space="preserve">Trio Infrastructure Private Limited  </v>
          </cell>
        </row>
      </sheetData>
      <sheetData sheetId="3"/>
      <sheetData sheetId="4">
        <row r="8">
          <cell r="B8">
            <v>98.143043916527972</v>
          </cell>
        </row>
        <row r="12">
          <cell r="B12">
            <v>146.95304391652797</v>
          </cell>
        </row>
        <row r="13">
          <cell r="C13">
            <v>12.29</v>
          </cell>
        </row>
        <row r="18">
          <cell r="B18">
            <v>14.5</v>
          </cell>
          <cell r="C18">
            <v>1.4899999999999949</v>
          </cell>
        </row>
        <row r="19">
          <cell r="B19">
            <v>48</v>
          </cell>
        </row>
      </sheetData>
      <sheetData sheetId="5">
        <row r="7">
          <cell r="D7">
            <v>21.26</v>
          </cell>
          <cell r="F7">
            <v>8.889999999999997</v>
          </cell>
          <cell r="H7">
            <v>0</v>
          </cell>
          <cell r="J7">
            <v>0</v>
          </cell>
          <cell r="L7">
            <v>0</v>
          </cell>
          <cell r="N7">
            <v>0</v>
          </cell>
          <cell r="P7">
            <v>0</v>
          </cell>
          <cell r="R7">
            <v>0</v>
          </cell>
          <cell r="T7">
            <v>0</v>
          </cell>
          <cell r="V7">
            <v>0</v>
          </cell>
          <cell r="X7">
            <v>0</v>
          </cell>
          <cell r="Z7">
            <v>0</v>
          </cell>
          <cell r="AB7">
            <v>0</v>
          </cell>
          <cell r="AD7">
            <v>0</v>
          </cell>
        </row>
        <row r="8">
          <cell r="F8">
            <v>0</v>
          </cell>
          <cell r="H8">
            <v>0</v>
          </cell>
          <cell r="J8">
            <v>0</v>
          </cell>
          <cell r="L8">
            <v>0</v>
          </cell>
          <cell r="N8">
            <v>0</v>
          </cell>
          <cell r="P8">
            <v>0</v>
          </cell>
          <cell r="R8">
            <v>0</v>
          </cell>
          <cell r="T8">
            <v>0</v>
          </cell>
          <cell r="V8">
            <v>0</v>
          </cell>
          <cell r="X8">
            <v>0</v>
          </cell>
          <cell r="Z8">
            <v>0</v>
          </cell>
          <cell r="AB8">
            <v>0</v>
          </cell>
          <cell r="AD8">
            <v>0</v>
          </cell>
        </row>
        <row r="10">
          <cell r="D10">
            <v>0.15</v>
          </cell>
        </row>
      </sheetData>
      <sheetData sheetId="6">
        <row r="6">
          <cell r="C6">
            <v>12.29</v>
          </cell>
        </row>
      </sheetData>
      <sheetData sheetId="7"/>
      <sheetData sheetId="8">
        <row r="6">
          <cell r="F6">
            <v>0.14000000000000001</v>
          </cell>
        </row>
        <row r="19">
          <cell r="D19">
            <v>8</v>
          </cell>
        </row>
        <row r="20">
          <cell r="D20">
            <v>8</v>
          </cell>
        </row>
        <row r="21">
          <cell r="D21">
            <v>16</v>
          </cell>
        </row>
        <row r="22">
          <cell r="D22">
            <v>16</v>
          </cell>
        </row>
      </sheetData>
      <sheetData sheetId="9"/>
      <sheetData sheetId="10">
        <row r="18">
          <cell r="B18">
            <v>1.1499999999999999</v>
          </cell>
        </row>
      </sheetData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-Working"/>
      <sheetName val="Cash Flow"/>
      <sheetName val="Loan"/>
      <sheetName val="Sale Projection"/>
      <sheetName val="PIS"/>
      <sheetName val="Area St"/>
      <sheetName val="Area St_Layout"/>
      <sheetName val="COP"/>
      <sheetName val="Cost"/>
      <sheetName val="pl"/>
      <sheetName val="BS"/>
      <sheetName val="cash buffer"/>
      <sheetName val="Security coverage Ratio"/>
      <sheetName val="FACR"/>
      <sheetName val="Area as per RERA"/>
      <sheetName val="RERA Inventory"/>
      <sheetName val="Permission Charges"/>
      <sheetName val="Partners details"/>
      <sheetName val="Payment schedule"/>
      <sheetName val="Plot details"/>
      <sheetName val="Project completed"/>
      <sheetName val="Approvals"/>
      <sheetName val="Bookings"/>
      <sheetName val="LLMS"/>
      <sheetName val="Associate Concern"/>
    </sheetNames>
    <sheetDataSet>
      <sheetData sheetId="0"/>
      <sheetData sheetId="1">
        <row r="17">
          <cell r="F17">
            <v>0.47</v>
          </cell>
          <cell r="G17">
            <v>1.95</v>
          </cell>
          <cell r="H17">
            <v>1.95</v>
          </cell>
          <cell r="I17">
            <v>1.95</v>
          </cell>
          <cell r="J17">
            <v>1.56</v>
          </cell>
          <cell r="K17">
            <v>1.32</v>
          </cell>
        </row>
        <row r="21">
          <cell r="E21">
            <v>0.1</v>
          </cell>
          <cell r="F21">
            <v>0.10400000000000001</v>
          </cell>
          <cell r="G21">
            <v>0.1</v>
          </cell>
          <cell r="H21">
            <v>0.1</v>
          </cell>
          <cell r="I21">
            <v>0.2</v>
          </cell>
          <cell r="J21">
            <v>0.2</v>
          </cell>
          <cell r="K21">
            <v>0.126</v>
          </cell>
        </row>
        <row r="22">
          <cell r="E22">
            <v>0.17</v>
          </cell>
          <cell r="F22">
            <v>0.17</v>
          </cell>
          <cell r="G22">
            <v>0.17</v>
          </cell>
          <cell r="H22">
            <v>0.55000000000000004</v>
          </cell>
          <cell r="I22">
            <v>0.64</v>
          </cell>
          <cell r="J22">
            <v>0.83</v>
          </cell>
          <cell r="K22">
            <v>0.80999999999999994</v>
          </cell>
        </row>
        <row r="23">
          <cell r="E23">
            <v>0.15</v>
          </cell>
          <cell r="F23">
            <v>0.21</v>
          </cell>
          <cell r="G23">
            <v>0.10999999999999999</v>
          </cell>
          <cell r="H23">
            <v>9.9999999999999978E-2</v>
          </cell>
          <cell r="I23">
            <v>0.1100000000000001</v>
          </cell>
          <cell r="J23">
            <v>9.9999999999999978E-2</v>
          </cell>
          <cell r="K23">
            <v>0.69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Loan"/>
      <sheetName val="pl"/>
      <sheetName val="BS"/>
    </sheetNames>
    <sheetDataSet>
      <sheetData sheetId="0" refreshError="1">
        <row r="17">
          <cell r="D17">
            <v>11.43</v>
          </cell>
        </row>
        <row r="23">
          <cell r="D23">
            <v>0</v>
          </cell>
        </row>
        <row r="25">
          <cell r="D2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VCIPL"/>
      <sheetName val="Land, Stamp Duty and rent cost"/>
      <sheetName val="Construction Area Statement"/>
      <sheetName val="Area Statement"/>
      <sheetName val="Rehab Building MIS"/>
      <sheetName val="Tenanant Building MIS (2)"/>
      <sheetName val="Sales Building MIS"/>
      <sheetName val="Unsold Shop Inventory"/>
      <sheetName val="Unsold Flat Inventory"/>
      <sheetName val="Sheet1"/>
      <sheetName val="Nearby Project"/>
      <sheetName val="RR"/>
      <sheetName val="IGR"/>
      <sheetName val="Sheet3"/>
      <sheetName val="Sheet10"/>
      <sheetName val="Sheet5"/>
      <sheetName val="Sheet8"/>
      <sheetName val="Sheet4"/>
      <sheetName val="Sheet9"/>
      <sheetName val="Sheet7"/>
      <sheetName val="Sheet11"/>
      <sheetName val="Sheet12"/>
      <sheetName val="Sheet2"/>
    </sheetNames>
    <sheetDataSet>
      <sheetData sheetId="0">
        <row r="3">
          <cell r="D3">
            <v>1.3815999999999999</v>
          </cell>
        </row>
      </sheetData>
      <sheetData sheetId="1">
        <row r="21">
          <cell r="K21">
            <v>38514000</v>
          </cell>
        </row>
      </sheetData>
      <sheetData sheetId="2">
        <row r="12">
          <cell r="J12">
            <v>55540350.000000007</v>
          </cell>
        </row>
        <row r="13">
          <cell r="J13">
            <v>5554035.0000000009</v>
          </cell>
        </row>
        <row r="47">
          <cell r="J47">
            <v>12066.935600000004</v>
          </cell>
        </row>
        <row r="51">
          <cell r="J51">
            <v>32580726</v>
          </cell>
        </row>
        <row r="53">
          <cell r="J53">
            <v>65500000</v>
          </cell>
        </row>
        <row r="81">
          <cell r="J81">
            <v>30990.947500000009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wing PIS"/>
      <sheetName val="B wing PIS"/>
      <sheetName val="Rehab C wing"/>
      <sheetName val="Sheet3"/>
    </sheetNames>
    <sheetDataSet>
      <sheetData sheetId="0"/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"/>
      <sheetName val="Sale Building Costing"/>
      <sheetName val="AMENITY  BUILDING No. 2 Costing"/>
      <sheetName val="REHAB BUILDING No. 1 Costing 2"/>
      <sheetName val="Assumption Sheet"/>
      <sheetName val="Velocity Input"/>
    </sheetNames>
    <sheetDataSet>
      <sheetData sheetId="0"/>
      <sheetData sheetId="1"/>
      <sheetData sheetId="2"/>
      <sheetData sheetId="3"/>
      <sheetData sheetId="4">
        <row r="18">
          <cell r="K18">
            <v>8456000</v>
          </cell>
        </row>
        <row r="22">
          <cell r="K22">
            <v>9360000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Business Templates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8"/>
  <sheetViews>
    <sheetView zoomScale="99" workbookViewId="0">
      <selection activeCell="B15" sqref="B15:B16"/>
    </sheetView>
  </sheetViews>
  <sheetFormatPr defaultColWidth="9.109375" defaultRowHeight="15" x14ac:dyDescent="0.25"/>
  <cols>
    <col min="1" max="1" width="40.21875" style="2" bestFit="1" customWidth="1"/>
    <col min="2" max="2" width="8.109375" style="2" bestFit="1" customWidth="1"/>
    <col min="3" max="3" width="9.109375" style="2" bestFit="1" customWidth="1"/>
    <col min="4" max="4" width="9.44140625" style="2" bestFit="1" customWidth="1"/>
    <col min="5" max="5" width="0" style="2" hidden="1" customWidth="1"/>
    <col min="6" max="6" width="40.21875" style="2" hidden="1" customWidth="1"/>
    <col min="7" max="7" width="9" style="2" hidden="1" customWidth="1"/>
    <col min="8" max="8" width="7.88671875" style="2" bestFit="1" customWidth="1"/>
    <col min="9" max="16384" width="9.109375" style="2"/>
  </cols>
  <sheetData>
    <row r="1" spans="1:9" x14ac:dyDescent="0.25">
      <c r="D1" s="20" t="s">
        <v>250</v>
      </c>
    </row>
    <row r="2" spans="1:9" ht="24" x14ac:dyDescent="0.25">
      <c r="A2" s="483" t="s">
        <v>94</v>
      </c>
      <c r="B2" s="484" t="s">
        <v>199</v>
      </c>
      <c r="C2" s="485" t="s">
        <v>519</v>
      </c>
      <c r="D2" s="485" t="s">
        <v>246</v>
      </c>
      <c r="E2" s="237"/>
      <c r="F2" s="483" t="s">
        <v>94</v>
      </c>
      <c r="G2" s="484" t="s">
        <v>199</v>
      </c>
      <c r="H2" s="485" t="s">
        <v>238</v>
      </c>
    </row>
    <row r="3" spans="1:9" x14ac:dyDescent="0.25">
      <c r="A3" s="47" t="s">
        <v>239</v>
      </c>
      <c r="B3" s="343">
        <v>30.15</v>
      </c>
      <c r="C3" s="399">
        <v>21.26</v>
      </c>
      <c r="D3" s="400">
        <f t="shared" ref="D3:D9" si="0">B3-C3</f>
        <v>8.889999999999997</v>
      </c>
      <c r="E3" s="237"/>
      <c r="F3" s="47" t="s">
        <v>239</v>
      </c>
      <c r="G3" s="399">
        <f t="shared" ref="G3:G9" si="1">B3</f>
        <v>30.15</v>
      </c>
      <c r="H3" s="504">
        <f t="shared" ref="H3:H9" si="2">G3/$G$10</f>
        <v>0.20765892967835251</v>
      </c>
      <c r="I3" s="410">
        <f t="shared" ref="I3:I9" si="3">C3/$G$10</f>
        <v>0.14642881741166749</v>
      </c>
    </row>
    <row r="4" spans="1:9" x14ac:dyDescent="0.25">
      <c r="A4" s="47" t="s">
        <v>12</v>
      </c>
      <c r="B4" s="343">
        <v>95.51</v>
      </c>
      <c r="C4" s="343">
        <v>12.68</v>
      </c>
      <c r="D4" s="400">
        <f t="shared" si="0"/>
        <v>82.830000000000013</v>
      </c>
      <c r="E4" s="237"/>
      <c r="F4" s="47" t="s">
        <v>12</v>
      </c>
      <c r="G4" s="399">
        <f t="shared" si="1"/>
        <v>95.51</v>
      </c>
      <c r="H4" s="504">
        <f t="shared" si="2"/>
        <v>0.65782767408223708</v>
      </c>
      <c r="I4" s="410">
        <f t="shared" si="3"/>
        <v>8.7333838418623869E-2</v>
      </c>
    </row>
    <row r="5" spans="1:9" x14ac:dyDescent="0.25">
      <c r="A5" s="47" t="s">
        <v>435</v>
      </c>
      <c r="B5" s="343">
        <v>0.6</v>
      </c>
      <c r="C5" s="343">
        <v>0</v>
      </c>
      <c r="D5" s="400">
        <f t="shared" si="0"/>
        <v>0.6</v>
      </c>
      <c r="E5" s="237"/>
      <c r="F5" s="677" t="str">
        <f>+A5</f>
        <v>Architect &amp; Consultancy Expenses</v>
      </c>
      <c r="G5" s="399">
        <f t="shared" si="1"/>
        <v>0.6</v>
      </c>
      <c r="H5" s="504">
        <f t="shared" si="2"/>
        <v>4.1325160134995523E-3</v>
      </c>
      <c r="I5" s="410">
        <f t="shared" si="3"/>
        <v>0</v>
      </c>
    </row>
    <row r="6" spans="1:9" x14ac:dyDescent="0.25">
      <c r="A6" s="47" t="s">
        <v>368</v>
      </c>
      <c r="B6" s="343">
        <v>4.18</v>
      </c>
      <c r="C6" s="343">
        <v>0.15</v>
      </c>
      <c r="D6" s="400">
        <f t="shared" si="0"/>
        <v>4.0299999999999994</v>
      </c>
      <c r="E6" s="237"/>
      <c r="F6" s="677" t="str">
        <f>+A6</f>
        <v>Administrative Expenses</v>
      </c>
      <c r="G6" s="399">
        <f t="shared" si="1"/>
        <v>4.18</v>
      </c>
      <c r="H6" s="504">
        <f t="shared" si="2"/>
        <v>2.8789861560713545E-2</v>
      </c>
      <c r="I6" s="410">
        <f t="shared" si="3"/>
        <v>1.0331290033748881E-3</v>
      </c>
    </row>
    <row r="7" spans="1:9" x14ac:dyDescent="0.25">
      <c r="A7" s="47" t="s">
        <v>520</v>
      </c>
      <c r="B7" s="343">
        <v>3.9</v>
      </c>
      <c r="C7" s="343">
        <v>0.19</v>
      </c>
      <c r="D7" s="400">
        <f t="shared" si="0"/>
        <v>3.71</v>
      </c>
      <c r="E7" s="237"/>
      <c r="F7" s="677" t="str">
        <f>+A7</f>
        <v>Marketing Cost</v>
      </c>
      <c r="G7" s="399">
        <f t="shared" si="1"/>
        <v>3.9</v>
      </c>
      <c r="H7" s="504">
        <f t="shared" si="2"/>
        <v>2.6861354087747091E-2</v>
      </c>
      <c r="I7" s="410">
        <f t="shared" si="3"/>
        <v>1.3086300709415249E-3</v>
      </c>
    </row>
    <row r="8" spans="1:9" x14ac:dyDescent="0.25">
      <c r="A8" s="47" t="s">
        <v>437</v>
      </c>
      <c r="B8" s="343">
        <v>0</v>
      </c>
      <c r="C8" s="343"/>
      <c r="D8" s="400">
        <f t="shared" si="0"/>
        <v>0</v>
      </c>
      <c r="E8" s="237"/>
      <c r="F8" s="677" t="str">
        <f>+A8</f>
        <v>Contingency</v>
      </c>
      <c r="G8" s="399">
        <f t="shared" si="1"/>
        <v>0</v>
      </c>
      <c r="H8" s="504">
        <f t="shared" si="2"/>
        <v>0</v>
      </c>
      <c r="I8" s="410">
        <f t="shared" si="3"/>
        <v>0</v>
      </c>
    </row>
    <row r="9" spans="1:9" x14ac:dyDescent="0.25">
      <c r="A9" s="47" t="s">
        <v>439</v>
      </c>
      <c r="B9" s="343">
        <v>10.85</v>
      </c>
      <c r="C9" s="343">
        <v>0</v>
      </c>
      <c r="D9" s="400">
        <f t="shared" si="0"/>
        <v>10.85</v>
      </c>
      <c r="E9" s="237"/>
      <c r="F9" s="47" t="s">
        <v>439</v>
      </c>
      <c r="G9" s="399">
        <f t="shared" si="1"/>
        <v>10.85</v>
      </c>
      <c r="H9" s="504">
        <f t="shared" si="2"/>
        <v>7.4729664577450242E-2</v>
      </c>
      <c r="I9" s="410">
        <f t="shared" si="3"/>
        <v>0</v>
      </c>
    </row>
    <row r="10" spans="1:9" x14ac:dyDescent="0.25">
      <c r="A10" s="333" t="s">
        <v>0</v>
      </c>
      <c r="B10" s="346">
        <f>SUM(B3:B9)</f>
        <v>145.19</v>
      </c>
      <c r="C10" s="346">
        <f>SUM(C3:C9)</f>
        <v>34.279999999999994</v>
      </c>
      <c r="D10" s="346">
        <f>SUM(D3:D9)</f>
        <v>110.91</v>
      </c>
      <c r="E10" s="237"/>
      <c r="F10" s="333" t="s">
        <v>0</v>
      </c>
      <c r="G10" s="402">
        <f>+B10</f>
        <v>145.19</v>
      </c>
      <c r="H10" s="403">
        <f>SUM(H3:H9)</f>
        <v>1</v>
      </c>
      <c r="I10" s="401"/>
    </row>
    <row r="11" spans="1:9" x14ac:dyDescent="0.25">
      <c r="A11" s="237"/>
      <c r="B11" s="395"/>
      <c r="C11" s="404"/>
      <c r="D11" s="404"/>
      <c r="E11" s="237"/>
      <c r="F11" s="237"/>
      <c r="G11" s="404"/>
      <c r="H11" s="405"/>
    </row>
    <row r="12" spans="1:9" x14ac:dyDescent="0.25">
      <c r="A12" s="237"/>
      <c r="B12" s="395"/>
      <c r="C12" s="406" t="s">
        <v>240</v>
      </c>
      <c r="D12" s="406"/>
      <c r="E12" s="237"/>
      <c r="F12" s="237"/>
      <c r="G12" s="404"/>
      <c r="H12" s="407" t="str">
        <f>C12</f>
        <v>(INR Crore)</v>
      </c>
    </row>
    <row r="13" spans="1:9" ht="24" x14ac:dyDescent="0.25">
      <c r="A13" s="396" t="s">
        <v>94</v>
      </c>
      <c r="B13" s="397" t="s">
        <v>247</v>
      </c>
      <c r="C13" s="398" t="s">
        <v>248</v>
      </c>
      <c r="D13" s="398" t="s">
        <v>249</v>
      </c>
      <c r="E13" s="237"/>
      <c r="F13" s="396" t="s">
        <v>94</v>
      </c>
      <c r="G13" s="397" t="s">
        <v>241</v>
      </c>
      <c r="H13" s="398" t="s">
        <v>238</v>
      </c>
    </row>
    <row r="14" spans="1:9" x14ac:dyDescent="0.25">
      <c r="A14" s="333" t="s">
        <v>242</v>
      </c>
      <c r="B14" s="346"/>
      <c r="C14" s="402"/>
      <c r="D14" s="402"/>
      <c r="E14" s="237"/>
      <c r="F14" s="333" t="str">
        <f>A14</f>
        <v>Promoters Contribution</v>
      </c>
      <c r="G14" s="402"/>
      <c r="H14" s="346"/>
    </row>
    <row r="15" spans="1:9" x14ac:dyDescent="0.25">
      <c r="A15" s="325" t="s">
        <v>242</v>
      </c>
      <c r="B15" s="343">
        <v>20.5</v>
      </c>
      <c r="C15" s="343">
        <v>20.5</v>
      </c>
      <c r="D15" s="343">
        <f>B15-C15</f>
        <v>0</v>
      </c>
      <c r="E15" s="237"/>
      <c r="F15" s="325" t="str">
        <f t="shared" ref="F15:F19" si="4">A15</f>
        <v>Promoters Contribution</v>
      </c>
      <c r="G15" s="343">
        <f>B15</f>
        <v>20.5</v>
      </c>
      <c r="H15" s="408">
        <f>G15/$G$21</f>
        <v>0.14119429712790138</v>
      </c>
      <c r="I15" s="23"/>
    </row>
    <row r="16" spans="1:9" x14ac:dyDescent="0.25">
      <c r="A16" s="325" t="s">
        <v>506</v>
      </c>
      <c r="B16" s="343">
        <v>14.5</v>
      </c>
      <c r="C16" s="399">
        <v>1.49</v>
      </c>
      <c r="D16" s="399">
        <f t="shared" ref="D16:D20" si="5">B16-C16</f>
        <v>13.01</v>
      </c>
      <c r="E16" s="237"/>
      <c r="F16" s="325" t="str">
        <f>+A16</f>
        <v>USL</v>
      </c>
      <c r="G16" s="343">
        <f>B16</f>
        <v>14.5</v>
      </c>
      <c r="H16" s="408">
        <f>G16/$G$21</f>
        <v>9.9869136992905852E-2</v>
      </c>
    </row>
    <row r="17" spans="1:8 16384:16384" x14ac:dyDescent="0.25">
      <c r="A17" s="333" t="s">
        <v>243</v>
      </c>
      <c r="B17" s="346"/>
      <c r="C17" s="402"/>
      <c r="D17" s="402">
        <f t="shared" si="5"/>
        <v>0</v>
      </c>
      <c r="E17" s="237"/>
      <c r="F17" s="333" t="str">
        <f t="shared" si="4"/>
        <v>Bank Loan</v>
      </c>
      <c r="G17" s="399"/>
      <c r="H17" s="346"/>
    </row>
    <row r="18" spans="1:8 16384:16384" x14ac:dyDescent="0.25">
      <c r="A18" s="325" t="s">
        <v>244</v>
      </c>
      <c r="B18" s="343">
        <v>48</v>
      </c>
      <c r="C18" s="399">
        <v>0</v>
      </c>
      <c r="D18" s="399">
        <f t="shared" si="5"/>
        <v>48</v>
      </c>
      <c r="E18" s="237"/>
      <c r="F18" s="325" t="str">
        <f t="shared" si="4"/>
        <v>Term Loan</v>
      </c>
      <c r="G18" s="343">
        <f>B18</f>
        <v>48</v>
      </c>
      <c r="H18" s="408">
        <f>G18/$G$21</f>
        <v>0.33060128107996417</v>
      </c>
    </row>
    <row r="19" spans="1:8 16384:16384" x14ac:dyDescent="0.25">
      <c r="A19" s="333" t="s">
        <v>245</v>
      </c>
      <c r="B19" s="343">
        <v>62.19</v>
      </c>
      <c r="C19" s="343">
        <v>12.29</v>
      </c>
      <c r="D19" s="343">
        <f t="shared" si="5"/>
        <v>49.9</v>
      </c>
      <c r="E19" s="237"/>
      <c r="F19" s="333" t="str">
        <f t="shared" si="4"/>
        <v>Customer Advances</v>
      </c>
      <c r="G19" s="343">
        <f>B19</f>
        <v>62.19</v>
      </c>
      <c r="H19" s="408">
        <f>G19/$G$21</f>
        <v>0.42833528479922861</v>
      </c>
    </row>
    <row r="20" spans="1:8 16384:16384" x14ac:dyDescent="0.25">
      <c r="A20" s="325"/>
      <c r="B20" s="343"/>
      <c r="C20" s="399"/>
      <c r="D20" s="399">
        <f t="shared" si="5"/>
        <v>0</v>
      </c>
      <c r="E20" s="237"/>
      <c r="F20" s="325"/>
      <c r="G20" s="399"/>
      <c r="H20" s="408"/>
    </row>
    <row r="21" spans="1:8 16384:16384" x14ac:dyDescent="0.25">
      <c r="A21" s="333" t="s">
        <v>0</v>
      </c>
      <c r="B21" s="346">
        <f>SUM(B14:B20)</f>
        <v>145.19</v>
      </c>
      <c r="C21" s="346">
        <f>SUM(C14:C20)</f>
        <v>34.28</v>
      </c>
      <c r="D21" s="346">
        <f>SUM(D14:D20)</f>
        <v>110.91</v>
      </c>
      <c r="E21" s="237"/>
      <c r="F21" s="333" t="s">
        <v>0</v>
      </c>
      <c r="G21" s="402">
        <f>SUM(G15:G19)</f>
        <v>145.19</v>
      </c>
      <c r="H21" s="409">
        <f>SUM(H15:H19)</f>
        <v>1</v>
      </c>
    </row>
    <row r="22" spans="1:8 16384:16384" x14ac:dyDescent="0.25">
      <c r="B22" s="411">
        <f>+B10-B21</f>
        <v>0</v>
      </c>
      <c r="C22" s="411">
        <f>C21-C10</f>
        <v>0</v>
      </c>
      <c r="XFD22" s="411">
        <f>+XFD10-XFD21</f>
        <v>0</v>
      </c>
    </row>
    <row r="23" spans="1:8 16384:16384" hidden="1" x14ac:dyDescent="0.25">
      <c r="B23" s="2">
        <v>824.04</v>
      </c>
      <c r="C23" s="401">
        <f>D10/B23</f>
        <v>0.13459298092325617</v>
      </c>
    </row>
    <row r="24" spans="1:8 16384:16384" hidden="1" x14ac:dyDescent="0.25">
      <c r="A24" s="23"/>
      <c r="B24" s="401">
        <f>B18/B23</f>
        <v>5.8249599534003209E-2</v>
      </c>
      <c r="F24" s="410">
        <f>D10/D25</f>
        <v>0.31626020406790789</v>
      </c>
    </row>
    <row r="25" spans="1:8 16384:16384" hidden="1" x14ac:dyDescent="0.25">
      <c r="C25" s="23">
        <f>Assumptions!I21+SUM('P&amp;L'!C5:F5)</f>
        <v>362.98224193691226</v>
      </c>
      <c r="D25" s="23">
        <f>C25-C19</f>
        <v>350.69224193691224</v>
      </c>
    </row>
    <row r="26" spans="1:8 16384:16384" hidden="1" x14ac:dyDescent="0.25">
      <c r="A26" s="23"/>
      <c r="B26" s="23">
        <f>SUM('Cashflow Statement'!B4:E4)</f>
        <v>102.69</v>
      </c>
      <c r="C26" s="410">
        <f>B18/C25</f>
        <v>0.13223787407303134</v>
      </c>
      <c r="D26" s="2">
        <f>B18/D25</f>
        <v>0.13687214674294093</v>
      </c>
    </row>
    <row r="27" spans="1:8 16384:16384" hidden="1" x14ac:dyDescent="0.25"/>
    <row r="28" spans="1:8 16384:16384" x14ac:dyDescent="0.25">
      <c r="F28" s="411"/>
      <c r="G28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AV62"/>
  <sheetViews>
    <sheetView zoomScale="97" workbookViewId="0">
      <pane xSplit="3" ySplit="2" topLeftCell="T3" activePane="bottomRight" state="frozen"/>
      <selection pane="topRight" activeCell="D1" sqref="D1"/>
      <selection pane="bottomLeft" activeCell="A3" sqref="A3"/>
      <selection pane="bottomRight" activeCell="A54" sqref="A54:XFD62"/>
    </sheetView>
  </sheetViews>
  <sheetFormatPr defaultColWidth="9.109375" defaultRowHeight="12" x14ac:dyDescent="0.2"/>
  <cols>
    <col min="1" max="1" width="22.109375" style="237" customWidth="1"/>
    <col min="2" max="2" width="9.109375" style="237" customWidth="1"/>
    <col min="3" max="16384" width="9.109375" style="237"/>
  </cols>
  <sheetData>
    <row r="1" spans="1:48" x14ac:dyDescent="0.2">
      <c r="F1" s="246" t="e">
        <f>MIN('Cashflow Statement'!#REF!)</f>
        <v>#REF!</v>
      </c>
    </row>
    <row r="2" spans="1:48" x14ac:dyDescent="0.2">
      <c r="A2" s="242" t="s">
        <v>94</v>
      </c>
      <c r="B2" s="242" t="s">
        <v>252</v>
      </c>
      <c r="C2" s="243">
        <v>45138</v>
      </c>
      <c r="D2" s="243">
        <v>45139</v>
      </c>
      <c r="E2" s="243">
        <v>45170</v>
      </c>
      <c r="F2" s="243">
        <v>45200</v>
      </c>
      <c r="G2" s="243">
        <v>45231</v>
      </c>
      <c r="H2" s="243">
        <v>45261</v>
      </c>
      <c r="I2" s="243">
        <v>45292</v>
      </c>
      <c r="J2" s="243">
        <v>45323</v>
      </c>
      <c r="K2" s="243">
        <v>45352</v>
      </c>
      <c r="L2" s="243">
        <v>45383</v>
      </c>
      <c r="M2" s="243">
        <v>45413</v>
      </c>
      <c r="N2" s="243">
        <v>45444</v>
      </c>
      <c r="O2" s="243">
        <v>45474</v>
      </c>
      <c r="P2" s="243">
        <v>45505</v>
      </c>
      <c r="Q2" s="243">
        <v>45536</v>
      </c>
      <c r="R2" s="243">
        <v>45566</v>
      </c>
      <c r="S2" s="243">
        <v>45597</v>
      </c>
      <c r="T2" s="243">
        <v>45627</v>
      </c>
      <c r="U2" s="243">
        <v>45658</v>
      </c>
      <c r="V2" s="243">
        <v>45689</v>
      </c>
      <c r="W2" s="243">
        <v>45717</v>
      </c>
      <c r="X2" s="243">
        <v>45748</v>
      </c>
      <c r="Y2" s="243">
        <v>45778</v>
      </c>
      <c r="Z2" s="243">
        <v>45809</v>
      </c>
      <c r="AA2" s="243">
        <v>45839</v>
      </c>
      <c r="AB2" s="243">
        <v>45870</v>
      </c>
      <c r="AC2" s="243">
        <v>45901</v>
      </c>
      <c r="AD2" s="243">
        <v>45931</v>
      </c>
      <c r="AE2" s="243">
        <v>45962</v>
      </c>
      <c r="AF2" s="243">
        <v>45992</v>
      </c>
      <c r="AG2" s="243">
        <v>46023</v>
      </c>
      <c r="AH2" s="243">
        <v>46054</v>
      </c>
      <c r="AI2" s="243">
        <v>46082</v>
      </c>
      <c r="AJ2" s="243">
        <v>46113</v>
      </c>
      <c r="AK2" s="243">
        <v>46143</v>
      </c>
      <c r="AL2" s="243">
        <v>46174</v>
      </c>
      <c r="AM2" s="243">
        <v>46204</v>
      </c>
      <c r="AN2" s="243">
        <v>46235</v>
      </c>
      <c r="AO2" s="243">
        <v>46266</v>
      </c>
      <c r="AP2" s="243">
        <v>46296</v>
      </c>
      <c r="AQ2" s="243">
        <v>46327</v>
      </c>
      <c r="AR2" s="243">
        <v>46357</v>
      </c>
      <c r="AS2" s="243">
        <v>46388</v>
      </c>
      <c r="AT2" s="243">
        <v>46419</v>
      </c>
      <c r="AU2" s="243">
        <v>46447</v>
      </c>
    </row>
    <row r="3" spans="1:48" x14ac:dyDescent="0.2">
      <c r="A3" s="233" t="s">
        <v>380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0"/>
      <c r="AR3" s="230"/>
      <c r="AS3" s="230"/>
      <c r="AT3" s="230"/>
      <c r="AU3" s="230"/>
    </row>
    <row r="4" spans="1:48" x14ac:dyDescent="0.2">
      <c r="A4" s="231" t="str">
        <f>'Assumption Sheet'!H8</f>
        <v>1BHK</v>
      </c>
      <c r="B4" s="231">
        <f>'Assumption Sheet'!R8</f>
        <v>9</v>
      </c>
      <c r="C4" s="231"/>
      <c r="D4" s="231"/>
      <c r="E4" s="231"/>
      <c r="F4" s="231"/>
      <c r="G4" s="231"/>
      <c r="H4" s="231"/>
      <c r="I4" s="231"/>
      <c r="J4" s="231"/>
      <c r="K4" s="231"/>
      <c r="L4" s="231">
        <v>1</v>
      </c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0"/>
      <c r="AR4" s="230"/>
      <c r="AS4" s="230"/>
      <c r="AT4" s="230"/>
      <c r="AU4" s="230"/>
      <c r="AV4" s="237">
        <f>SUM(C4:AU4)</f>
        <v>1</v>
      </c>
    </row>
    <row r="5" spans="1:48" x14ac:dyDescent="0.2">
      <c r="A5" s="231" t="str">
        <f>'Assumption Sheet'!H9</f>
        <v>1BHK</v>
      </c>
      <c r="B5" s="231">
        <f>'Assumption Sheet'!R9</f>
        <v>145</v>
      </c>
      <c r="C5" s="231">
        <v>2</v>
      </c>
      <c r="D5" s="231">
        <v>2</v>
      </c>
      <c r="E5" s="231">
        <v>2</v>
      </c>
      <c r="F5" s="231">
        <v>2</v>
      </c>
      <c r="G5" s="231">
        <v>2</v>
      </c>
      <c r="H5" s="231">
        <v>2</v>
      </c>
      <c r="I5" s="231">
        <v>2</v>
      </c>
      <c r="J5" s="231">
        <v>2</v>
      </c>
      <c r="K5" s="231">
        <v>2</v>
      </c>
      <c r="L5" s="231">
        <v>2</v>
      </c>
      <c r="M5" s="231">
        <v>2</v>
      </c>
      <c r="N5" s="231">
        <v>2</v>
      </c>
      <c r="O5" s="231">
        <v>2</v>
      </c>
      <c r="P5" s="231">
        <v>2</v>
      </c>
      <c r="Q5" s="231">
        <v>2</v>
      </c>
      <c r="R5" s="231">
        <v>2</v>
      </c>
      <c r="S5" s="231">
        <v>2</v>
      </c>
      <c r="T5" s="231">
        <v>2</v>
      </c>
      <c r="U5" s="231">
        <v>2</v>
      </c>
      <c r="V5" s="231">
        <v>2</v>
      </c>
      <c r="W5" s="231">
        <v>2</v>
      </c>
      <c r="X5" s="231">
        <v>2</v>
      </c>
      <c r="Y5" s="231">
        <v>2</v>
      </c>
      <c r="Z5" s="231">
        <v>2</v>
      </c>
      <c r="AA5" s="231">
        <v>2</v>
      </c>
      <c r="AB5" s="231">
        <v>3</v>
      </c>
      <c r="AC5" s="231">
        <v>4</v>
      </c>
      <c r="AD5" s="231">
        <v>4</v>
      </c>
      <c r="AE5" s="231">
        <v>4</v>
      </c>
      <c r="AF5" s="231">
        <v>4</v>
      </c>
      <c r="AG5" s="231">
        <v>4</v>
      </c>
      <c r="AH5" s="231">
        <v>4</v>
      </c>
      <c r="AI5" s="231">
        <v>4</v>
      </c>
      <c r="AJ5" s="231">
        <v>4</v>
      </c>
      <c r="AK5" s="231">
        <v>4</v>
      </c>
      <c r="AL5" s="231">
        <v>4</v>
      </c>
      <c r="AM5" s="231">
        <v>4</v>
      </c>
      <c r="AN5" s="231">
        <v>4</v>
      </c>
      <c r="AO5" s="231">
        <v>4</v>
      </c>
      <c r="AP5" s="231">
        <v>4</v>
      </c>
      <c r="AQ5" s="230">
        <v>4</v>
      </c>
      <c r="AR5" s="230">
        <v>4</v>
      </c>
      <c r="AS5" s="230">
        <v>4</v>
      </c>
      <c r="AT5" s="230">
        <v>4</v>
      </c>
      <c r="AU5" s="230">
        <v>4</v>
      </c>
      <c r="AV5" s="237">
        <f>SUM(C5:AU5)</f>
        <v>129</v>
      </c>
    </row>
    <row r="6" spans="1:48" x14ac:dyDescent="0.2">
      <c r="A6" s="231" t="str">
        <f>'Assumption Sheet'!H10</f>
        <v>1BHK</v>
      </c>
      <c r="B6" s="231">
        <f>'Assumption Sheet'!R10</f>
        <v>13</v>
      </c>
      <c r="C6" s="231">
        <v>1</v>
      </c>
      <c r="D6" s="231">
        <v>1</v>
      </c>
      <c r="E6" s="231">
        <v>1</v>
      </c>
      <c r="F6" s="231">
        <v>1</v>
      </c>
      <c r="G6" s="231">
        <v>1</v>
      </c>
      <c r="H6" s="231">
        <v>1</v>
      </c>
      <c r="I6" s="231">
        <v>1</v>
      </c>
      <c r="J6" s="231">
        <v>1</v>
      </c>
      <c r="K6" s="231">
        <v>1</v>
      </c>
      <c r="L6" s="231">
        <v>1</v>
      </c>
      <c r="M6" s="231">
        <v>1</v>
      </c>
      <c r="N6" s="231">
        <v>1</v>
      </c>
      <c r="O6" s="231">
        <v>1</v>
      </c>
      <c r="P6" s="231">
        <v>1</v>
      </c>
      <c r="Q6" s="231">
        <v>1</v>
      </c>
      <c r="R6" s="231">
        <v>1</v>
      </c>
      <c r="S6" s="231">
        <v>1</v>
      </c>
      <c r="T6" s="231">
        <v>1</v>
      </c>
      <c r="U6" s="231">
        <v>1</v>
      </c>
      <c r="V6" s="231">
        <v>1</v>
      </c>
      <c r="W6" s="231">
        <v>1</v>
      </c>
      <c r="X6" s="231">
        <v>1</v>
      </c>
      <c r="Y6" s="231">
        <v>1</v>
      </c>
      <c r="Z6" s="231">
        <v>1</v>
      </c>
      <c r="AA6" s="231">
        <v>1</v>
      </c>
      <c r="AB6" s="231">
        <v>1</v>
      </c>
      <c r="AC6" s="231">
        <v>1</v>
      </c>
      <c r="AD6" s="231">
        <v>1</v>
      </c>
      <c r="AE6" s="231">
        <v>1</v>
      </c>
      <c r="AF6" s="231">
        <v>1</v>
      </c>
      <c r="AG6" s="231">
        <v>1</v>
      </c>
      <c r="AH6" s="231">
        <v>1</v>
      </c>
      <c r="AI6" s="231">
        <v>1</v>
      </c>
      <c r="AJ6" s="231">
        <v>1</v>
      </c>
      <c r="AK6" s="231">
        <v>1</v>
      </c>
      <c r="AL6" s="231">
        <v>1</v>
      </c>
      <c r="AM6" s="231">
        <v>1</v>
      </c>
      <c r="AN6" s="231">
        <v>1</v>
      </c>
      <c r="AO6" s="231">
        <v>2</v>
      </c>
      <c r="AP6" s="231">
        <v>2</v>
      </c>
      <c r="AQ6" s="230">
        <v>2</v>
      </c>
      <c r="AR6" s="230">
        <v>2</v>
      </c>
      <c r="AS6" s="230">
        <v>2</v>
      </c>
      <c r="AT6" s="230">
        <v>2</v>
      </c>
      <c r="AU6" s="230">
        <v>2</v>
      </c>
      <c r="AV6" s="237">
        <f>SUM(C6:AU6)</f>
        <v>52</v>
      </c>
    </row>
    <row r="7" spans="1:48" x14ac:dyDescent="0.2">
      <c r="A7" s="231" t="str">
        <f>'Assumption Sheet'!H11</f>
        <v>1BHK</v>
      </c>
      <c r="B7" s="231">
        <f>'Assumption Sheet'!R11</f>
        <v>22</v>
      </c>
      <c r="C7" s="231"/>
      <c r="D7" s="231"/>
      <c r="E7" s="231"/>
      <c r="F7" s="231"/>
      <c r="G7" s="231"/>
      <c r="H7" s="231"/>
      <c r="I7" s="231"/>
      <c r="J7" s="231"/>
      <c r="K7" s="231"/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1</v>
      </c>
      <c r="AB7" s="231">
        <v>1</v>
      </c>
      <c r="AC7" s="231">
        <v>1</v>
      </c>
      <c r="AD7" s="231">
        <v>1</v>
      </c>
      <c r="AE7" s="231">
        <v>1</v>
      </c>
      <c r="AF7" s="231">
        <v>1</v>
      </c>
      <c r="AG7" s="231">
        <v>1</v>
      </c>
      <c r="AH7" s="231">
        <v>1</v>
      </c>
      <c r="AI7" s="231">
        <v>1</v>
      </c>
      <c r="AJ7" s="231">
        <v>1</v>
      </c>
      <c r="AK7" s="231">
        <v>1</v>
      </c>
      <c r="AL7" s="231">
        <v>1</v>
      </c>
      <c r="AM7" s="231">
        <v>1</v>
      </c>
      <c r="AN7" s="231">
        <v>1</v>
      </c>
      <c r="AO7" s="231">
        <v>1</v>
      </c>
      <c r="AP7" s="231">
        <v>1</v>
      </c>
      <c r="AQ7" s="230"/>
      <c r="AR7" s="230"/>
      <c r="AS7" s="230"/>
      <c r="AT7" s="230"/>
      <c r="AU7" s="230"/>
      <c r="AV7" s="237">
        <f>SUM(C7:AU7)</f>
        <v>16</v>
      </c>
    </row>
    <row r="8" spans="1:48" x14ac:dyDescent="0.2">
      <c r="A8" s="231" t="s">
        <v>356</v>
      </c>
      <c r="B8" s="231">
        <f>'Assumption Sheet'!R12+'Assumption Sheet'!Q12</f>
        <v>23</v>
      </c>
      <c r="C8" s="231">
        <v>1</v>
      </c>
      <c r="D8" s="231">
        <v>1</v>
      </c>
      <c r="E8" s="231">
        <v>1</v>
      </c>
      <c r="F8" s="231">
        <v>1</v>
      </c>
      <c r="G8" s="231">
        <v>1</v>
      </c>
      <c r="H8" s="231">
        <v>1</v>
      </c>
      <c r="I8" s="231">
        <v>1</v>
      </c>
      <c r="J8" s="231">
        <v>1</v>
      </c>
      <c r="K8" s="231">
        <v>1</v>
      </c>
      <c r="L8" s="231">
        <v>1</v>
      </c>
      <c r="M8" s="231">
        <v>1</v>
      </c>
      <c r="N8" s="231">
        <v>1</v>
      </c>
      <c r="O8" s="231">
        <v>1</v>
      </c>
      <c r="P8" s="231">
        <v>1</v>
      </c>
      <c r="Q8" s="231">
        <v>1</v>
      </c>
      <c r="R8" s="231">
        <v>1</v>
      </c>
      <c r="S8" s="231">
        <v>1</v>
      </c>
      <c r="T8" s="231">
        <v>1</v>
      </c>
      <c r="U8" s="231">
        <v>1</v>
      </c>
      <c r="V8" s="231">
        <v>1</v>
      </c>
      <c r="W8" s="231">
        <v>1</v>
      </c>
      <c r="X8" s="231">
        <v>1</v>
      </c>
      <c r="Y8" s="231">
        <v>1</v>
      </c>
      <c r="Z8" s="231">
        <v>1</v>
      </c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0"/>
      <c r="AR8" s="230"/>
      <c r="AS8" s="230"/>
      <c r="AT8" s="230"/>
      <c r="AU8" s="230"/>
      <c r="AV8" s="237">
        <f>SUM(C8:AU8)</f>
        <v>24</v>
      </c>
    </row>
    <row r="9" spans="1:48" x14ac:dyDescent="0.2">
      <c r="A9" s="233" t="s">
        <v>253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0"/>
      <c r="AR9" s="230"/>
      <c r="AS9" s="230"/>
      <c r="AT9" s="230"/>
      <c r="AU9" s="230"/>
    </row>
    <row r="10" spans="1:48" x14ac:dyDescent="0.2">
      <c r="A10" s="231" t="str">
        <f>A4</f>
        <v>1BHK</v>
      </c>
      <c r="B10" s="231"/>
      <c r="C10" s="231">
        <f>'Assumption Sheet'!$K$21/10^7</f>
        <v>0</v>
      </c>
      <c r="D10" s="231">
        <f>'Assumption Sheet'!$K$21/10^7</f>
        <v>0</v>
      </c>
      <c r="E10" s="231">
        <f>'Assumption Sheet'!$K$21/10^7</f>
        <v>0</v>
      </c>
      <c r="F10" s="231">
        <f>'Assumption Sheet'!$K$21/10^7</f>
        <v>0</v>
      </c>
      <c r="G10" s="231">
        <f>'Assumption Sheet'!$K$21/10^7</f>
        <v>0</v>
      </c>
      <c r="H10" s="231">
        <f>'Assumption Sheet'!$K$21/10^7</f>
        <v>0</v>
      </c>
      <c r="I10" s="231">
        <f>'Assumption Sheet'!$K$21/10^7</f>
        <v>0</v>
      </c>
      <c r="J10" s="231">
        <f>'Assumption Sheet'!$K$21/10^7</f>
        <v>0</v>
      </c>
      <c r="K10" s="231">
        <f>'Assumption Sheet'!$K$21/10^7</f>
        <v>0</v>
      </c>
      <c r="L10" s="231">
        <f>'Assumption Sheet'!$K$21/10^7</f>
        <v>0</v>
      </c>
      <c r="M10" s="231">
        <f>'Assumption Sheet'!$K$21/10^7</f>
        <v>0</v>
      </c>
      <c r="N10" s="231">
        <f>'Assumption Sheet'!$K$21/10^7</f>
        <v>0</v>
      </c>
      <c r="O10" s="231">
        <f>'Assumption Sheet'!$K$21/10^7</f>
        <v>0</v>
      </c>
      <c r="P10" s="231">
        <f>'Assumption Sheet'!$K$21/10^7</f>
        <v>0</v>
      </c>
      <c r="Q10" s="231">
        <f>'Assumption Sheet'!$K$21/10^7</f>
        <v>0</v>
      </c>
      <c r="R10" s="231">
        <f>'Assumption Sheet'!$K$21/10^7</f>
        <v>0</v>
      </c>
      <c r="S10" s="231">
        <f>'Assumption Sheet'!$K$21/10^7</f>
        <v>0</v>
      </c>
      <c r="T10" s="231">
        <f>'Assumption Sheet'!$K$21/10^7</f>
        <v>0</v>
      </c>
      <c r="U10" s="231">
        <f>'Assumption Sheet'!$K$21/10^7</f>
        <v>0</v>
      </c>
      <c r="V10" s="231">
        <f>'Assumption Sheet'!$K$21/10^7</f>
        <v>0</v>
      </c>
      <c r="W10" s="231">
        <f>'Assumption Sheet'!$K$21/10^7</f>
        <v>0</v>
      </c>
      <c r="X10" s="231">
        <f>'Assumption Sheet'!$K$21/10^7</f>
        <v>0</v>
      </c>
      <c r="Y10" s="231">
        <f>'Assumption Sheet'!$K$21/10^7</f>
        <v>0</v>
      </c>
      <c r="Z10" s="231">
        <f>'Assumption Sheet'!$K$21/10^7</f>
        <v>0</v>
      </c>
      <c r="AA10" s="231">
        <f>'Assumption Sheet'!$K$21/10^7</f>
        <v>0</v>
      </c>
      <c r="AB10" s="231">
        <f>'Assumption Sheet'!$K$21/10^7</f>
        <v>0</v>
      </c>
      <c r="AC10" s="231">
        <f>'Assumption Sheet'!$K$21/10^7</f>
        <v>0</v>
      </c>
      <c r="AD10" s="231">
        <f>'Assumption Sheet'!$K$21/10^7</f>
        <v>0</v>
      </c>
      <c r="AE10" s="231">
        <f>'Assumption Sheet'!$K$21/10^7</f>
        <v>0</v>
      </c>
      <c r="AF10" s="231">
        <f>'Assumption Sheet'!$K$21/10^7</f>
        <v>0</v>
      </c>
      <c r="AG10" s="231">
        <f>'Assumption Sheet'!$K$21/10^7</f>
        <v>0</v>
      </c>
      <c r="AH10" s="231">
        <f>'Assumption Sheet'!$K$21/10^7</f>
        <v>0</v>
      </c>
      <c r="AI10" s="231">
        <f>'Assumption Sheet'!$K$21/10^7</f>
        <v>0</v>
      </c>
      <c r="AJ10" s="231">
        <f>'Assumption Sheet'!$K$21/10^7</f>
        <v>0</v>
      </c>
      <c r="AK10" s="231">
        <f>'Assumption Sheet'!$K$21/10^7</f>
        <v>0</v>
      </c>
      <c r="AL10" s="231">
        <f>'Assumption Sheet'!$K$21/10^7</f>
        <v>0</v>
      </c>
      <c r="AM10" s="231">
        <f>'Assumption Sheet'!$K$21/10^7</f>
        <v>0</v>
      </c>
      <c r="AN10" s="231">
        <f>'Assumption Sheet'!$K$21/10^7</f>
        <v>0</v>
      </c>
      <c r="AO10" s="231">
        <f>'Assumption Sheet'!$K$21/10^7</f>
        <v>0</v>
      </c>
      <c r="AP10" s="231">
        <f>'Assumption Sheet'!$K$21/10^7</f>
        <v>0</v>
      </c>
      <c r="AQ10" s="231">
        <f>'Assumption Sheet'!$K$21/10^7</f>
        <v>0</v>
      </c>
      <c r="AR10" s="231">
        <f>'Assumption Sheet'!$K$21/10^7</f>
        <v>0</v>
      </c>
      <c r="AS10" s="231">
        <f>'Assumption Sheet'!$K$21/10^7</f>
        <v>0</v>
      </c>
      <c r="AT10" s="231">
        <f>'Assumption Sheet'!$K$21/10^7</f>
        <v>0</v>
      </c>
      <c r="AU10" s="231">
        <f>'Assumption Sheet'!$K$21/10^7</f>
        <v>0</v>
      </c>
      <c r="AV10" s="237">
        <f>SUM(C10:AP10)</f>
        <v>0</v>
      </c>
    </row>
    <row r="11" spans="1:48" x14ac:dyDescent="0.2">
      <c r="A11" s="231" t="str">
        <f>A5</f>
        <v>1BHK</v>
      </c>
      <c r="B11" s="231"/>
      <c r="C11" s="231">
        <f>'Assumption Sheet'!$K$22/10^7</f>
        <v>0</v>
      </c>
      <c r="D11" s="231">
        <f>'Assumption Sheet'!$K$22/10^7</f>
        <v>0</v>
      </c>
      <c r="E11" s="231">
        <f>'Assumption Sheet'!$K$22/10^7</f>
        <v>0</v>
      </c>
      <c r="F11" s="231">
        <f>'Assumption Sheet'!$K$22/10^7</f>
        <v>0</v>
      </c>
      <c r="G11" s="231">
        <f>'Assumption Sheet'!$K$22/10^7</f>
        <v>0</v>
      </c>
      <c r="H11" s="231">
        <f>'Assumption Sheet'!$K$22/10^7</f>
        <v>0</v>
      </c>
      <c r="I11" s="231">
        <f>'Assumption Sheet'!$K$22/10^7</f>
        <v>0</v>
      </c>
      <c r="J11" s="231">
        <f>'Assumption Sheet'!$K$22/10^7</f>
        <v>0</v>
      </c>
      <c r="K11" s="231">
        <f>'Assumption Sheet'!$K$22/10^7</f>
        <v>0</v>
      </c>
      <c r="L11" s="231">
        <f>'Assumption Sheet'!$K$22/10^7</f>
        <v>0</v>
      </c>
      <c r="M11" s="231">
        <f>'Assumption Sheet'!$K$22/10^7</f>
        <v>0</v>
      </c>
      <c r="N11" s="231">
        <f>'Assumption Sheet'!$K$22/10^7</f>
        <v>0</v>
      </c>
      <c r="O11" s="231">
        <f>'Assumption Sheet'!$K$22/10^7</f>
        <v>0</v>
      </c>
      <c r="P11" s="231">
        <f>'Assumption Sheet'!$K$22/10^7</f>
        <v>0</v>
      </c>
      <c r="Q11" s="231">
        <f>'Assumption Sheet'!$K$22/10^7</f>
        <v>0</v>
      </c>
      <c r="R11" s="231">
        <f>'Assumption Sheet'!$K$22/10^7</f>
        <v>0</v>
      </c>
      <c r="S11" s="231">
        <f>'Assumption Sheet'!$K$22/10^7</f>
        <v>0</v>
      </c>
      <c r="T11" s="231">
        <f>'Assumption Sheet'!$K$22/10^7</f>
        <v>0</v>
      </c>
      <c r="U11" s="231">
        <f>'Assumption Sheet'!$K$22/10^7</f>
        <v>0</v>
      </c>
      <c r="V11" s="231">
        <f>'Assumption Sheet'!$K$22/10^7</f>
        <v>0</v>
      </c>
      <c r="W11" s="231">
        <f>'Assumption Sheet'!$K$22/10^7</f>
        <v>0</v>
      </c>
      <c r="X11" s="231">
        <f>'Assumption Sheet'!$K$22/10^7</f>
        <v>0</v>
      </c>
      <c r="Y11" s="231">
        <f>'Assumption Sheet'!$K$22/10^7</f>
        <v>0</v>
      </c>
      <c r="Z11" s="231">
        <f>'Assumption Sheet'!$K$22/10^7</f>
        <v>0</v>
      </c>
      <c r="AA11" s="231">
        <f>'Assumption Sheet'!$K$22/10^7</f>
        <v>0</v>
      </c>
      <c r="AB11" s="231">
        <f>'Assumption Sheet'!$K$22/10^7</f>
        <v>0</v>
      </c>
      <c r="AC11" s="231">
        <f>'Assumption Sheet'!$K$22/10^7</f>
        <v>0</v>
      </c>
      <c r="AD11" s="231">
        <f>'Assumption Sheet'!$K$22/10^7</f>
        <v>0</v>
      </c>
      <c r="AE11" s="231">
        <f>'Assumption Sheet'!$K$22/10^7</f>
        <v>0</v>
      </c>
      <c r="AF11" s="231">
        <f>'Assumption Sheet'!$K$22/10^7</f>
        <v>0</v>
      </c>
      <c r="AG11" s="231">
        <f>'Assumption Sheet'!$K$22/10^7</f>
        <v>0</v>
      </c>
      <c r="AH11" s="231">
        <f>'Assumption Sheet'!$K$22/10^7</f>
        <v>0</v>
      </c>
      <c r="AI11" s="231">
        <f>'Assumption Sheet'!$K$22/10^7</f>
        <v>0</v>
      </c>
      <c r="AJ11" s="231">
        <f>'Assumption Sheet'!$K$22/10^7</f>
        <v>0</v>
      </c>
      <c r="AK11" s="231">
        <f>'Assumption Sheet'!$K$22/10^7</f>
        <v>0</v>
      </c>
      <c r="AL11" s="231">
        <f>'Assumption Sheet'!$K$22/10^7</f>
        <v>0</v>
      </c>
      <c r="AM11" s="231">
        <f>'Assumption Sheet'!$K$22/10^7</f>
        <v>0</v>
      </c>
      <c r="AN11" s="231">
        <f>'Assumption Sheet'!$K$22/10^7</f>
        <v>0</v>
      </c>
      <c r="AO11" s="231">
        <f>'Assumption Sheet'!$K$22/10^7</f>
        <v>0</v>
      </c>
      <c r="AP11" s="231">
        <f>'Assumption Sheet'!$K$22/10^7</f>
        <v>0</v>
      </c>
      <c r="AQ11" s="231">
        <f>'Assumption Sheet'!$K$22/10^7</f>
        <v>0</v>
      </c>
      <c r="AR11" s="231">
        <f>'Assumption Sheet'!$K$22/10^7</f>
        <v>0</v>
      </c>
      <c r="AS11" s="231">
        <f>'Assumption Sheet'!$K$22/10^7</f>
        <v>0</v>
      </c>
      <c r="AT11" s="231">
        <f>'Assumption Sheet'!$K$22/10^7</f>
        <v>0</v>
      </c>
      <c r="AU11" s="231">
        <f>'Assumption Sheet'!$K$22/10^7</f>
        <v>0</v>
      </c>
      <c r="AV11" s="237">
        <f>SUM(C11:AP11)</f>
        <v>0</v>
      </c>
    </row>
    <row r="12" spans="1:48" x14ac:dyDescent="0.2">
      <c r="A12" s="231" t="str">
        <f>A6</f>
        <v>1BHK</v>
      </c>
      <c r="B12" s="231"/>
      <c r="C12" s="231">
        <f>'Assumption Sheet'!$K$23/10^7</f>
        <v>0</v>
      </c>
      <c r="D12" s="231">
        <f>'Assumption Sheet'!$K$23/10^7</f>
        <v>0</v>
      </c>
      <c r="E12" s="231">
        <f>'Assumption Sheet'!$K$23/10^7</f>
        <v>0</v>
      </c>
      <c r="F12" s="231">
        <f>'Assumption Sheet'!$K$23/10^7</f>
        <v>0</v>
      </c>
      <c r="G12" s="231">
        <f>'Assumption Sheet'!$K$23/10^7</f>
        <v>0</v>
      </c>
      <c r="H12" s="231">
        <f>'Assumption Sheet'!$K$23/10^7</f>
        <v>0</v>
      </c>
      <c r="I12" s="231">
        <f>'Assumption Sheet'!$K$23/10^7</f>
        <v>0</v>
      </c>
      <c r="J12" s="231">
        <f>'Assumption Sheet'!$K$23/10^7</f>
        <v>0</v>
      </c>
      <c r="K12" s="231">
        <f>'Assumption Sheet'!$K$23/10^7</f>
        <v>0</v>
      </c>
      <c r="L12" s="231">
        <f>'Assumption Sheet'!$K$23/10^7</f>
        <v>0</v>
      </c>
      <c r="M12" s="231">
        <f>'Assumption Sheet'!$K$23/10^7</f>
        <v>0</v>
      </c>
      <c r="N12" s="231">
        <f>'Assumption Sheet'!$K$23/10^7</f>
        <v>0</v>
      </c>
      <c r="O12" s="231">
        <f>'Assumption Sheet'!$K$23/10^7</f>
        <v>0</v>
      </c>
      <c r="P12" s="231">
        <f>'Assumption Sheet'!$K$23/10^7</f>
        <v>0</v>
      </c>
      <c r="Q12" s="231">
        <f>'Assumption Sheet'!$K$23/10^7</f>
        <v>0</v>
      </c>
      <c r="R12" s="231">
        <f>'Assumption Sheet'!$K$23/10^7</f>
        <v>0</v>
      </c>
      <c r="S12" s="231">
        <f>'Assumption Sheet'!$K$23/10^7</f>
        <v>0</v>
      </c>
      <c r="T12" s="231">
        <f>'Assumption Sheet'!$K$23/10^7</f>
        <v>0</v>
      </c>
      <c r="U12" s="231">
        <f>'Assumption Sheet'!$K$23/10^7</f>
        <v>0</v>
      </c>
      <c r="V12" s="231">
        <f>'Assumption Sheet'!$K$23/10^7</f>
        <v>0</v>
      </c>
      <c r="W12" s="231">
        <f>'Assumption Sheet'!$K$23/10^7</f>
        <v>0</v>
      </c>
      <c r="X12" s="231">
        <f>'Assumption Sheet'!$K$23/10^7</f>
        <v>0</v>
      </c>
      <c r="Y12" s="231">
        <f>'Assumption Sheet'!$K$23/10^7</f>
        <v>0</v>
      </c>
      <c r="Z12" s="231">
        <f>'Assumption Sheet'!$K$23/10^7</f>
        <v>0</v>
      </c>
      <c r="AA12" s="231">
        <f>'Assumption Sheet'!$K$23/10^7</f>
        <v>0</v>
      </c>
      <c r="AB12" s="231">
        <f>'Assumption Sheet'!$K$23/10^7</f>
        <v>0</v>
      </c>
      <c r="AC12" s="231">
        <f>'Assumption Sheet'!$K$23/10^7</f>
        <v>0</v>
      </c>
      <c r="AD12" s="231">
        <f>'Assumption Sheet'!$K$23/10^7</f>
        <v>0</v>
      </c>
      <c r="AE12" s="231">
        <f>'Assumption Sheet'!$K$23/10^7</f>
        <v>0</v>
      </c>
      <c r="AF12" s="231">
        <f>'Assumption Sheet'!$K$23/10^7</f>
        <v>0</v>
      </c>
      <c r="AG12" s="231">
        <f>'Assumption Sheet'!$K$23/10^7</f>
        <v>0</v>
      </c>
      <c r="AH12" s="231">
        <f>'Assumption Sheet'!$K$23/10^7</f>
        <v>0</v>
      </c>
      <c r="AI12" s="231">
        <f>'Assumption Sheet'!$K$23/10^7</f>
        <v>0</v>
      </c>
      <c r="AJ12" s="231">
        <f>'Assumption Sheet'!$K$23/10^7</f>
        <v>0</v>
      </c>
      <c r="AK12" s="231">
        <f>'Assumption Sheet'!$K$23/10^7</f>
        <v>0</v>
      </c>
      <c r="AL12" s="231">
        <f>'Assumption Sheet'!$K$23/10^7</f>
        <v>0</v>
      </c>
      <c r="AM12" s="231">
        <f>'Assumption Sheet'!$K$23/10^7</f>
        <v>0</v>
      </c>
      <c r="AN12" s="231">
        <f>'Assumption Sheet'!$K$23/10^7</f>
        <v>0</v>
      </c>
      <c r="AO12" s="231">
        <f>'Assumption Sheet'!$K$23/10^7</f>
        <v>0</v>
      </c>
      <c r="AP12" s="231">
        <f>'Assumption Sheet'!$K$23/10^7</f>
        <v>0</v>
      </c>
      <c r="AQ12" s="231">
        <f>'Assumption Sheet'!$K$23/10^7</f>
        <v>0</v>
      </c>
      <c r="AR12" s="231">
        <f>'Assumption Sheet'!$K$23/10^7</f>
        <v>0</v>
      </c>
      <c r="AS12" s="231">
        <f>'Assumption Sheet'!$K$23/10^7</f>
        <v>0</v>
      </c>
      <c r="AT12" s="231">
        <f>'Assumption Sheet'!$K$23/10^7</f>
        <v>0</v>
      </c>
      <c r="AU12" s="231">
        <f>'Assumption Sheet'!$K$23/10^7</f>
        <v>0</v>
      </c>
      <c r="AV12" s="237">
        <f>SUM(C12:AP12)</f>
        <v>0</v>
      </c>
    </row>
    <row r="13" spans="1:48" x14ac:dyDescent="0.2">
      <c r="A13" s="231" t="str">
        <f>A7</f>
        <v>1BHK</v>
      </c>
      <c r="B13" s="231"/>
      <c r="C13" s="231">
        <f>'Assumption Sheet'!$K$24/10^7</f>
        <v>0</v>
      </c>
      <c r="D13" s="231">
        <f>'Assumption Sheet'!$K$24/10^7</f>
        <v>0</v>
      </c>
      <c r="E13" s="231">
        <f>'Assumption Sheet'!$K$24/10^7</f>
        <v>0</v>
      </c>
      <c r="F13" s="231">
        <f>'Assumption Sheet'!$K$24/10^7</f>
        <v>0</v>
      </c>
      <c r="G13" s="231">
        <f>'Assumption Sheet'!$K$24/10^7</f>
        <v>0</v>
      </c>
      <c r="H13" s="231">
        <f>'Assumption Sheet'!$K$24/10^7</f>
        <v>0</v>
      </c>
      <c r="I13" s="231">
        <f>'Assumption Sheet'!$K$24/10^7</f>
        <v>0</v>
      </c>
      <c r="J13" s="231">
        <f>'Assumption Sheet'!$K$24/10^7</f>
        <v>0</v>
      </c>
      <c r="K13" s="231">
        <f>'Assumption Sheet'!$K$24/10^7</f>
        <v>0</v>
      </c>
      <c r="L13" s="231">
        <f>'Assumption Sheet'!$K$24/10^7</f>
        <v>0</v>
      </c>
      <c r="M13" s="231">
        <f>'Assumption Sheet'!$K$24/10^7</f>
        <v>0</v>
      </c>
      <c r="N13" s="231">
        <f>'Assumption Sheet'!$K$24/10^7</f>
        <v>0</v>
      </c>
      <c r="O13" s="231">
        <f>'Assumption Sheet'!$K$24/10^7</f>
        <v>0</v>
      </c>
      <c r="P13" s="231">
        <f>'Assumption Sheet'!$K$24/10^7</f>
        <v>0</v>
      </c>
      <c r="Q13" s="231">
        <f>'Assumption Sheet'!$K$24/10^7</f>
        <v>0</v>
      </c>
      <c r="R13" s="231">
        <f>'Assumption Sheet'!$K$24/10^7</f>
        <v>0</v>
      </c>
      <c r="S13" s="231">
        <f>'Assumption Sheet'!$K$24/10^7</f>
        <v>0</v>
      </c>
      <c r="T13" s="231">
        <f>'Assumption Sheet'!$K$24/10^7</f>
        <v>0</v>
      </c>
      <c r="U13" s="231">
        <f>'Assumption Sheet'!$K$24/10^7</f>
        <v>0</v>
      </c>
      <c r="V13" s="231">
        <f>'Assumption Sheet'!$K$24/10^7</f>
        <v>0</v>
      </c>
      <c r="W13" s="231">
        <f>'Assumption Sheet'!$K$24/10^7</f>
        <v>0</v>
      </c>
      <c r="X13" s="231">
        <f>'Assumption Sheet'!$K$24/10^7</f>
        <v>0</v>
      </c>
      <c r="Y13" s="231">
        <f>'Assumption Sheet'!$K$24/10^7</f>
        <v>0</v>
      </c>
      <c r="Z13" s="231">
        <f>'Assumption Sheet'!$K$24/10^7</f>
        <v>0</v>
      </c>
      <c r="AA13" s="231">
        <f>'Assumption Sheet'!$K$24/10^7</f>
        <v>0</v>
      </c>
      <c r="AB13" s="231">
        <f>'Assumption Sheet'!$K$24/10^7</f>
        <v>0</v>
      </c>
      <c r="AC13" s="231">
        <f>'Assumption Sheet'!$K$24/10^7</f>
        <v>0</v>
      </c>
      <c r="AD13" s="231">
        <f>'Assumption Sheet'!$K$24/10^7</f>
        <v>0</v>
      </c>
      <c r="AE13" s="231">
        <f>'Assumption Sheet'!$K$24/10^7</f>
        <v>0</v>
      </c>
      <c r="AF13" s="231">
        <f>'Assumption Sheet'!$K$24/10^7</f>
        <v>0</v>
      </c>
      <c r="AG13" s="231">
        <f>'Assumption Sheet'!$K$24/10^7</f>
        <v>0</v>
      </c>
      <c r="AH13" s="231">
        <f>'Assumption Sheet'!$K$24/10^7</f>
        <v>0</v>
      </c>
      <c r="AI13" s="231">
        <f>'Assumption Sheet'!$K$24/10^7</f>
        <v>0</v>
      </c>
      <c r="AJ13" s="231">
        <f>'Assumption Sheet'!$K$24/10^7</f>
        <v>0</v>
      </c>
      <c r="AK13" s="231">
        <f>'Assumption Sheet'!$K$24/10^7</f>
        <v>0</v>
      </c>
      <c r="AL13" s="231">
        <f>'Assumption Sheet'!$K$24/10^7</f>
        <v>0</v>
      </c>
      <c r="AM13" s="231">
        <f>'Assumption Sheet'!$K$24/10^7</f>
        <v>0</v>
      </c>
      <c r="AN13" s="231">
        <f>'Assumption Sheet'!$K$24/10^7</f>
        <v>0</v>
      </c>
      <c r="AO13" s="231">
        <f>'Assumption Sheet'!$K$24/10^7</f>
        <v>0</v>
      </c>
      <c r="AP13" s="231">
        <f>'Assumption Sheet'!$K$24/10^7</f>
        <v>0</v>
      </c>
      <c r="AQ13" s="231">
        <f>'Assumption Sheet'!$K$24/10^7</f>
        <v>0</v>
      </c>
      <c r="AR13" s="231">
        <f>'Assumption Sheet'!$K$24/10^7</f>
        <v>0</v>
      </c>
      <c r="AS13" s="231">
        <f>'Assumption Sheet'!$K$24/10^7</f>
        <v>0</v>
      </c>
      <c r="AT13" s="231">
        <f>'Assumption Sheet'!$K$24/10^7</f>
        <v>0</v>
      </c>
      <c r="AU13" s="231">
        <f>'Assumption Sheet'!$K$24/10^7</f>
        <v>0</v>
      </c>
      <c r="AV13" s="237">
        <f>SUM(C13:AP13)</f>
        <v>0</v>
      </c>
    </row>
    <row r="14" spans="1:48" x14ac:dyDescent="0.2">
      <c r="A14" s="231" t="s">
        <v>356</v>
      </c>
      <c r="B14" s="231"/>
      <c r="C14" s="231">
        <f>'Assumption Sheet'!$K$25/10^7</f>
        <v>0</v>
      </c>
      <c r="D14" s="231">
        <f>'Assumption Sheet'!$K$25/10^7</f>
        <v>0</v>
      </c>
      <c r="E14" s="231">
        <f>'Assumption Sheet'!$K$25/10^7</f>
        <v>0</v>
      </c>
      <c r="F14" s="231">
        <f>'Assumption Sheet'!$K$25/10^7</f>
        <v>0</v>
      </c>
      <c r="G14" s="231">
        <f>'Assumption Sheet'!$K$25/10^7</f>
        <v>0</v>
      </c>
      <c r="H14" s="231">
        <f>'Assumption Sheet'!$K$25/10^7</f>
        <v>0</v>
      </c>
      <c r="I14" s="231">
        <f>'Assumption Sheet'!$K$25/10^7</f>
        <v>0</v>
      </c>
      <c r="J14" s="231">
        <f>'Assumption Sheet'!$K$25/10^7</f>
        <v>0</v>
      </c>
      <c r="K14" s="231">
        <f>'Assumption Sheet'!$K$25/10^7</f>
        <v>0</v>
      </c>
      <c r="L14" s="231">
        <f>'Assumption Sheet'!$K$25/10^7</f>
        <v>0</v>
      </c>
      <c r="M14" s="231">
        <f>'Assumption Sheet'!$K$25/10^7</f>
        <v>0</v>
      </c>
      <c r="N14" s="231">
        <f>'Assumption Sheet'!$K$25/10^7</f>
        <v>0</v>
      </c>
      <c r="O14" s="231">
        <f>'Assumption Sheet'!$K$25/10^7</f>
        <v>0</v>
      </c>
      <c r="P14" s="231">
        <f>'Assumption Sheet'!$K$25/10^7</f>
        <v>0</v>
      </c>
      <c r="Q14" s="231">
        <f>'Assumption Sheet'!$K$25/10^7</f>
        <v>0</v>
      </c>
      <c r="R14" s="231">
        <f>'Assumption Sheet'!$K$25/10^7</f>
        <v>0</v>
      </c>
      <c r="S14" s="231">
        <f>'Assumption Sheet'!$K$25/10^7</f>
        <v>0</v>
      </c>
      <c r="T14" s="231">
        <f>'Assumption Sheet'!$K$25/10^7</f>
        <v>0</v>
      </c>
      <c r="U14" s="231">
        <f>'Assumption Sheet'!$K$25/10^7</f>
        <v>0</v>
      </c>
      <c r="V14" s="231">
        <f>'Assumption Sheet'!$K$25/10^7</f>
        <v>0</v>
      </c>
      <c r="W14" s="231">
        <f>'Assumption Sheet'!$K$25/10^7</f>
        <v>0</v>
      </c>
      <c r="X14" s="231">
        <f>'Assumption Sheet'!$K$25/10^7</f>
        <v>0</v>
      </c>
      <c r="Y14" s="231">
        <f>'Assumption Sheet'!$K$25/10^7</f>
        <v>0</v>
      </c>
      <c r="Z14" s="231">
        <f>'Assumption Sheet'!$K$25/10^7</f>
        <v>0</v>
      </c>
      <c r="AA14" s="231">
        <f>'Assumption Sheet'!$K$25/10^7</f>
        <v>0</v>
      </c>
      <c r="AB14" s="231">
        <f>'Assumption Sheet'!$K$25/10^7</f>
        <v>0</v>
      </c>
      <c r="AC14" s="231">
        <f>'Assumption Sheet'!$K$25/10^7</f>
        <v>0</v>
      </c>
      <c r="AD14" s="231">
        <f>'Assumption Sheet'!$K$25/10^7</f>
        <v>0</v>
      </c>
      <c r="AE14" s="231">
        <f>'Assumption Sheet'!$K$25/10^7</f>
        <v>0</v>
      </c>
      <c r="AF14" s="231">
        <f>'Assumption Sheet'!$K$25/10^7</f>
        <v>0</v>
      </c>
      <c r="AG14" s="231">
        <f>'Assumption Sheet'!$K$25/10^7</f>
        <v>0</v>
      </c>
      <c r="AH14" s="231">
        <f>'Assumption Sheet'!$K$25/10^7</f>
        <v>0</v>
      </c>
      <c r="AI14" s="231">
        <f>'Assumption Sheet'!$K$25/10^7</f>
        <v>0</v>
      </c>
      <c r="AJ14" s="231">
        <f>'Assumption Sheet'!$K$25/10^7</f>
        <v>0</v>
      </c>
      <c r="AK14" s="231">
        <f>'Assumption Sheet'!$K$25/10^7</f>
        <v>0</v>
      </c>
      <c r="AL14" s="231">
        <f>'Assumption Sheet'!$K$25/10^7</f>
        <v>0</v>
      </c>
      <c r="AM14" s="231">
        <f>'Assumption Sheet'!$K$25/10^7</f>
        <v>0</v>
      </c>
      <c r="AN14" s="231">
        <f>'Assumption Sheet'!$K$25/10^7</f>
        <v>0</v>
      </c>
      <c r="AO14" s="231">
        <f>'Assumption Sheet'!$K$25/10^7</f>
        <v>0</v>
      </c>
      <c r="AP14" s="231">
        <f>'Assumption Sheet'!$K$25/10^7</f>
        <v>0</v>
      </c>
      <c r="AQ14" s="231">
        <f>'Assumption Sheet'!$K$25/10^7</f>
        <v>0</v>
      </c>
      <c r="AR14" s="231">
        <f>'Assumption Sheet'!$K$25/10^7</f>
        <v>0</v>
      </c>
      <c r="AS14" s="231">
        <f>'Assumption Sheet'!$K$25/10^7</f>
        <v>0</v>
      </c>
      <c r="AT14" s="231">
        <f>'Assumption Sheet'!$K$25/10^7</f>
        <v>0</v>
      </c>
      <c r="AU14" s="231">
        <f>'Assumption Sheet'!$K$25/10^7</f>
        <v>0</v>
      </c>
      <c r="AV14" s="237">
        <f>SUM(C14:AP14)</f>
        <v>0</v>
      </c>
    </row>
    <row r="15" spans="1:48" x14ac:dyDescent="0.2">
      <c r="A15" s="233" t="s">
        <v>254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0"/>
      <c r="AR15" s="230"/>
      <c r="AS15" s="230"/>
      <c r="AT15" s="230"/>
      <c r="AU15" s="230"/>
    </row>
    <row r="16" spans="1:48" x14ac:dyDescent="0.2">
      <c r="A16" s="231" t="str">
        <f>A10</f>
        <v>1BHK</v>
      </c>
      <c r="B16" s="231"/>
      <c r="C16" s="231">
        <f>C4*C10</f>
        <v>0</v>
      </c>
      <c r="D16" s="231">
        <f t="shared" ref="D16:AU17" si="0">D4*D10</f>
        <v>0</v>
      </c>
      <c r="E16" s="231">
        <f t="shared" si="0"/>
        <v>0</v>
      </c>
      <c r="F16" s="231">
        <f t="shared" si="0"/>
        <v>0</v>
      </c>
      <c r="G16" s="231">
        <f t="shared" si="0"/>
        <v>0</v>
      </c>
      <c r="H16" s="231">
        <f t="shared" si="0"/>
        <v>0</v>
      </c>
      <c r="I16" s="231">
        <f t="shared" si="0"/>
        <v>0</v>
      </c>
      <c r="J16" s="231">
        <f t="shared" si="0"/>
        <v>0</v>
      </c>
      <c r="K16" s="231">
        <f t="shared" si="0"/>
        <v>0</v>
      </c>
      <c r="L16" s="231">
        <f t="shared" si="0"/>
        <v>0</v>
      </c>
      <c r="M16" s="231">
        <f t="shared" si="0"/>
        <v>0</v>
      </c>
      <c r="N16" s="231">
        <f t="shared" si="0"/>
        <v>0</v>
      </c>
      <c r="O16" s="231">
        <f t="shared" si="0"/>
        <v>0</v>
      </c>
      <c r="P16" s="231">
        <f t="shared" si="0"/>
        <v>0</v>
      </c>
      <c r="Q16" s="231">
        <f t="shared" si="0"/>
        <v>0</v>
      </c>
      <c r="R16" s="231">
        <f t="shared" si="0"/>
        <v>0</v>
      </c>
      <c r="S16" s="231">
        <f t="shared" si="0"/>
        <v>0</v>
      </c>
      <c r="T16" s="231">
        <f t="shared" si="0"/>
        <v>0</v>
      </c>
      <c r="U16" s="231">
        <f t="shared" si="0"/>
        <v>0</v>
      </c>
      <c r="V16" s="231">
        <f t="shared" si="0"/>
        <v>0</v>
      </c>
      <c r="W16" s="231">
        <f t="shared" si="0"/>
        <v>0</v>
      </c>
      <c r="X16" s="231">
        <f t="shared" si="0"/>
        <v>0</v>
      </c>
      <c r="Y16" s="231">
        <f t="shared" si="0"/>
        <v>0</v>
      </c>
      <c r="Z16" s="231">
        <f t="shared" si="0"/>
        <v>0</v>
      </c>
      <c r="AA16" s="231">
        <f t="shared" si="0"/>
        <v>0</v>
      </c>
      <c r="AB16" s="231">
        <f t="shared" si="0"/>
        <v>0</v>
      </c>
      <c r="AC16" s="231">
        <f t="shared" si="0"/>
        <v>0</v>
      </c>
      <c r="AD16" s="231">
        <f t="shared" si="0"/>
        <v>0</v>
      </c>
      <c r="AE16" s="231">
        <f t="shared" si="0"/>
        <v>0</v>
      </c>
      <c r="AF16" s="231">
        <f t="shared" si="0"/>
        <v>0</v>
      </c>
      <c r="AG16" s="231">
        <f t="shared" si="0"/>
        <v>0</v>
      </c>
      <c r="AH16" s="231">
        <f t="shared" si="0"/>
        <v>0</v>
      </c>
      <c r="AI16" s="231">
        <f t="shared" si="0"/>
        <v>0</v>
      </c>
      <c r="AJ16" s="231">
        <f t="shared" si="0"/>
        <v>0</v>
      </c>
      <c r="AK16" s="231">
        <f t="shared" si="0"/>
        <v>0</v>
      </c>
      <c r="AL16" s="231">
        <f t="shared" si="0"/>
        <v>0</v>
      </c>
      <c r="AM16" s="231">
        <f t="shared" si="0"/>
        <v>0</v>
      </c>
      <c r="AN16" s="231">
        <f t="shared" si="0"/>
        <v>0</v>
      </c>
      <c r="AO16" s="231">
        <f t="shared" si="0"/>
        <v>0</v>
      </c>
      <c r="AP16" s="231">
        <f t="shared" si="0"/>
        <v>0</v>
      </c>
      <c r="AQ16" s="231">
        <f t="shared" si="0"/>
        <v>0</v>
      </c>
      <c r="AR16" s="231">
        <f t="shared" si="0"/>
        <v>0</v>
      </c>
      <c r="AS16" s="231">
        <f t="shared" si="0"/>
        <v>0</v>
      </c>
      <c r="AT16" s="231">
        <f t="shared" si="0"/>
        <v>0</v>
      </c>
      <c r="AU16" s="231">
        <f t="shared" si="0"/>
        <v>0</v>
      </c>
      <c r="AV16" s="237">
        <f t="shared" ref="AV16:AV21" si="1">SUM(C16:AU16)</f>
        <v>0</v>
      </c>
    </row>
    <row r="17" spans="1:48" x14ac:dyDescent="0.2">
      <c r="A17" s="231" t="str">
        <f>A11</f>
        <v>1BHK</v>
      </c>
      <c r="B17" s="231"/>
      <c r="C17" s="231">
        <f t="shared" ref="C17:AT17" si="2">C5*C11</f>
        <v>0</v>
      </c>
      <c r="D17" s="231">
        <f t="shared" si="2"/>
        <v>0</v>
      </c>
      <c r="E17" s="231">
        <f t="shared" si="2"/>
        <v>0</v>
      </c>
      <c r="F17" s="231">
        <f t="shared" si="2"/>
        <v>0</v>
      </c>
      <c r="G17" s="231">
        <f t="shared" si="2"/>
        <v>0</v>
      </c>
      <c r="H17" s="231">
        <f t="shared" si="2"/>
        <v>0</v>
      </c>
      <c r="I17" s="231">
        <f t="shared" si="2"/>
        <v>0</v>
      </c>
      <c r="J17" s="231">
        <f t="shared" si="2"/>
        <v>0</v>
      </c>
      <c r="K17" s="231">
        <f t="shared" si="2"/>
        <v>0</v>
      </c>
      <c r="L17" s="231">
        <f t="shared" si="2"/>
        <v>0</v>
      </c>
      <c r="M17" s="231">
        <f t="shared" si="2"/>
        <v>0</v>
      </c>
      <c r="N17" s="231">
        <f t="shared" si="2"/>
        <v>0</v>
      </c>
      <c r="O17" s="231">
        <f t="shared" si="2"/>
        <v>0</v>
      </c>
      <c r="P17" s="231">
        <f t="shared" si="2"/>
        <v>0</v>
      </c>
      <c r="Q17" s="231">
        <f t="shared" si="2"/>
        <v>0</v>
      </c>
      <c r="R17" s="231">
        <f t="shared" si="2"/>
        <v>0</v>
      </c>
      <c r="S17" s="231">
        <f t="shared" si="2"/>
        <v>0</v>
      </c>
      <c r="T17" s="231">
        <f t="shared" si="2"/>
        <v>0</v>
      </c>
      <c r="U17" s="231">
        <f t="shared" si="2"/>
        <v>0</v>
      </c>
      <c r="V17" s="231">
        <f t="shared" si="2"/>
        <v>0</v>
      </c>
      <c r="W17" s="231">
        <f t="shared" si="2"/>
        <v>0</v>
      </c>
      <c r="X17" s="231">
        <f t="shared" si="2"/>
        <v>0</v>
      </c>
      <c r="Y17" s="231">
        <f t="shared" si="2"/>
        <v>0</v>
      </c>
      <c r="Z17" s="231">
        <f t="shared" si="2"/>
        <v>0</v>
      </c>
      <c r="AA17" s="231">
        <f t="shared" si="2"/>
        <v>0</v>
      </c>
      <c r="AB17" s="231">
        <f t="shared" si="2"/>
        <v>0</v>
      </c>
      <c r="AC17" s="231">
        <f t="shared" si="2"/>
        <v>0</v>
      </c>
      <c r="AD17" s="231">
        <f t="shared" si="2"/>
        <v>0</v>
      </c>
      <c r="AE17" s="231">
        <f t="shared" si="2"/>
        <v>0</v>
      </c>
      <c r="AF17" s="231">
        <f t="shared" si="2"/>
        <v>0</v>
      </c>
      <c r="AG17" s="231">
        <f t="shared" si="2"/>
        <v>0</v>
      </c>
      <c r="AH17" s="231">
        <f t="shared" si="2"/>
        <v>0</v>
      </c>
      <c r="AI17" s="231">
        <f t="shared" si="2"/>
        <v>0</v>
      </c>
      <c r="AJ17" s="231">
        <f t="shared" si="2"/>
        <v>0</v>
      </c>
      <c r="AK17" s="231">
        <f t="shared" si="2"/>
        <v>0</v>
      </c>
      <c r="AL17" s="231">
        <f t="shared" si="2"/>
        <v>0</v>
      </c>
      <c r="AM17" s="231">
        <f t="shared" si="2"/>
        <v>0</v>
      </c>
      <c r="AN17" s="231">
        <f t="shared" si="2"/>
        <v>0</v>
      </c>
      <c r="AO17" s="231">
        <f t="shared" si="2"/>
        <v>0</v>
      </c>
      <c r="AP17" s="231">
        <f t="shared" si="2"/>
        <v>0</v>
      </c>
      <c r="AQ17" s="231">
        <f t="shared" si="2"/>
        <v>0</v>
      </c>
      <c r="AR17" s="231">
        <f t="shared" si="2"/>
        <v>0</v>
      </c>
      <c r="AS17" s="231">
        <f t="shared" si="2"/>
        <v>0</v>
      </c>
      <c r="AT17" s="231">
        <f t="shared" si="2"/>
        <v>0</v>
      </c>
      <c r="AU17" s="231">
        <f t="shared" si="0"/>
        <v>0</v>
      </c>
      <c r="AV17" s="237">
        <f t="shared" si="1"/>
        <v>0</v>
      </c>
    </row>
    <row r="18" spans="1:48" x14ac:dyDescent="0.2">
      <c r="A18" s="231" t="str">
        <f>A12</f>
        <v>1BHK</v>
      </c>
      <c r="B18" s="231"/>
      <c r="C18" s="231">
        <f t="shared" ref="C18:AU18" si="3">C6*C12</f>
        <v>0</v>
      </c>
      <c r="D18" s="231">
        <f t="shared" si="3"/>
        <v>0</v>
      </c>
      <c r="E18" s="231">
        <f t="shared" si="3"/>
        <v>0</v>
      </c>
      <c r="F18" s="231">
        <f t="shared" si="3"/>
        <v>0</v>
      </c>
      <c r="G18" s="231">
        <f t="shared" si="3"/>
        <v>0</v>
      </c>
      <c r="H18" s="231">
        <f t="shared" si="3"/>
        <v>0</v>
      </c>
      <c r="I18" s="231">
        <f t="shared" si="3"/>
        <v>0</v>
      </c>
      <c r="J18" s="231">
        <f t="shared" si="3"/>
        <v>0</v>
      </c>
      <c r="K18" s="231">
        <f t="shared" si="3"/>
        <v>0</v>
      </c>
      <c r="L18" s="231">
        <f t="shared" si="3"/>
        <v>0</v>
      </c>
      <c r="M18" s="231">
        <f t="shared" si="3"/>
        <v>0</v>
      </c>
      <c r="N18" s="231">
        <f t="shared" si="3"/>
        <v>0</v>
      </c>
      <c r="O18" s="231">
        <f t="shared" si="3"/>
        <v>0</v>
      </c>
      <c r="P18" s="231">
        <f t="shared" si="3"/>
        <v>0</v>
      </c>
      <c r="Q18" s="231">
        <f t="shared" si="3"/>
        <v>0</v>
      </c>
      <c r="R18" s="231">
        <f t="shared" si="3"/>
        <v>0</v>
      </c>
      <c r="S18" s="231">
        <f t="shared" si="3"/>
        <v>0</v>
      </c>
      <c r="T18" s="231">
        <f t="shared" si="3"/>
        <v>0</v>
      </c>
      <c r="U18" s="231">
        <f t="shared" si="3"/>
        <v>0</v>
      </c>
      <c r="V18" s="231">
        <f t="shared" si="3"/>
        <v>0</v>
      </c>
      <c r="W18" s="231">
        <f t="shared" si="3"/>
        <v>0</v>
      </c>
      <c r="X18" s="231">
        <f t="shared" si="3"/>
        <v>0</v>
      </c>
      <c r="Y18" s="231">
        <f t="shared" si="3"/>
        <v>0</v>
      </c>
      <c r="Z18" s="231">
        <f t="shared" si="3"/>
        <v>0</v>
      </c>
      <c r="AA18" s="231">
        <f t="shared" si="3"/>
        <v>0</v>
      </c>
      <c r="AB18" s="231">
        <f t="shared" si="3"/>
        <v>0</v>
      </c>
      <c r="AC18" s="231">
        <f t="shared" si="3"/>
        <v>0</v>
      </c>
      <c r="AD18" s="231">
        <f t="shared" si="3"/>
        <v>0</v>
      </c>
      <c r="AE18" s="231">
        <f t="shared" si="3"/>
        <v>0</v>
      </c>
      <c r="AF18" s="231">
        <f t="shared" si="3"/>
        <v>0</v>
      </c>
      <c r="AG18" s="231">
        <f t="shared" si="3"/>
        <v>0</v>
      </c>
      <c r="AH18" s="231">
        <f t="shared" si="3"/>
        <v>0</v>
      </c>
      <c r="AI18" s="231">
        <f t="shared" si="3"/>
        <v>0</v>
      </c>
      <c r="AJ18" s="231">
        <f t="shared" si="3"/>
        <v>0</v>
      </c>
      <c r="AK18" s="231">
        <f t="shared" si="3"/>
        <v>0</v>
      </c>
      <c r="AL18" s="231">
        <f t="shared" si="3"/>
        <v>0</v>
      </c>
      <c r="AM18" s="231">
        <f t="shared" si="3"/>
        <v>0</v>
      </c>
      <c r="AN18" s="231">
        <f t="shared" si="3"/>
        <v>0</v>
      </c>
      <c r="AO18" s="231">
        <f t="shared" si="3"/>
        <v>0</v>
      </c>
      <c r="AP18" s="231">
        <f t="shared" si="3"/>
        <v>0</v>
      </c>
      <c r="AQ18" s="231">
        <f t="shared" si="3"/>
        <v>0</v>
      </c>
      <c r="AR18" s="231">
        <f t="shared" si="3"/>
        <v>0</v>
      </c>
      <c r="AS18" s="231">
        <f t="shared" si="3"/>
        <v>0</v>
      </c>
      <c r="AT18" s="231">
        <f t="shared" si="3"/>
        <v>0</v>
      </c>
      <c r="AU18" s="231">
        <f t="shared" si="3"/>
        <v>0</v>
      </c>
      <c r="AV18" s="237">
        <f t="shared" si="1"/>
        <v>0</v>
      </c>
    </row>
    <row r="19" spans="1:48" x14ac:dyDescent="0.2">
      <c r="A19" s="231" t="str">
        <f>A13</f>
        <v>1BHK</v>
      </c>
      <c r="B19" s="231"/>
      <c r="C19" s="231">
        <f t="shared" ref="C19:AU20" si="4">C7*C13</f>
        <v>0</v>
      </c>
      <c r="D19" s="231">
        <f t="shared" si="4"/>
        <v>0</v>
      </c>
      <c r="E19" s="231">
        <f t="shared" si="4"/>
        <v>0</v>
      </c>
      <c r="F19" s="231">
        <f t="shared" si="4"/>
        <v>0</v>
      </c>
      <c r="G19" s="231">
        <f t="shared" si="4"/>
        <v>0</v>
      </c>
      <c r="H19" s="231">
        <f t="shared" si="4"/>
        <v>0</v>
      </c>
      <c r="I19" s="231">
        <f t="shared" si="4"/>
        <v>0</v>
      </c>
      <c r="J19" s="231">
        <f t="shared" si="4"/>
        <v>0</v>
      </c>
      <c r="K19" s="231">
        <f t="shared" si="4"/>
        <v>0</v>
      </c>
      <c r="L19" s="231">
        <f t="shared" si="4"/>
        <v>0</v>
      </c>
      <c r="M19" s="231">
        <f t="shared" si="4"/>
        <v>0</v>
      </c>
      <c r="N19" s="231">
        <f t="shared" si="4"/>
        <v>0</v>
      </c>
      <c r="O19" s="231">
        <f t="shared" si="4"/>
        <v>0</v>
      </c>
      <c r="P19" s="231">
        <f t="shared" si="4"/>
        <v>0</v>
      </c>
      <c r="Q19" s="231">
        <f t="shared" si="4"/>
        <v>0</v>
      </c>
      <c r="R19" s="231">
        <f t="shared" si="4"/>
        <v>0</v>
      </c>
      <c r="S19" s="231">
        <f t="shared" si="4"/>
        <v>0</v>
      </c>
      <c r="T19" s="231">
        <f t="shared" si="4"/>
        <v>0</v>
      </c>
      <c r="U19" s="231">
        <f t="shared" si="4"/>
        <v>0</v>
      </c>
      <c r="V19" s="231">
        <f t="shared" si="4"/>
        <v>0</v>
      </c>
      <c r="W19" s="231">
        <f t="shared" si="4"/>
        <v>0</v>
      </c>
      <c r="X19" s="231">
        <f t="shared" si="4"/>
        <v>0</v>
      </c>
      <c r="Y19" s="231">
        <f t="shared" si="4"/>
        <v>0</v>
      </c>
      <c r="Z19" s="231">
        <f t="shared" si="4"/>
        <v>0</v>
      </c>
      <c r="AA19" s="231">
        <f t="shared" si="4"/>
        <v>0</v>
      </c>
      <c r="AB19" s="231">
        <f t="shared" si="4"/>
        <v>0</v>
      </c>
      <c r="AC19" s="231">
        <f t="shared" si="4"/>
        <v>0</v>
      </c>
      <c r="AD19" s="231">
        <f t="shared" si="4"/>
        <v>0</v>
      </c>
      <c r="AE19" s="231">
        <f t="shared" si="4"/>
        <v>0</v>
      </c>
      <c r="AF19" s="231">
        <f t="shared" si="4"/>
        <v>0</v>
      </c>
      <c r="AG19" s="231">
        <f t="shared" si="4"/>
        <v>0</v>
      </c>
      <c r="AH19" s="231">
        <f t="shared" si="4"/>
        <v>0</v>
      </c>
      <c r="AI19" s="231">
        <f t="shared" si="4"/>
        <v>0</v>
      </c>
      <c r="AJ19" s="231">
        <f t="shared" si="4"/>
        <v>0</v>
      </c>
      <c r="AK19" s="231">
        <f t="shared" si="4"/>
        <v>0</v>
      </c>
      <c r="AL19" s="231">
        <f t="shared" si="4"/>
        <v>0</v>
      </c>
      <c r="AM19" s="231">
        <f t="shared" si="4"/>
        <v>0</v>
      </c>
      <c r="AN19" s="231">
        <f t="shared" si="4"/>
        <v>0</v>
      </c>
      <c r="AO19" s="231">
        <f t="shared" si="4"/>
        <v>0</v>
      </c>
      <c r="AP19" s="231">
        <f t="shared" si="4"/>
        <v>0</v>
      </c>
      <c r="AQ19" s="231">
        <f t="shared" si="4"/>
        <v>0</v>
      </c>
      <c r="AR19" s="231">
        <f t="shared" si="4"/>
        <v>0</v>
      </c>
      <c r="AS19" s="231">
        <f t="shared" si="4"/>
        <v>0</v>
      </c>
      <c r="AT19" s="231">
        <f t="shared" si="4"/>
        <v>0</v>
      </c>
      <c r="AU19" s="231">
        <f t="shared" si="4"/>
        <v>0</v>
      </c>
      <c r="AV19" s="237">
        <f t="shared" si="1"/>
        <v>0</v>
      </c>
    </row>
    <row r="20" spans="1:48" x14ac:dyDescent="0.2">
      <c r="A20" s="231" t="s">
        <v>356</v>
      </c>
      <c r="B20" s="231"/>
      <c r="C20" s="231">
        <f t="shared" si="4"/>
        <v>0</v>
      </c>
      <c r="D20" s="231">
        <f t="shared" si="4"/>
        <v>0</v>
      </c>
      <c r="E20" s="231">
        <f t="shared" si="4"/>
        <v>0</v>
      </c>
      <c r="F20" s="231">
        <f t="shared" si="4"/>
        <v>0</v>
      </c>
      <c r="G20" s="231">
        <f t="shared" si="4"/>
        <v>0</v>
      </c>
      <c r="H20" s="231">
        <f t="shared" si="4"/>
        <v>0</v>
      </c>
      <c r="I20" s="231">
        <f t="shared" si="4"/>
        <v>0</v>
      </c>
      <c r="J20" s="231">
        <f t="shared" si="4"/>
        <v>0</v>
      </c>
      <c r="K20" s="231">
        <f t="shared" si="4"/>
        <v>0</v>
      </c>
      <c r="L20" s="231">
        <f t="shared" si="4"/>
        <v>0</v>
      </c>
      <c r="M20" s="231">
        <f t="shared" si="4"/>
        <v>0</v>
      </c>
      <c r="N20" s="231">
        <f t="shared" si="4"/>
        <v>0</v>
      </c>
      <c r="O20" s="231">
        <f t="shared" si="4"/>
        <v>0</v>
      </c>
      <c r="P20" s="231">
        <f t="shared" si="4"/>
        <v>0</v>
      </c>
      <c r="Q20" s="231">
        <f t="shared" si="4"/>
        <v>0</v>
      </c>
      <c r="R20" s="231">
        <f t="shared" si="4"/>
        <v>0</v>
      </c>
      <c r="S20" s="231">
        <f t="shared" si="4"/>
        <v>0</v>
      </c>
      <c r="T20" s="231">
        <f t="shared" si="4"/>
        <v>0</v>
      </c>
      <c r="U20" s="231">
        <f t="shared" si="4"/>
        <v>0</v>
      </c>
      <c r="V20" s="231">
        <f t="shared" si="4"/>
        <v>0</v>
      </c>
      <c r="W20" s="231">
        <f t="shared" si="4"/>
        <v>0</v>
      </c>
      <c r="X20" s="231">
        <f t="shared" si="4"/>
        <v>0</v>
      </c>
      <c r="Y20" s="231">
        <f t="shared" si="4"/>
        <v>0</v>
      </c>
      <c r="Z20" s="231">
        <f t="shared" si="4"/>
        <v>0</v>
      </c>
      <c r="AA20" s="231">
        <f t="shared" si="4"/>
        <v>0</v>
      </c>
      <c r="AB20" s="231">
        <f t="shared" si="4"/>
        <v>0</v>
      </c>
      <c r="AC20" s="231">
        <f t="shared" si="4"/>
        <v>0</v>
      </c>
      <c r="AD20" s="231">
        <f t="shared" si="4"/>
        <v>0</v>
      </c>
      <c r="AE20" s="231">
        <f t="shared" si="4"/>
        <v>0</v>
      </c>
      <c r="AF20" s="231">
        <f t="shared" si="4"/>
        <v>0</v>
      </c>
      <c r="AG20" s="231">
        <f t="shared" si="4"/>
        <v>0</v>
      </c>
      <c r="AH20" s="231">
        <f t="shared" si="4"/>
        <v>0</v>
      </c>
      <c r="AI20" s="231">
        <f t="shared" si="4"/>
        <v>0</v>
      </c>
      <c r="AJ20" s="231">
        <f t="shared" si="4"/>
        <v>0</v>
      </c>
      <c r="AK20" s="231">
        <f t="shared" si="4"/>
        <v>0</v>
      </c>
      <c r="AL20" s="231">
        <f t="shared" si="4"/>
        <v>0</v>
      </c>
      <c r="AM20" s="231">
        <f t="shared" si="4"/>
        <v>0</v>
      </c>
      <c r="AN20" s="231">
        <f t="shared" si="4"/>
        <v>0</v>
      </c>
      <c r="AO20" s="231">
        <f t="shared" si="4"/>
        <v>0</v>
      </c>
      <c r="AP20" s="231">
        <f t="shared" si="4"/>
        <v>0</v>
      </c>
      <c r="AQ20" s="231">
        <f t="shared" si="4"/>
        <v>0</v>
      </c>
      <c r="AR20" s="231">
        <f t="shared" si="4"/>
        <v>0</v>
      </c>
      <c r="AS20" s="231">
        <f t="shared" si="4"/>
        <v>0</v>
      </c>
      <c r="AT20" s="231">
        <f t="shared" si="4"/>
        <v>0</v>
      </c>
      <c r="AU20" s="231">
        <f t="shared" si="4"/>
        <v>0</v>
      </c>
      <c r="AV20" s="237">
        <f t="shared" si="1"/>
        <v>0</v>
      </c>
    </row>
    <row r="21" spans="1:48" s="236" customFormat="1" x14ac:dyDescent="0.2">
      <c r="A21" s="233" t="s">
        <v>0</v>
      </c>
      <c r="B21" s="233"/>
      <c r="C21" s="233">
        <f>SUM(C16:C20)</f>
        <v>0</v>
      </c>
      <c r="D21" s="233">
        <f t="shared" ref="D21:AU21" si="5">SUM(D16:D20)</f>
        <v>0</v>
      </c>
      <c r="E21" s="233">
        <f t="shared" si="5"/>
        <v>0</v>
      </c>
      <c r="F21" s="233">
        <f t="shared" si="5"/>
        <v>0</v>
      </c>
      <c r="G21" s="233">
        <f t="shared" si="5"/>
        <v>0</v>
      </c>
      <c r="H21" s="233">
        <f t="shared" si="5"/>
        <v>0</v>
      </c>
      <c r="I21" s="233">
        <f t="shared" si="5"/>
        <v>0</v>
      </c>
      <c r="J21" s="233">
        <f t="shared" si="5"/>
        <v>0</v>
      </c>
      <c r="K21" s="233">
        <f t="shared" si="5"/>
        <v>0</v>
      </c>
      <c r="L21" s="233">
        <f t="shared" si="5"/>
        <v>0</v>
      </c>
      <c r="M21" s="233">
        <f t="shared" si="5"/>
        <v>0</v>
      </c>
      <c r="N21" s="233">
        <f t="shared" si="5"/>
        <v>0</v>
      </c>
      <c r="O21" s="233">
        <f t="shared" si="5"/>
        <v>0</v>
      </c>
      <c r="P21" s="233">
        <f t="shared" si="5"/>
        <v>0</v>
      </c>
      <c r="Q21" s="233">
        <f t="shared" si="5"/>
        <v>0</v>
      </c>
      <c r="R21" s="233">
        <f t="shared" si="5"/>
        <v>0</v>
      </c>
      <c r="S21" s="233">
        <f t="shared" si="5"/>
        <v>0</v>
      </c>
      <c r="T21" s="233">
        <f t="shared" si="5"/>
        <v>0</v>
      </c>
      <c r="U21" s="233">
        <f t="shared" si="5"/>
        <v>0</v>
      </c>
      <c r="V21" s="233">
        <f t="shared" si="5"/>
        <v>0</v>
      </c>
      <c r="W21" s="233">
        <f t="shared" si="5"/>
        <v>0</v>
      </c>
      <c r="X21" s="233">
        <f t="shared" si="5"/>
        <v>0</v>
      </c>
      <c r="Y21" s="233">
        <f t="shared" si="5"/>
        <v>0</v>
      </c>
      <c r="Z21" s="233">
        <f t="shared" si="5"/>
        <v>0</v>
      </c>
      <c r="AA21" s="233">
        <f t="shared" si="5"/>
        <v>0</v>
      </c>
      <c r="AB21" s="233">
        <f t="shared" si="5"/>
        <v>0</v>
      </c>
      <c r="AC21" s="233">
        <f t="shared" si="5"/>
        <v>0</v>
      </c>
      <c r="AD21" s="233">
        <f t="shared" si="5"/>
        <v>0</v>
      </c>
      <c r="AE21" s="233">
        <f t="shared" si="5"/>
        <v>0</v>
      </c>
      <c r="AF21" s="233">
        <f t="shared" si="5"/>
        <v>0</v>
      </c>
      <c r="AG21" s="233">
        <f t="shared" si="5"/>
        <v>0</v>
      </c>
      <c r="AH21" s="233">
        <f t="shared" si="5"/>
        <v>0</v>
      </c>
      <c r="AI21" s="233">
        <f t="shared" si="5"/>
        <v>0</v>
      </c>
      <c r="AJ21" s="233">
        <f t="shared" si="5"/>
        <v>0</v>
      </c>
      <c r="AK21" s="233">
        <f t="shared" si="5"/>
        <v>0</v>
      </c>
      <c r="AL21" s="233">
        <f t="shared" si="5"/>
        <v>0</v>
      </c>
      <c r="AM21" s="233">
        <f t="shared" si="5"/>
        <v>0</v>
      </c>
      <c r="AN21" s="233">
        <f t="shared" si="5"/>
        <v>0</v>
      </c>
      <c r="AO21" s="233">
        <f t="shared" si="5"/>
        <v>0</v>
      </c>
      <c r="AP21" s="233">
        <f t="shared" si="5"/>
        <v>0</v>
      </c>
      <c r="AQ21" s="233">
        <f t="shared" si="5"/>
        <v>0</v>
      </c>
      <c r="AR21" s="233">
        <f t="shared" si="5"/>
        <v>0</v>
      </c>
      <c r="AS21" s="233">
        <f t="shared" si="5"/>
        <v>0</v>
      </c>
      <c r="AT21" s="233">
        <f t="shared" si="5"/>
        <v>0</v>
      </c>
      <c r="AU21" s="233">
        <f t="shared" si="5"/>
        <v>0</v>
      </c>
      <c r="AV21" s="237">
        <f t="shared" si="1"/>
        <v>0</v>
      </c>
    </row>
    <row r="22" spans="1:48" x14ac:dyDescent="0.2">
      <c r="A22" s="231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0"/>
      <c r="AR22" s="230"/>
      <c r="AS22" s="230"/>
      <c r="AT22" s="230"/>
      <c r="AU22" s="230"/>
    </row>
    <row r="23" spans="1:48" x14ac:dyDescent="0.2">
      <c r="A23" s="233" t="s">
        <v>255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0"/>
      <c r="AR23" s="230"/>
      <c r="AS23" s="230"/>
      <c r="AT23" s="230"/>
      <c r="AU23" s="230"/>
    </row>
    <row r="24" spans="1:48" x14ac:dyDescent="0.2">
      <c r="A24" s="231" t="s">
        <v>380</v>
      </c>
      <c r="B24" s="231"/>
      <c r="C24" s="239">
        <f>'Assumption Sheet'!K30</f>
        <v>0.05</v>
      </c>
      <c r="D24" s="239">
        <f>C24</f>
        <v>0.05</v>
      </c>
      <c r="E24" s="239">
        <f>D24</f>
        <v>0.05</v>
      </c>
      <c r="F24" s="239">
        <f>E24</f>
        <v>0.05</v>
      </c>
      <c r="G24" s="239">
        <f>F24</f>
        <v>0.05</v>
      </c>
      <c r="H24" s="239">
        <f>'Assumption Sheet'!K31</f>
        <v>0.1</v>
      </c>
      <c r="I24" s="239">
        <f>'Assumption Sheet'!K33</f>
        <v>0.12</v>
      </c>
      <c r="J24" s="239">
        <f>'Assumption Sheet'!K35</f>
        <v>0.14000000000000001</v>
      </c>
      <c r="K24" s="239">
        <f>'Assumption Sheet'!K37</f>
        <v>0.16000000000000003</v>
      </c>
      <c r="L24" s="239">
        <f>'Assumption Sheet'!K39</f>
        <v>0.18000000000000005</v>
      </c>
      <c r="M24" s="239">
        <f>'Assumption Sheet'!K41</f>
        <v>0.20000000000000007</v>
      </c>
      <c r="N24" s="239">
        <f>'Assumption Sheet'!K43</f>
        <v>0.24000000000000005</v>
      </c>
      <c r="O24" s="239">
        <f>'Assumption Sheet'!K45</f>
        <v>0.28000000000000008</v>
      </c>
      <c r="P24" s="239">
        <f>'Assumption Sheet'!K47</f>
        <v>0.32000000000000012</v>
      </c>
      <c r="Q24" s="239">
        <f>'Assumption Sheet'!K49</f>
        <v>0.36000000000000015</v>
      </c>
      <c r="R24" s="239">
        <f>'Assumption Sheet'!K51</f>
        <v>0.40000000000000019</v>
      </c>
      <c r="S24" s="239">
        <f>'Assumption Sheet'!K53</f>
        <v>0.44000000000000022</v>
      </c>
      <c r="T24" s="239">
        <f>'Assumption Sheet'!K55</f>
        <v>0.48000000000000026</v>
      </c>
      <c r="U24" s="239">
        <f>'Assumption Sheet'!K57</f>
        <v>0.52000000000000024</v>
      </c>
      <c r="V24" s="239">
        <f>'Assumption Sheet'!K59</f>
        <v>0.56000000000000028</v>
      </c>
      <c r="W24" s="239">
        <f>'Assumption Sheet'!K61</f>
        <v>0.60000000000000031</v>
      </c>
      <c r="X24" s="239">
        <f>'Assumption Sheet'!K63</f>
        <v>0.64000000000000035</v>
      </c>
      <c r="Y24" s="239">
        <f>'Assumption Sheet'!K65</f>
        <v>0.68000000000000038</v>
      </c>
      <c r="Z24" s="239">
        <f>'Assumption Sheet'!K67</f>
        <v>0.72000000000000042</v>
      </c>
      <c r="AA24" s="239">
        <f>'Assumption Sheet'!K69</f>
        <v>0.76000000000000045</v>
      </c>
      <c r="AB24" s="239">
        <f>'Assumption Sheet'!K71</f>
        <v>0.80000000000000049</v>
      </c>
      <c r="AC24" s="239">
        <f>AB24</f>
        <v>0.80000000000000049</v>
      </c>
      <c r="AD24" s="239">
        <f>AC24</f>
        <v>0.80000000000000049</v>
      </c>
      <c r="AE24" s="239">
        <f>AD24</f>
        <v>0.80000000000000049</v>
      </c>
      <c r="AF24" s="239">
        <f>AE24</f>
        <v>0.80000000000000049</v>
      </c>
      <c r="AG24" s="239">
        <f>'Assumption Sheet'!K72</f>
        <v>0.95000000000000051</v>
      </c>
      <c r="AH24" s="239">
        <f>AG24</f>
        <v>0.95000000000000051</v>
      </c>
      <c r="AI24" s="239">
        <f t="shared" ref="AI24:AU24" si="6">AH24</f>
        <v>0.95000000000000051</v>
      </c>
      <c r="AJ24" s="239">
        <f t="shared" si="6"/>
        <v>0.95000000000000051</v>
      </c>
      <c r="AK24" s="239">
        <f t="shared" si="6"/>
        <v>0.95000000000000051</v>
      </c>
      <c r="AL24" s="239">
        <f t="shared" si="6"/>
        <v>0.95000000000000051</v>
      </c>
      <c r="AM24" s="239">
        <f t="shared" si="6"/>
        <v>0.95000000000000051</v>
      </c>
      <c r="AN24" s="239">
        <f t="shared" si="6"/>
        <v>0.95000000000000051</v>
      </c>
      <c r="AO24" s="239">
        <f t="shared" si="6"/>
        <v>0.95000000000000051</v>
      </c>
      <c r="AP24" s="239">
        <f t="shared" si="6"/>
        <v>0.95000000000000051</v>
      </c>
      <c r="AQ24" s="239">
        <f t="shared" si="6"/>
        <v>0.95000000000000051</v>
      </c>
      <c r="AR24" s="239">
        <f t="shared" si="6"/>
        <v>0.95000000000000051</v>
      </c>
      <c r="AS24" s="239">
        <f t="shared" si="6"/>
        <v>0.95000000000000051</v>
      </c>
      <c r="AT24" s="239">
        <f t="shared" si="6"/>
        <v>0.95000000000000051</v>
      </c>
      <c r="AU24" s="239">
        <f t="shared" si="6"/>
        <v>0.95000000000000051</v>
      </c>
    </row>
    <row r="25" spans="1:48" x14ac:dyDescent="0.2">
      <c r="A25" s="233" t="s">
        <v>255</v>
      </c>
      <c r="B25" s="231"/>
      <c r="C25" s="240">
        <f>C21*C24</f>
        <v>0</v>
      </c>
      <c r="D25" s="240">
        <f>SUM(C21:D21)*D24-C25</f>
        <v>0</v>
      </c>
      <c r="E25" s="240">
        <f>SUM($C$21:E21)*E24-SUM($C$25:D25)</f>
        <v>0</v>
      </c>
      <c r="F25" s="240">
        <f>SUM($C$21:F21)*F24-SUM($C$25:E25)</f>
        <v>0</v>
      </c>
      <c r="G25" s="240">
        <f>SUM($C$21:G21)*G24-SUM($C$25:F25)</f>
        <v>0</v>
      </c>
      <c r="H25" s="240">
        <f>SUM($C$21:H21)*H24-SUM($C$25:G25)</f>
        <v>0</v>
      </c>
      <c r="I25" s="240">
        <f>SUM($C$21:I21)*I24-SUM($C$25:H25)</f>
        <v>0</v>
      </c>
      <c r="J25" s="240">
        <f>SUM($C$21:J21)*J24-SUM($C$25:I25)</f>
        <v>0</v>
      </c>
      <c r="K25" s="240">
        <f>SUM($C$21:K21)*K24-SUM($C$25:J25)</f>
        <v>0</v>
      </c>
      <c r="L25" s="240">
        <f>SUM($C$21:L21)*L24-SUM($C$25:K25)-1</f>
        <v>-1</v>
      </c>
      <c r="M25" s="240">
        <f>SUM($C$21:M21)*M24-SUM($C$25:L25)-2</f>
        <v>-1</v>
      </c>
      <c r="N25" s="240">
        <f>SUM($C$21:N21)*N24-SUM($C$25:M25)-3</f>
        <v>-1</v>
      </c>
      <c r="O25" s="240">
        <f>SUM($C$21:O21)*O24-SUM($C$25:N25)-4</f>
        <v>-1</v>
      </c>
      <c r="P25" s="240">
        <f>SUM($C$21:P21)*P24-SUM($C$25:O25)-5</f>
        <v>-1</v>
      </c>
      <c r="Q25" s="240">
        <f>SUM($C$21:Q21)*Q24-SUM($C$25:P25)-6</f>
        <v>-1</v>
      </c>
      <c r="R25" s="240">
        <f>SUM($C$21:R21)*R24-SUM($C$25:Q25)-7</f>
        <v>-1</v>
      </c>
      <c r="S25" s="240">
        <f>SUM($C$21:S21)*S24-SUM($C$25:R25)-8</f>
        <v>-1</v>
      </c>
      <c r="T25" s="240">
        <f>SUM($C$21:T21)*T24-SUM($C$25:S25)-9</f>
        <v>-1</v>
      </c>
      <c r="U25" s="240">
        <f>SUM($C$21:U21)*U24-SUM($C$25:T25)-10</f>
        <v>-1</v>
      </c>
      <c r="V25" s="240">
        <f>SUM($C$21:V21)*V24-SUM($C$25:U25)-11</f>
        <v>-1</v>
      </c>
      <c r="W25" s="240">
        <f>SUM($C$21:W21)*W24-SUM($C$25:V25)-12</f>
        <v>-1</v>
      </c>
      <c r="X25" s="240">
        <f>SUM($C$21:X21)*X24-SUM($C$25:W25)-2</f>
        <v>10</v>
      </c>
      <c r="Y25" s="240">
        <f>SUM($C$21:Y21)*Y24-SUM($C$25:X25)-4</f>
        <v>-2</v>
      </c>
      <c r="Z25" s="240">
        <f>SUM($C$21:Z21)*Z24-SUM($C$25:Y25)-6</f>
        <v>-2</v>
      </c>
      <c r="AA25" s="240">
        <f>SUM($C$21:AA21)*AA24-SUM($C$25:Z25)-8</f>
        <v>-2</v>
      </c>
      <c r="AB25" s="240">
        <f>SUM($C$21:AB21)*AB24-SUM($C$25:AA25)-10</f>
        <v>-2</v>
      </c>
      <c r="AC25" s="240">
        <f>SUM($C$21:AC21)*AC24-SUM($C$25:AB25)-12</f>
        <v>-2</v>
      </c>
      <c r="AD25" s="240">
        <f>SUM($C$21:AD21)*AD24-SUM($C$25:AC25)-14</f>
        <v>-2</v>
      </c>
      <c r="AE25" s="240">
        <f>SUM($C$21:AE21)*AE24-SUM($C$25:AD25)-16</f>
        <v>-2</v>
      </c>
      <c r="AF25" s="240">
        <f>SUM($C$21:AF21)*AF24-SUM($C$25:AE25)-18</f>
        <v>-2</v>
      </c>
      <c r="AG25" s="240">
        <f>SUM($C$21:AG21)*AG24-SUM($C$25:AF25)-20</f>
        <v>-2</v>
      </c>
      <c r="AH25" s="240">
        <f>SUM($C$21:AH21)*AH24-SUM($C$25:AG25)-22</f>
        <v>-2</v>
      </c>
      <c r="AI25" s="240">
        <f>SUM($C$21:AI21)*AI24-SUM($C$25:AH25)-24</f>
        <v>-2</v>
      </c>
      <c r="AJ25" s="240">
        <f>SUM($C$21:AJ21)*AJ24-SUM($C$25:AI25)</f>
        <v>24</v>
      </c>
      <c r="AK25" s="240">
        <f>SUM($C$21:AK21)*AK24-SUM($C$25:AJ25)</f>
        <v>0</v>
      </c>
      <c r="AL25" s="240">
        <f>SUM($C$21:AL21)*AL24-SUM($C$25:AK25)</f>
        <v>0</v>
      </c>
      <c r="AM25" s="240">
        <f>SUM($C$21:AM21)*AM24-SUM($C$25:AL25)</f>
        <v>0</v>
      </c>
      <c r="AN25" s="240">
        <f>SUM($C$21:AN21)*AN24-SUM($C$25:AM25)</f>
        <v>0</v>
      </c>
      <c r="AO25" s="240">
        <f>SUM($C$21:AO21)*AO24-SUM($C$25:AN25)</f>
        <v>0</v>
      </c>
      <c r="AP25" s="240">
        <f>SUM($C$21:AP21)*AP24-SUM($C$25:AO25)</f>
        <v>0</v>
      </c>
      <c r="AQ25" s="240">
        <f>SUM($C$21:AQ21)*AQ24-SUM($C$25:AP25)</f>
        <v>0</v>
      </c>
      <c r="AR25" s="240">
        <f>SUM($C$21:AR21)*AR24-SUM($C$25:AQ25)</f>
        <v>0</v>
      </c>
      <c r="AS25" s="240">
        <f>SUM($C$21:AS21)*AS24-SUM($C$25:AR25)</f>
        <v>0</v>
      </c>
      <c r="AT25" s="240">
        <f>SUM($C$21:AT21)*AT24-SUM($C$25:AS25)</f>
        <v>0</v>
      </c>
      <c r="AU25" s="240">
        <f>SUM($C$21:AU21)*AU24-SUM($C$25:AT25)</f>
        <v>0</v>
      </c>
    </row>
    <row r="26" spans="1:48" x14ac:dyDescent="0.2">
      <c r="A26" s="233" t="s">
        <v>265</v>
      </c>
      <c r="B26" s="231"/>
      <c r="C26" s="240">
        <f>'R4 Pre Sales-Recovery'!Q7/10^7</f>
        <v>1.5196837628571429</v>
      </c>
      <c r="D26" s="240">
        <f>'R4 Pre Sales-Recovery'!R7/10^7</f>
        <v>0</v>
      </c>
      <c r="E26" s="240">
        <f>'R4 Pre Sales-Recovery'!S7/10^7</f>
        <v>0</v>
      </c>
      <c r="F26" s="240">
        <f>'R4 Pre Sales-Recovery'!T7/10^7</f>
        <v>0</v>
      </c>
      <c r="G26" s="240">
        <f>'R4 Pre Sales-Recovery'!U7/10^7</f>
        <v>0</v>
      </c>
      <c r="H26" s="240">
        <f>'R4 Pre Sales-Recovery'!V7/10^7</f>
        <v>0</v>
      </c>
      <c r="I26" s="240">
        <f>'R4 Pre Sales-Recovery'!W7/10^7</f>
        <v>16.246073666177583</v>
      </c>
      <c r="J26" s="240">
        <f>'R4 Pre Sales-Recovery'!X7/10^7</f>
        <v>0</v>
      </c>
      <c r="K26" s="240">
        <f>'R4 Pre Sales-Recovery'!Y7/10^7</f>
        <v>0</v>
      </c>
      <c r="L26" s="240">
        <f>'R4 Pre Sales-Recovery'!Z7/10^7</f>
        <v>0</v>
      </c>
      <c r="M26" s="240">
        <f>'R4 Pre Sales-Recovery'!AA7/10^7</f>
        <v>0</v>
      </c>
      <c r="N26" s="240">
        <f>'R4 Pre Sales-Recovery'!AB7/10^7</f>
        <v>0</v>
      </c>
      <c r="O26" s="240">
        <f>'R4 Pre Sales-Recovery'!AC7/10^7</f>
        <v>0</v>
      </c>
      <c r="P26" s="240">
        <f>'R4 Pre Sales-Recovery'!AD7/10^7</f>
        <v>0</v>
      </c>
      <c r="Q26" s="240">
        <f>'R4 Pre Sales-Recovery'!AE7/10^7</f>
        <v>0</v>
      </c>
      <c r="R26" s="240">
        <f>'R4 Pre Sales-Recovery'!AF7/10^7</f>
        <v>0</v>
      </c>
      <c r="S26" s="240">
        <f>'R4 Pre Sales-Recovery'!AG7/10^7</f>
        <v>0</v>
      </c>
      <c r="T26" s="240">
        <f>'R4 Pre Sales-Recovery'!AH7/10^7</f>
        <v>0</v>
      </c>
      <c r="U26" s="240">
        <f>'R4 Pre Sales-Recovery'!AI7/10^7</f>
        <v>16.250720707567545</v>
      </c>
      <c r="V26" s="240">
        <f>'R4 Pre Sales-Recovery'!AJ7/10^7</f>
        <v>0</v>
      </c>
      <c r="W26" s="240">
        <f>'R4 Pre Sales-Recovery'!AK7/10^7</f>
        <v>0</v>
      </c>
      <c r="X26" s="240">
        <f>'R4 Pre Sales-Recovery'!AL7/10^7</f>
        <v>0</v>
      </c>
      <c r="Y26" s="240">
        <f>'R4 Pre Sales-Recovery'!AM7/10^7</f>
        <v>0</v>
      </c>
      <c r="Z26" s="240">
        <f>'R4 Pre Sales-Recovery'!AN7/10^7</f>
        <v>0</v>
      </c>
      <c r="AA26" s="240">
        <f>'R4 Pre Sales-Recovery'!AO7/10^7</f>
        <v>104.95265757918901</v>
      </c>
      <c r="AB26" s="240">
        <f>'R4 Pre Sales-Recovery'!AP7/10^7</f>
        <v>0</v>
      </c>
      <c r="AC26" s="240">
        <f>'R4 Pre Sales-Recovery'!AQ7/10^7</f>
        <v>0</v>
      </c>
      <c r="AD26" s="240">
        <f>'R4 Pre Sales-Recovery'!AR7/10^7</f>
        <v>0</v>
      </c>
      <c r="AE26" s="240">
        <f>'R4 Pre Sales-Recovery'!AS7/10^7</f>
        <v>0</v>
      </c>
      <c r="AF26" s="240">
        <f>'R4 Pre Sales-Recovery'!AT7/10^7</f>
        <v>0</v>
      </c>
      <c r="AG26" s="240">
        <f>'R4 Pre Sales-Recovery'!AU7/10^7</f>
        <v>0</v>
      </c>
      <c r="AH26" s="240">
        <f>'R4 Pre Sales-Recovery'!AV7/10^7</f>
        <v>0</v>
      </c>
      <c r="AI26" s="240">
        <f>'R4 Pre Sales-Recovery'!AW7/10^7</f>
        <v>0</v>
      </c>
      <c r="AJ26" s="240">
        <f>'R4 Pre Sales-Recovery'!AX7/10^7</f>
        <v>0</v>
      </c>
      <c r="AK26" s="240">
        <f>'R4 Pre Sales-Recovery'!AY7/10^7</f>
        <v>0</v>
      </c>
      <c r="AL26" s="240">
        <f>'R4 Pre Sales-Recovery'!AZ7/10^7</f>
        <v>0</v>
      </c>
      <c r="AM26" s="240">
        <f>'R4 Pre Sales-Recovery'!BA7/10^7</f>
        <v>10.82528613488415</v>
      </c>
      <c r="AN26" s="240"/>
      <c r="AO26" s="240"/>
      <c r="AP26" s="240"/>
      <c r="AQ26" s="322"/>
      <c r="AR26" s="322"/>
      <c r="AS26" s="322"/>
      <c r="AT26" s="322"/>
      <c r="AU26" s="322"/>
    </row>
    <row r="27" spans="1:48" x14ac:dyDescent="0.2">
      <c r="A27" s="233"/>
      <c r="B27" s="231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322"/>
      <c r="AR27" s="322"/>
      <c r="AS27" s="322"/>
      <c r="AT27" s="322"/>
      <c r="AU27" s="322"/>
    </row>
    <row r="28" spans="1:48" x14ac:dyDescent="0.2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0"/>
      <c r="AR28" s="230"/>
      <c r="AS28" s="230"/>
      <c r="AT28" s="230"/>
      <c r="AU28" s="230"/>
    </row>
    <row r="29" spans="1:48" hidden="1" x14ac:dyDescent="0.2">
      <c r="A29" s="233" t="s">
        <v>6</v>
      </c>
      <c r="B29" s="263" t="str">
        <f t="shared" ref="B29:AO29" si="7">B2</f>
        <v>Remaining</v>
      </c>
      <c r="C29" s="263">
        <f t="shared" si="7"/>
        <v>45138</v>
      </c>
      <c r="D29" s="263">
        <f t="shared" si="7"/>
        <v>45139</v>
      </c>
      <c r="E29" s="263">
        <f t="shared" si="7"/>
        <v>45170</v>
      </c>
      <c r="F29" s="263">
        <f t="shared" si="7"/>
        <v>45200</v>
      </c>
      <c r="G29" s="263">
        <f t="shared" si="7"/>
        <v>45231</v>
      </c>
      <c r="H29" s="263">
        <f t="shared" si="7"/>
        <v>45261</v>
      </c>
      <c r="I29" s="263">
        <f t="shared" si="7"/>
        <v>45292</v>
      </c>
      <c r="J29" s="263">
        <f t="shared" si="7"/>
        <v>45323</v>
      </c>
      <c r="K29" s="263">
        <f t="shared" si="7"/>
        <v>45352</v>
      </c>
      <c r="L29" s="263">
        <f t="shared" si="7"/>
        <v>45383</v>
      </c>
      <c r="M29" s="263">
        <f t="shared" si="7"/>
        <v>45413</v>
      </c>
      <c r="N29" s="263">
        <f t="shared" si="7"/>
        <v>45444</v>
      </c>
      <c r="O29" s="263">
        <f t="shared" si="7"/>
        <v>45474</v>
      </c>
      <c r="P29" s="263">
        <f t="shared" si="7"/>
        <v>45505</v>
      </c>
      <c r="Q29" s="263">
        <f t="shared" si="7"/>
        <v>45536</v>
      </c>
      <c r="R29" s="263">
        <f t="shared" si="7"/>
        <v>45566</v>
      </c>
      <c r="S29" s="263">
        <f t="shared" si="7"/>
        <v>45597</v>
      </c>
      <c r="T29" s="263">
        <f t="shared" si="7"/>
        <v>45627</v>
      </c>
      <c r="U29" s="263">
        <f t="shared" si="7"/>
        <v>45658</v>
      </c>
      <c r="V29" s="263">
        <f t="shared" si="7"/>
        <v>45689</v>
      </c>
      <c r="W29" s="263">
        <f t="shared" si="7"/>
        <v>45717</v>
      </c>
      <c r="X29" s="263">
        <f t="shared" si="7"/>
        <v>45748</v>
      </c>
      <c r="Y29" s="263">
        <f t="shared" si="7"/>
        <v>45778</v>
      </c>
      <c r="Z29" s="263">
        <f t="shared" si="7"/>
        <v>45809</v>
      </c>
      <c r="AA29" s="263">
        <f t="shared" si="7"/>
        <v>45839</v>
      </c>
      <c r="AB29" s="263">
        <f t="shared" si="7"/>
        <v>45870</v>
      </c>
      <c r="AC29" s="263">
        <f t="shared" si="7"/>
        <v>45901</v>
      </c>
      <c r="AD29" s="263">
        <f t="shared" si="7"/>
        <v>45931</v>
      </c>
      <c r="AE29" s="263">
        <f t="shared" si="7"/>
        <v>45962</v>
      </c>
      <c r="AF29" s="263">
        <f t="shared" si="7"/>
        <v>45992</v>
      </c>
      <c r="AG29" s="263">
        <f t="shared" si="7"/>
        <v>46023</v>
      </c>
      <c r="AH29" s="263">
        <f t="shared" si="7"/>
        <v>46054</v>
      </c>
      <c r="AI29" s="263">
        <f t="shared" si="7"/>
        <v>46082</v>
      </c>
      <c r="AJ29" s="263">
        <f t="shared" si="7"/>
        <v>46113</v>
      </c>
      <c r="AK29" s="263">
        <f t="shared" si="7"/>
        <v>46143</v>
      </c>
      <c r="AL29" s="263">
        <f t="shared" si="7"/>
        <v>46174</v>
      </c>
      <c r="AM29" s="263">
        <f t="shared" si="7"/>
        <v>46204</v>
      </c>
      <c r="AN29" s="263">
        <f t="shared" si="7"/>
        <v>46235</v>
      </c>
      <c r="AO29" s="263">
        <f t="shared" si="7"/>
        <v>46266</v>
      </c>
      <c r="AP29" s="263">
        <f>AP2</f>
        <v>46296</v>
      </c>
      <c r="AQ29" s="323"/>
      <c r="AR29" s="323"/>
      <c r="AS29" s="323"/>
      <c r="AT29" s="323"/>
      <c r="AU29" s="323"/>
    </row>
    <row r="30" spans="1:48" hidden="1" x14ac:dyDescent="0.2">
      <c r="A30" s="231" t="str">
        <f>'Assumption Sheet'!H8</f>
        <v>1BHK</v>
      </c>
      <c r="B30" s="231">
        <v>102</v>
      </c>
      <c r="C30" s="231"/>
      <c r="D30" s="231"/>
      <c r="E30" s="231"/>
      <c r="F30" s="231"/>
      <c r="G30" s="231"/>
      <c r="H30" s="231">
        <f>ROUND($B$30*1%,0)</f>
        <v>1</v>
      </c>
      <c r="I30" s="231">
        <f t="shared" ref="I30:N30" si="8">ROUND($B$30*1%,0)</f>
        <v>1</v>
      </c>
      <c r="J30" s="231">
        <f t="shared" si="8"/>
        <v>1</v>
      </c>
      <c r="K30" s="231">
        <f t="shared" si="8"/>
        <v>1</v>
      </c>
      <c r="L30" s="231">
        <f t="shared" si="8"/>
        <v>1</v>
      </c>
      <c r="M30" s="231">
        <f t="shared" si="8"/>
        <v>1</v>
      </c>
      <c r="N30" s="231">
        <f t="shared" si="8"/>
        <v>1</v>
      </c>
      <c r="O30" s="231">
        <f>ROUND($B$30*2%,0)</f>
        <v>2</v>
      </c>
      <c r="P30" s="231">
        <f>ROUND($B$30*2%,0)</f>
        <v>2</v>
      </c>
      <c r="Q30" s="231">
        <f>ROUND($B$30*2%,0)</f>
        <v>2</v>
      </c>
      <c r="R30" s="231">
        <f>ROUND($B$30*2%,0)</f>
        <v>2</v>
      </c>
      <c r="S30" s="231">
        <f t="shared" ref="S30:X30" si="9">ROUND($B$30*3%,0)</f>
        <v>3</v>
      </c>
      <c r="T30" s="231">
        <f t="shared" si="9"/>
        <v>3</v>
      </c>
      <c r="U30" s="231">
        <f t="shared" si="9"/>
        <v>3</v>
      </c>
      <c r="V30" s="231">
        <f t="shared" si="9"/>
        <v>3</v>
      </c>
      <c r="W30" s="231">
        <f t="shared" si="9"/>
        <v>3</v>
      </c>
      <c r="X30" s="231">
        <f t="shared" si="9"/>
        <v>3</v>
      </c>
      <c r="Y30" s="231">
        <f t="shared" ref="Y30:AD30" si="10">ROUND($B$30*4%,0)</f>
        <v>4</v>
      </c>
      <c r="Z30" s="231">
        <f t="shared" si="10"/>
        <v>4</v>
      </c>
      <c r="AA30" s="231">
        <f t="shared" si="10"/>
        <v>4</v>
      </c>
      <c r="AB30" s="231">
        <f t="shared" si="10"/>
        <v>4</v>
      </c>
      <c r="AC30" s="231">
        <f t="shared" si="10"/>
        <v>4</v>
      </c>
      <c r="AD30" s="231">
        <f t="shared" si="10"/>
        <v>4</v>
      </c>
      <c r="AE30" s="231">
        <f t="shared" ref="AE30:AL30" si="11">ROUND($B$30*5%,0)</f>
        <v>5</v>
      </c>
      <c r="AF30" s="231">
        <f t="shared" si="11"/>
        <v>5</v>
      </c>
      <c r="AG30" s="231">
        <f t="shared" si="11"/>
        <v>5</v>
      </c>
      <c r="AH30" s="231">
        <f t="shared" si="11"/>
        <v>5</v>
      </c>
      <c r="AI30" s="231">
        <f t="shared" si="11"/>
        <v>5</v>
      </c>
      <c r="AJ30" s="231">
        <f t="shared" si="11"/>
        <v>5</v>
      </c>
      <c r="AK30" s="231">
        <f t="shared" si="11"/>
        <v>5</v>
      </c>
      <c r="AL30" s="231">
        <f t="shared" si="11"/>
        <v>5</v>
      </c>
      <c r="AM30" s="231">
        <f>ROUND($B$30*3%,0)</f>
        <v>3</v>
      </c>
      <c r="AN30" s="231">
        <f>ROUND($B$30*2%,0)</f>
        <v>2</v>
      </c>
      <c r="AO30" s="231"/>
      <c r="AP30" s="231"/>
      <c r="AQ30" s="230"/>
      <c r="AR30" s="230"/>
      <c r="AS30" s="230"/>
      <c r="AT30" s="230"/>
      <c r="AU30" s="230"/>
      <c r="AV30" s="237">
        <f>SUM(C30:AP30)</f>
        <v>102</v>
      </c>
    </row>
    <row r="31" spans="1:48" hidden="1" x14ac:dyDescent="0.2">
      <c r="A31" s="231" t="str">
        <f>'Assumption Sheet'!H9</f>
        <v>1BHK</v>
      </c>
      <c r="B31" s="231">
        <v>105</v>
      </c>
      <c r="C31" s="231"/>
      <c r="D31" s="231"/>
      <c r="E31" s="231"/>
      <c r="F31" s="231"/>
      <c r="G31" s="231"/>
      <c r="H31" s="231">
        <f>ROUND($B$31*1%,0)</f>
        <v>1</v>
      </c>
      <c r="I31" s="231">
        <f t="shared" ref="I31:N31" si="12">ROUND($B$31*1%,0)</f>
        <v>1</v>
      </c>
      <c r="J31" s="231">
        <f t="shared" si="12"/>
        <v>1</v>
      </c>
      <c r="K31" s="231">
        <f t="shared" si="12"/>
        <v>1</v>
      </c>
      <c r="L31" s="231">
        <f t="shared" si="12"/>
        <v>1</v>
      </c>
      <c r="M31" s="231">
        <f t="shared" si="12"/>
        <v>1</v>
      </c>
      <c r="N31" s="231">
        <f t="shared" si="12"/>
        <v>1</v>
      </c>
      <c r="O31" s="231">
        <f>ROUND($B$31*2%,0)</f>
        <v>2</v>
      </c>
      <c r="P31" s="231">
        <f>ROUND($B$31*2%,0)</f>
        <v>2</v>
      </c>
      <c r="Q31" s="231">
        <f>ROUND($B$31*2%,0)</f>
        <v>2</v>
      </c>
      <c r="R31" s="231">
        <f>ROUND($B$31*2%,0)</f>
        <v>2</v>
      </c>
      <c r="S31" s="231">
        <f t="shared" ref="S31:X31" si="13">ROUND($B$31*3%,0)</f>
        <v>3</v>
      </c>
      <c r="T31" s="231">
        <f t="shared" si="13"/>
        <v>3</v>
      </c>
      <c r="U31" s="231">
        <f t="shared" si="13"/>
        <v>3</v>
      </c>
      <c r="V31" s="231">
        <f t="shared" si="13"/>
        <v>3</v>
      </c>
      <c r="W31" s="231">
        <f t="shared" si="13"/>
        <v>3</v>
      </c>
      <c r="X31" s="231">
        <f t="shared" si="13"/>
        <v>3</v>
      </c>
      <c r="Y31" s="231">
        <f t="shared" ref="Y31:AD31" si="14">ROUND($B$31*4%,0)</f>
        <v>4</v>
      </c>
      <c r="Z31" s="231">
        <f t="shared" si="14"/>
        <v>4</v>
      </c>
      <c r="AA31" s="231">
        <f t="shared" si="14"/>
        <v>4</v>
      </c>
      <c r="AB31" s="231">
        <f t="shared" si="14"/>
        <v>4</v>
      </c>
      <c r="AC31" s="231">
        <f t="shared" si="14"/>
        <v>4</v>
      </c>
      <c r="AD31" s="231">
        <f t="shared" si="14"/>
        <v>4</v>
      </c>
      <c r="AE31" s="231">
        <f t="shared" ref="AE31:AL31" si="15">ROUND($B$31*5%,0)</f>
        <v>5</v>
      </c>
      <c r="AF31" s="231">
        <f t="shared" si="15"/>
        <v>5</v>
      </c>
      <c r="AG31" s="231">
        <f t="shared" si="15"/>
        <v>5</v>
      </c>
      <c r="AH31" s="231">
        <f t="shared" si="15"/>
        <v>5</v>
      </c>
      <c r="AI31" s="231">
        <f t="shared" si="15"/>
        <v>5</v>
      </c>
      <c r="AJ31" s="231">
        <f t="shared" si="15"/>
        <v>5</v>
      </c>
      <c r="AK31" s="231">
        <f t="shared" si="15"/>
        <v>5</v>
      </c>
      <c r="AL31" s="231">
        <f t="shared" si="15"/>
        <v>5</v>
      </c>
      <c r="AM31" s="231">
        <f>ROUND($B$31*5%,0)</f>
        <v>5</v>
      </c>
      <c r="AN31" s="231">
        <f>ROUND($B$31*3%,0)</f>
        <v>3</v>
      </c>
      <c r="AO31" s="231"/>
      <c r="AP31" s="231"/>
      <c r="AQ31" s="230"/>
      <c r="AR31" s="230"/>
      <c r="AS31" s="230"/>
      <c r="AT31" s="230"/>
      <c r="AU31" s="230"/>
      <c r="AV31" s="237">
        <f>SUM(C31:AP31)</f>
        <v>105</v>
      </c>
    </row>
    <row r="32" spans="1:48" hidden="1" x14ac:dyDescent="0.2">
      <c r="A32" s="231" t="str">
        <f>'Assumption Sheet'!H10</f>
        <v>1BHK</v>
      </c>
      <c r="B32" s="231">
        <f>'Assumption Sheet'!K10</f>
        <v>0</v>
      </c>
      <c r="C32" s="231"/>
      <c r="D32" s="231"/>
      <c r="E32" s="231"/>
      <c r="F32" s="231"/>
      <c r="G32" s="231"/>
      <c r="H32" s="231"/>
      <c r="I32" s="231">
        <f>ROUND($B$32*2.5%,0)</f>
        <v>0</v>
      </c>
      <c r="J32" s="231"/>
      <c r="K32" s="231"/>
      <c r="L32" s="231">
        <f>ROUND($B$32*5%,0)</f>
        <v>0</v>
      </c>
      <c r="M32" s="231"/>
      <c r="N32" s="231"/>
      <c r="O32" s="231">
        <f>ROUND($B$32*5%,0)</f>
        <v>0</v>
      </c>
      <c r="P32" s="231"/>
      <c r="Q32" s="231"/>
      <c r="R32" s="231">
        <f>ROUND($B$32*7.5%,0)</f>
        <v>0</v>
      </c>
      <c r="S32" s="231"/>
      <c r="T32" s="231"/>
      <c r="U32" s="231">
        <f>ROUND($B$32*7.5%,0)</f>
        <v>0</v>
      </c>
      <c r="V32" s="231"/>
      <c r="W32" s="231"/>
      <c r="X32" s="231">
        <f>ROUND($B$32*7.5%,0)</f>
        <v>0</v>
      </c>
      <c r="Y32" s="231"/>
      <c r="Z32" s="231"/>
      <c r="AA32" s="231">
        <f>ROUND($B$32*10%,0)</f>
        <v>0</v>
      </c>
      <c r="AB32" s="231"/>
      <c r="AC32" s="231"/>
      <c r="AD32" s="231">
        <f>ROUND($B$32*10%,0)</f>
        <v>0</v>
      </c>
      <c r="AE32" s="231"/>
      <c r="AF32" s="231"/>
      <c r="AG32" s="231">
        <f>ROUND($B$32*10%,0)</f>
        <v>0</v>
      </c>
      <c r="AH32" s="231"/>
      <c r="AI32" s="231"/>
      <c r="AJ32" s="231">
        <f>ROUND($B$32*10%,0)</f>
        <v>0</v>
      </c>
      <c r="AK32" s="231"/>
      <c r="AL32" s="231"/>
      <c r="AM32" s="231">
        <f>ROUND($B$32*10%,0)</f>
        <v>0</v>
      </c>
      <c r="AN32" s="231"/>
      <c r="AO32" s="231">
        <f>ROUND($B$32*12.5%,0)</f>
        <v>0</v>
      </c>
      <c r="AP32" s="231"/>
      <c r="AQ32" s="230"/>
      <c r="AR32" s="230"/>
      <c r="AS32" s="230"/>
      <c r="AT32" s="230"/>
      <c r="AU32" s="230"/>
      <c r="AV32" s="237">
        <f>SUM(C32:AP32)</f>
        <v>0</v>
      </c>
    </row>
    <row r="33" spans="1:47" hidden="1" x14ac:dyDescent="0.2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0"/>
      <c r="AR33" s="230"/>
      <c r="AS33" s="230"/>
      <c r="AT33" s="230"/>
      <c r="AU33" s="230"/>
    </row>
    <row r="34" spans="1:47" hidden="1" x14ac:dyDescent="0.2">
      <c r="A34" s="233" t="s">
        <v>254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0"/>
      <c r="AR34" s="230"/>
      <c r="AS34" s="230"/>
      <c r="AT34" s="230"/>
      <c r="AU34" s="230"/>
    </row>
    <row r="35" spans="1:47" hidden="1" x14ac:dyDescent="0.2">
      <c r="A35" s="231" t="str">
        <f>A30</f>
        <v>1BHK</v>
      </c>
      <c r="B35" s="231"/>
      <c r="C35" s="231"/>
      <c r="D35" s="231"/>
      <c r="E35" s="231"/>
      <c r="F35" s="231"/>
      <c r="G35" s="231"/>
      <c r="H35" s="231">
        <f t="shared" ref="H35:AP35" si="16">H10*H30</f>
        <v>0</v>
      </c>
      <c r="I35" s="231">
        <f t="shared" si="16"/>
        <v>0</v>
      </c>
      <c r="J35" s="231">
        <f t="shared" si="16"/>
        <v>0</v>
      </c>
      <c r="K35" s="231">
        <f t="shared" si="16"/>
        <v>0</v>
      </c>
      <c r="L35" s="231">
        <f t="shared" si="16"/>
        <v>0</v>
      </c>
      <c r="M35" s="231">
        <f t="shared" si="16"/>
        <v>0</v>
      </c>
      <c r="N35" s="231">
        <f t="shared" si="16"/>
        <v>0</v>
      </c>
      <c r="O35" s="231">
        <f t="shared" si="16"/>
        <v>0</v>
      </c>
      <c r="P35" s="231">
        <f t="shared" si="16"/>
        <v>0</v>
      </c>
      <c r="Q35" s="231">
        <f t="shared" si="16"/>
        <v>0</v>
      </c>
      <c r="R35" s="231">
        <f t="shared" si="16"/>
        <v>0</v>
      </c>
      <c r="S35" s="231">
        <f t="shared" si="16"/>
        <v>0</v>
      </c>
      <c r="T35" s="231">
        <f t="shared" si="16"/>
        <v>0</v>
      </c>
      <c r="U35" s="231">
        <f t="shared" si="16"/>
        <v>0</v>
      </c>
      <c r="V35" s="231">
        <f t="shared" si="16"/>
        <v>0</v>
      </c>
      <c r="W35" s="231">
        <f t="shared" si="16"/>
        <v>0</v>
      </c>
      <c r="X35" s="231">
        <f t="shared" si="16"/>
        <v>0</v>
      </c>
      <c r="Y35" s="231">
        <f t="shared" si="16"/>
        <v>0</v>
      </c>
      <c r="Z35" s="231">
        <f t="shared" si="16"/>
        <v>0</v>
      </c>
      <c r="AA35" s="231">
        <f t="shared" si="16"/>
        <v>0</v>
      </c>
      <c r="AB35" s="231">
        <f t="shared" si="16"/>
        <v>0</v>
      </c>
      <c r="AC35" s="231">
        <f t="shared" si="16"/>
        <v>0</v>
      </c>
      <c r="AD35" s="231">
        <f t="shared" si="16"/>
        <v>0</v>
      </c>
      <c r="AE35" s="231">
        <f t="shared" si="16"/>
        <v>0</v>
      </c>
      <c r="AF35" s="231">
        <f t="shared" si="16"/>
        <v>0</v>
      </c>
      <c r="AG35" s="231">
        <f t="shared" si="16"/>
        <v>0</v>
      </c>
      <c r="AH35" s="231">
        <f t="shared" si="16"/>
        <v>0</v>
      </c>
      <c r="AI35" s="231">
        <f t="shared" si="16"/>
        <v>0</v>
      </c>
      <c r="AJ35" s="231">
        <f t="shared" si="16"/>
        <v>0</v>
      </c>
      <c r="AK35" s="231">
        <f t="shared" si="16"/>
        <v>0</v>
      </c>
      <c r="AL35" s="231">
        <f t="shared" si="16"/>
        <v>0</v>
      </c>
      <c r="AM35" s="231">
        <f t="shared" si="16"/>
        <v>0</v>
      </c>
      <c r="AN35" s="231">
        <f t="shared" si="16"/>
        <v>0</v>
      </c>
      <c r="AO35" s="231">
        <f t="shared" si="16"/>
        <v>0</v>
      </c>
      <c r="AP35" s="231">
        <f t="shared" si="16"/>
        <v>0</v>
      </c>
      <c r="AQ35" s="230"/>
      <c r="AR35" s="230"/>
      <c r="AS35" s="230"/>
      <c r="AT35" s="230"/>
      <c r="AU35" s="230"/>
    </row>
    <row r="36" spans="1:47" hidden="1" x14ac:dyDescent="0.2">
      <c r="A36" s="231" t="str">
        <f>A31</f>
        <v>1BHK</v>
      </c>
      <c r="B36" s="231"/>
      <c r="C36" s="231"/>
      <c r="D36" s="231"/>
      <c r="E36" s="231"/>
      <c r="F36" s="231"/>
      <c r="G36" s="231"/>
      <c r="H36" s="231">
        <f t="shared" ref="H36:AP36" si="17">H11*H31</f>
        <v>0</v>
      </c>
      <c r="I36" s="231">
        <f t="shared" si="17"/>
        <v>0</v>
      </c>
      <c r="J36" s="231">
        <f t="shared" si="17"/>
        <v>0</v>
      </c>
      <c r="K36" s="231">
        <f t="shared" si="17"/>
        <v>0</v>
      </c>
      <c r="L36" s="231">
        <f t="shared" si="17"/>
        <v>0</v>
      </c>
      <c r="M36" s="231">
        <f t="shared" si="17"/>
        <v>0</v>
      </c>
      <c r="N36" s="231">
        <f t="shared" si="17"/>
        <v>0</v>
      </c>
      <c r="O36" s="231">
        <f t="shared" si="17"/>
        <v>0</v>
      </c>
      <c r="P36" s="231">
        <f t="shared" si="17"/>
        <v>0</v>
      </c>
      <c r="Q36" s="231">
        <f t="shared" si="17"/>
        <v>0</v>
      </c>
      <c r="R36" s="231">
        <f t="shared" si="17"/>
        <v>0</v>
      </c>
      <c r="S36" s="231">
        <f t="shared" si="17"/>
        <v>0</v>
      </c>
      <c r="T36" s="231">
        <f t="shared" si="17"/>
        <v>0</v>
      </c>
      <c r="U36" s="231">
        <f t="shared" si="17"/>
        <v>0</v>
      </c>
      <c r="V36" s="231">
        <f t="shared" si="17"/>
        <v>0</v>
      </c>
      <c r="W36" s="231">
        <f t="shared" si="17"/>
        <v>0</v>
      </c>
      <c r="X36" s="231">
        <f t="shared" si="17"/>
        <v>0</v>
      </c>
      <c r="Y36" s="231">
        <f t="shared" si="17"/>
        <v>0</v>
      </c>
      <c r="Z36" s="231">
        <f t="shared" si="17"/>
        <v>0</v>
      </c>
      <c r="AA36" s="231">
        <f t="shared" si="17"/>
        <v>0</v>
      </c>
      <c r="AB36" s="231">
        <f t="shared" si="17"/>
        <v>0</v>
      </c>
      <c r="AC36" s="231">
        <f t="shared" si="17"/>
        <v>0</v>
      </c>
      <c r="AD36" s="231">
        <f t="shared" si="17"/>
        <v>0</v>
      </c>
      <c r="AE36" s="231">
        <f t="shared" si="17"/>
        <v>0</v>
      </c>
      <c r="AF36" s="231">
        <f t="shared" si="17"/>
        <v>0</v>
      </c>
      <c r="AG36" s="231">
        <f t="shared" si="17"/>
        <v>0</v>
      </c>
      <c r="AH36" s="231">
        <f t="shared" si="17"/>
        <v>0</v>
      </c>
      <c r="AI36" s="231">
        <f t="shared" si="17"/>
        <v>0</v>
      </c>
      <c r="AJ36" s="231">
        <f t="shared" si="17"/>
        <v>0</v>
      </c>
      <c r="AK36" s="231">
        <f t="shared" si="17"/>
        <v>0</v>
      </c>
      <c r="AL36" s="231">
        <f t="shared" si="17"/>
        <v>0</v>
      </c>
      <c r="AM36" s="231">
        <f t="shared" si="17"/>
        <v>0</v>
      </c>
      <c r="AN36" s="231">
        <f t="shared" si="17"/>
        <v>0</v>
      </c>
      <c r="AO36" s="231">
        <f t="shared" si="17"/>
        <v>0</v>
      </c>
      <c r="AP36" s="231">
        <f t="shared" si="17"/>
        <v>0</v>
      </c>
      <c r="AQ36" s="230"/>
      <c r="AR36" s="230"/>
      <c r="AS36" s="230"/>
      <c r="AT36" s="230"/>
      <c r="AU36" s="230"/>
    </row>
    <row r="37" spans="1:47" hidden="1" x14ac:dyDescent="0.2">
      <c r="A37" s="231" t="str">
        <f>A32</f>
        <v>1BHK</v>
      </c>
      <c r="B37" s="231"/>
      <c r="C37" s="231"/>
      <c r="D37" s="231"/>
      <c r="E37" s="231"/>
      <c r="F37" s="231"/>
      <c r="G37" s="231"/>
      <c r="H37" s="231">
        <f t="shared" ref="H37:AP37" si="18">H12*H32</f>
        <v>0</v>
      </c>
      <c r="I37" s="231">
        <f t="shared" si="18"/>
        <v>0</v>
      </c>
      <c r="J37" s="231">
        <f t="shared" si="18"/>
        <v>0</v>
      </c>
      <c r="K37" s="231">
        <f t="shared" si="18"/>
        <v>0</v>
      </c>
      <c r="L37" s="231">
        <f t="shared" si="18"/>
        <v>0</v>
      </c>
      <c r="M37" s="231">
        <f t="shared" si="18"/>
        <v>0</v>
      </c>
      <c r="N37" s="231">
        <f t="shared" si="18"/>
        <v>0</v>
      </c>
      <c r="O37" s="231">
        <f t="shared" si="18"/>
        <v>0</v>
      </c>
      <c r="P37" s="231">
        <f t="shared" si="18"/>
        <v>0</v>
      </c>
      <c r="Q37" s="231">
        <f t="shared" si="18"/>
        <v>0</v>
      </c>
      <c r="R37" s="231">
        <f t="shared" si="18"/>
        <v>0</v>
      </c>
      <c r="S37" s="231">
        <f t="shared" si="18"/>
        <v>0</v>
      </c>
      <c r="T37" s="231">
        <f t="shared" si="18"/>
        <v>0</v>
      </c>
      <c r="U37" s="231">
        <f t="shared" si="18"/>
        <v>0</v>
      </c>
      <c r="V37" s="231">
        <f t="shared" si="18"/>
        <v>0</v>
      </c>
      <c r="W37" s="231">
        <f t="shared" si="18"/>
        <v>0</v>
      </c>
      <c r="X37" s="231">
        <f t="shared" si="18"/>
        <v>0</v>
      </c>
      <c r="Y37" s="231">
        <f t="shared" si="18"/>
        <v>0</v>
      </c>
      <c r="Z37" s="231">
        <f t="shared" si="18"/>
        <v>0</v>
      </c>
      <c r="AA37" s="231">
        <f t="shared" si="18"/>
        <v>0</v>
      </c>
      <c r="AB37" s="231">
        <f t="shared" si="18"/>
        <v>0</v>
      </c>
      <c r="AC37" s="231">
        <f t="shared" si="18"/>
        <v>0</v>
      </c>
      <c r="AD37" s="231">
        <f t="shared" si="18"/>
        <v>0</v>
      </c>
      <c r="AE37" s="231">
        <f t="shared" si="18"/>
        <v>0</v>
      </c>
      <c r="AF37" s="231">
        <f t="shared" si="18"/>
        <v>0</v>
      </c>
      <c r="AG37" s="231">
        <f t="shared" si="18"/>
        <v>0</v>
      </c>
      <c r="AH37" s="231">
        <f t="shared" si="18"/>
        <v>0</v>
      </c>
      <c r="AI37" s="231">
        <f t="shared" si="18"/>
        <v>0</v>
      </c>
      <c r="AJ37" s="231">
        <f t="shared" si="18"/>
        <v>0</v>
      </c>
      <c r="AK37" s="231">
        <f t="shared" si="18"/>
        <v>0</v>
      </c>
      <c r="AL37" s="231">
        <f t="shared" si="18"/>
        <v>0</v>
      </c>
      <c r="AM37" s="231">
        <f t="shared" si="18"/>
        <v>0</v>
      </c>
      <c r="AN37" s="231">
        <f t="shared" si="18"/>
        <v>0</v>
      </c>
      <c r="AO37" s="231">
        <f t="shared" si="18"/>
        <v>0</v>
      </c>
      <c r="AP37" s="231">
        <f t="shared" si="18"/>
        <v>0</v>
      </c>
      <c r="AQ37" s="230"/>
      <c r="AR37" s="230"/>
      <c r="AS37" s="230"/>
      <c r="AT37" s="230"/>
      <c r="AU37" s="230"/>
    </row>
    <row r="38" spans="1:47" s="236" customFormat="1" hidden="1" x14ac:dyDescent="0.2">
      <c r="A38" s="233" t="s">
        <v>168</v>
      </c>
      <c r="B38" s="233"/>
      <c r="C38" s="233"/>
      <c r="D38" s="233"/>
      <c r="E38" s="233"/>
      <c r="F38" s="233"/>
      <c r="G38" s="233"/>
      <c r="H38" s="233">
        <f>SUM(H35:H37)</f>
        <v>0</v>
      </c>
      <c r="I38" s="233">
        <f t="shared" ref="I38:AP38" si="19">SUM(I35:I37)</f>
        <v>0</v>
      </c>
      <c r="J38" s="233">
        <f t="shared" si="19"/>
        <v>0</v>
      </c>
      <c r="K38" s="233">
        <f t="shared" si="19"/>
        <v>0</v>
      </c>
      <c r="L38" s="233">
        <f t="shared" si="19"/>
        <v>0</v>
      </c>
      <c r="M38" s="233">
        <f t="shared" si="19"/>
        <v>0</v>
      </c>
      <c r="N38" s="233">
        <f t="shared" si="19"/>
        <v>0</v>
      </c>
      <c r="O38" s="233">
        <f t="shared" si="19"/>
        <v>0</v>
      </c>
      <c r="P38" s="233">
        <f t="shared" si="19"/>
        <v>0</v>
      </c>
      <c r="Q38" s="233">
        <f t="shared" si="19"/>
        <v>0</v>
      </c>
      <c r="R38" s="233">
        <f t="shared" si="19"/>
        <v>0</v>
      </c>
      <c r="S38" s="233">
        <f t="shared" si="19"/>
        <v>0</v>
      </c>
      <c r="T38" s="233">
        <f t="shared" si="19"/>
        <v>0</v>
      </c>
      <c r="U38" s="233">
        <f t="shared" si="19"/>
        <v>0</v>
      </c>
      <c r="V38" s="233">
        <f t="shared" si="19"/>
        <v>0</v>
      </c>
      <c r="W38" s="233">
        <f t="shared" si="19"/>
        <v>0</v>
      </c>
      <c r="X38" s="233">
        <f t="shared" si="19"/>
        <v>0</v>
      </c>
      <c r="Y38" s="233">
        <f t="shared" si="19"/>
        <v>0</v>
      </c>
      <c r="Z38" s="233">
        <f t="shared" si="19"/>
        <v>0</v>
      </c>
      <c r="AA38" s="233">
        <f t="shared" si="19"/>
        <v>0</v>
      </c>
      <c r="AB38" s="233">
        <f t="shared" si="19"/>
        <v>0</v>
      </c>
      <c r="AC38" s="233">
        <f t="shared" si="19"/>
        <v>0</v>
      </c>
      <c r="AD38" s="233">
        <f t="shared" si="19"/>
        <v>0</v>
      </c>
      <c r="AE38" s="233">
        <f t="shared" si="19"/>
        <v>0</v>
      </c>
      <c r="AF38" s="233">
        <f t="shared" si="19"/>
        <v>0</v>
      </c>
      <c r="AG38" s="233">
        <f t="shared" si="19"/>
        <v>0</v>
      </c>
      <c r="AH38" s="233">
        <f t="shared" si="19"/>
        <v>0</v>
      </c>
      <c r="AI38" s="233">
        <f t="shared" si="19"/>
        <v>0</v>
      </c>
      <c r="AJ38" s="233">
        <f t="shared" si="19"/>
        <v>0</v>
      </c>
      <c r="AK38" s="233">
        <f t="shared" si="19"/>
        <v>0</v>
      </c>
      <c r="AL38" s="233">
        <f t="shared" si="19"/>
        <v>0</v>
      </c>
      <c r="AM38" s="233">
        <f t="shared" si="19"/>
        <v>0</v>
      </c>
      <c r="AN38" s="233">
        <f t="shared" si="19"/>
        <v>0</v>
      </c>
      <c r="AO38" s="233">
        <f t="shared" si="19"/>
        <v>0</v>
      </c>
      <c r="AP38" s="233">
        <f t="shared" si="19"/>
        <v>0</v>
      </c>
      <c r="AQ38" s="320"/>
      <c r="AR38" s="320"/>
      <c r="AS38" s="320"/>
      <c r="AT38" s="320"/>
      <c r="AU38" s="320"/>
    </row>
    <row r="39" spans="1:47" hidden="1" x14ac:dyDescent="0.2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0"/>
      <c r="AR39" s="230"/>
      <c r="AS39" s="230"/>
      <c r="AT39" s="230"/>
      <c r="AU39" s="230"/>
    </row>
    <row r="40" spans="1:47" hidden="1" x14ac:dyDescent="0.2">
      <c r="A40" s="233" t="s">
        <v>255</v>
      </c>
      <c r="B40" s="231"/>
      <c r="C40" s="231"/>
      <c r="D40" s="231"/>
      <c r="E40" s="231"/>
      <c r="F40" s="231"/>
      <c r="G40" s="231"/>
      <c r="H40" s="239">
        <f>H24</f>
        <v>0.1</v>
      </c>
      <c r="I40" s="239">
        <f t="shared" ref="I40:AP40" si="20">I24</f>
        <v>0.12</v>
      </c>
      <c r="J40" s="239">
        <f t="shared" si="20"/>
        <v>0.14000000000000001</v>
      </c>
      <c r="K40" s="239">
        <f t="shared" si="20"/>
        <v>0.16000000000000003</v>
      </c>
      <c r="L40" s="239">
        <f t="shared" si="20"/>
        <v>0.18000000000000005</v>
      </c>
      <c r="M40" s="239">
        <f t="shared" si="20"/>
        <v>0.20000000000000007</v>
      </c>
      <c r="N40" s="239">
        <f t="shared" si="20"/>
        <v>0.24000000000000005</v>
      </c>
      <c r="O40" s="239">
        <f t="shared" si="20"/>
        <v>0.28000000000000008</v>
      </c>
      <c r="P40" s="239">
        <f t="shared" si="20"/>
        <v>0.32000000000000012</v>
      </c>
      <c r="Q40" s="239">
        <f t="shared" si="20"/>
        <v>0.36000000000000015</v>
      </c>
      <c r="R40" s="239">
        <f t="shared" si="20"/>
        <v>0.40000000000000019</v>
      </c>
      <c r="S40" s="239">
        <f t="shared" si="20"/>
        <v>0.44000000000000022</v>
      </c>
      <c r="T40" s="239">
        <f t="shared" si="20"/>
        <v>0.48000000000000026</v>
      </c>
      <c r="U40" s="239">
        <f t="shared" si="20"/>
        <v>0.52000000000000024</v>
      </c>
      <c r="V40" s="239">
        <f t="shared" si="20"/>
        <v>0.56000000000000028</v>
      </c>
      <c r="W40" s="239">
        <f t="shared" si="20"/>
        <v>0.60000000000000031</v>
      </c>
      <c r="X40" s="239">
        <f t="shared" si="20"/>
        <v>0.64000000000000035</v>
      </c>
      <c r="Y40" s="239">
        <f t="shared" si="20"/>
        <v>0.68000000000000038</v>
      </c>
      <c r="Z40" s="239">
        <f t="shared" si="20"/>
        <v>0.72000000000000042</v>
      </c>
      <c r="AA40" s="239">
        <f t="shared" si="20"/>
        <v>0.76000000000000045</v>
      </c>
      <c r="AB40" s="239">
        <f t="shared" si="20"/>
        <v>0.80000000000000049</v>
      </c>
      <c r="AC40" s="239">
        <f t="shared" si="20"/>
        <v>0.80000000000000049</v>
      </c>
      <c r="AD40" s="239">
        <f t="shared" si="20"/>
        <v>0.80000000000000049</v>
      </c>
      <c r="AE40" s="239">
        <f t="shared" si="20"/>
        <v>0.80000000000000049</v>
      </c>
      <c r="AF40" s="239">
        <f t="shared" si="20"/>
        <v>0.80000000000000049</v>
      </c>
      <c r="AG40" s="239">
        <f t="shared" si="20"/>
        <v>0.95000000000000051</v>
      </c>
      <c r="AH40" s="239">
        <f t="shared" si="20"/>
        <v>0.95000000000000051</v>
      </c>
      <c r="AI40" s="239">
        <f t="shared" si="20"/>
        <v>0.95000000000000051</v>
      </c>
      <c r="AJ40" s="239">
        <f t="shared" si="20"/>
        <v>0.95000000000000051</v>
      </c>
      <c r="AK40" s="239">
        <f t="shared" si="20"/>
        <v>0.95000000000000051</v>
      </c>
      <c r="AL40" s="239">
        <f t="shared" si="20"/>
        <v>0.95000000000000051</v>
      </c>
      <c r="AM40" s="239">
        <f t="shared" si="20"/>
        <v>0.95000000000000051</v>
      </c>
      <c r="AN40" s="239">
        <f t="shared" si="20"/>
        <v>0.95000000000000051</v>
      </c>
      <c r="AO40" s="239">
        <f t="shared" si="20"/>
        <v>0.95000000000000051</v>
      </c>
      <c r="AP40" s="239">
        <f t="shared" si="20"/>
        <v>0.95000000000000051</v>
      </c>
      <c r="AQ40" s="321"/>
      <c r="AR40" s="321"/>
      <c r="AS40" s="321"/>
      <c r="AT40" s="321"/>
      <c r="AU40" s="321"/>
    </row>
    <row r="41" spans="1:47" s="236" customFormat="1" hidden="1" x14ac:dyDescent="0.2">
      <c r="A41" s="241" t="s">
        <v>6</v>
      </c>
      <c r="B41" s="241"/>
      <c r="C41" s="241"/>
      <c r="D41" s="241"/>
      <c r="E41" s="241"/>
      <c r="F41" s="241"/>
      <c r="G41" s="241"/>
      <c r="H41" s="241">
        <f>H38*H40</f>
        <v>0</v>
      </c>
      <c r="I41" s="241">
        <f>SUM(H38:I38)*I40-H41</f>
        <v>0</v>
      </c>
      <c r="J41" s="241">
        <f>SUM($H$38:J38)*J40-SUM($H$41:I41)</f>
        <v>0</v>
      </c>
      <c r="K41" s="241">
        <f>SUM($H$38:K38)*K40-SUM($H$41:J41)</f>
        <v>0</v>
      </c>
      <c r="L41" s="241">
        <f>SUM($H$38:L38)*L40-SUM($H$41:K41)</f>
        <v>0</v>
      </c>
      <c r="M41" s="241">
        <f>SUM($H$38:M38)*M40-SUM($H$41:L41)</f>
        <v>0</v>
      </c>
      <c r="N41" s="241">
        <f>SUM($H$38:N38)*N40-SUM($H$41:M41)</f>
        <v>0</v>
      </c>
      <c r="O41" s="241">
        <f>SUM($H$38:O38)*O40-SUM($H$41:N41)</f>
        <v>0</v>
      </c>
      <c r="P41" s="241">
        <f>SUM($H$38:P38)*P40-SUM($H$41:O41)</f>
        <v>0</v>
      </c>
      <c r="Q41" s="241">
        <f>SUM($H$38:Q38)*Q40-SUM($H$41:P41)</f>
        <v>0</v>
      </c>
      <c r="R41" s="241">
        <f>SUM($H$38:R38)*R40-SUM($H$41:Q41)</f>
        <v>0</v>
      </c>
      <c r="S41" s="241">
        <f>SUM($H$38:S38)*S40-SUM($H$41:R41)</f>
        <v>0</v>
      </c>
      <c r="T41" s="241">
        <f>SUM($H$38:T38)*T40-SUM($H$41:S41)</f>
        <v>0</v>
      </c>
      <c r="U41" s="241">
        <f>SUM($H$38:U38)*U40-SUM($H$41:T41)</f>
        <v>0</v>
      </c>
      <c r="V41" s="241">
        <f>SUM($H$38:V38)*V40-SUM($H$41:U41)</f>
        <v>0</v>
      </c>
      <c r="W41" s="241">
        <f>SUM($H$38:W38)*W40-SUM($H$41:V41)</f>
        <v>0</v>
      </c>
      <c r="X41" s="241">
        <f>SUM($H$38:X38)*X40-SUM($H$41:W41)</f>
        <v>0</v>
      </c>
      <c r="Y41" s="241">
        <f>SUM($H$38:Y38)*Y40-SUM($H$41:X41)</f>
        <v>0</v>
      </c>
      <c r="Z41" s="241">
        <f>SUM($H$38:Z38)*Z40-SUM($H$41:Y41)</f>
        <v>0</v>
      </c>
      <c r="AA41" s="241">
        <f>SUM($H$38:AA38)*AA40-SUM($H$41:Z41)</f>
        <v>0</v>
      </c>
      <c r="AB41" s="241">
        <f>SUM($H$38:AB38)*AB40-SUM($H$41:AA41)</f>
        <v>0</v>
      </c>
      <c r="AC41" s="241">
        <f>SUM($H$38:AC38)*AC40-SUM($H$41:AB41)</f>
        <v>0</v>
      </c>
      <c r="AD41" s="241">
        <f>SUM($H$38:AD38)*AD40-SUM($H$41:AC41)</f>
        <v>0</v>
      </c>
      <c r="AE41" s="241">
        <f>SUM($H$38:AE38)*AE40-SUM($H$41:AD41)</f>
        <v>0</v>
      </c>
      <c r="AF41" s="241">
        <f>SUM($H$38:AF38)*AF40-SUM($H$41:AE41)</f>
        <v>0</v>
      </c>
      <c r="AG41" s="241">
        <f>SUM($H$38:AG38)*AG40-SUM($H$41:AF41)</f>
        <v>0</v>
      </c>
      <c r="AH41" s="241">
        <f>SUM($H$38:AH38)*AH40-SUM($H$41:AG41)</f>
        <v>0</v>
      </c>
      <c r="AI41" s="241">
        <f>SUM($H$38:AI38)*AI40-SUM($H$41:AH41)</f>
        <v>0</v>
      </c>
      <c r="AJ41" s="241">
        <f>SUM($H$38:AJ38)*AJ40-SUM($H$41:AI41)</f>
        <v>0</v>
      </c>
      <c r="AK41" s="241">
        <f>SUM($H$38:AK38)*AK40-SUM($H$41:AJ41)</f>
        <v>0</v>
      </c>
      <c r="AL41" s="241">
        <f>SUM($H$38:AL38)*AL40-SUM($H$41:AK41)</f>
        <v>0</v>
      </c>
      <c r="AM41" s="241">
        <f>SUM($H$38:AM38)*AM40-SUM($H$41:AL41)</f>
        <v>0</v>
      </c>
      <c r="AN41" s="241">
        <f>SUM($H$38:AN38)*AN40-SUM($H$41:AM41)</f>
        <v>0</v>
      </c>
      <c r="AO41" s="241">
        <f>SUM($H$38:AO38)*AO40-SUM($H$41:AN41)</f>
        <v>0</v>
      </c>
      <c r="AP41" s="241">
        <f>SUM($H$38:AP38)*AP40-SUM($H$41:AO41)</f>
        <v>0</v>
      </c>
      <c r="AQ41" s="324"/>
      <c r="AR41" s="324"/>
      <c r="AS41" s="324"/>
      <c r="AT41" s="324"/>
      <c r="AU41" s="324"/>
    </row>
    <row r="42" spans="1:47" hidden="1" x14ac:dyDescent="0.2"/>
    <row r="43" spans="1:47" s="236" customFormat="1" hidden="1" x14ac:dyDescent="0.2">
      <c r="A43" s="236" t="s">
        <v>256</v>
      </c>
      <c r="C43" s="236">
        <f t="shared" ref="C43:H43" si="21">C21+C38</f>
        <v>0</v>
      </c>
      <c r="D43" s="236">
        <f t="shared" si="21"/>
        <v>0</v>
      </c>
      <c r="E43" s="236">
        <f t="shared" si="21"/>
        <v>0</v>
      </c>
      <c r="F43" s="236">
        <f t="shared" si="21"/>
        <v>0</v>
      </c>
      <c r="G43" s="236">
        <f t="shared" si="21"/>
        <v>0</v>
      </c>
      <c r="H43" s="236">
        <f t="shared" si="21"/>
        <v>0</v>
      </c>
      <c r="I43" s="236">
        <f t="shared" ref="I43:AP43" si="22">I21+I38</f>
        <v>0</v>
      </c>
      <c r="J43" s="236">
        <f t="shared" si="22"/>
        <v>0</v>
      </c>
      <c r="K43" s="236">
        <f t="shared" si="22"/>
        <v>0</v>
      </c>
      <c r="L43" s="236">
        <f t="shared" si="22"/>
        <v>0</v>
      </c>
      <c r="M43" s="236">
        <f t="shared" si="22"/>
        <v>0</v>
      </c>
      <c r="N43" s="236">
        <f t="shared" si="22"/>
        <v>0</v>
      </c>
      <c r="O43" s="236">
        <f t="shared" si="22"/>
        <v>0</v>
      </c>
      <c r="P43" s="236">
        <f t="shared" si="22"/>
        <v>0</v>
      </c>
      <c r="Q43" s="236">
        <f t="shared" si="22"/>
        <v>0</v>
      </c>
      <c r="R43" s="236">
        <f t="shared" si="22"/>
        <v>0</v>
      </c>
      <c r="S43" s="236">
        <f t="shared" si="22"/>
        <v>0</v>
      </c>
      <c r="T43" s="236">
        <f t="shared" si="22"/>
        <v>0</v>
      </c>
      <c r="U43" s="236">
        <f t="shared" si="22"/>
        <v>0</v>
      </c>
      <c r="V43" s="236">
        <f t="shared" si="22"/>
        <v>0</v>
      </c>
      <c r="W43" s="236">
        <f t="shared" si="22"/>
        <v>0</v>
      </c>
      <c r="X43" s="236">
        <f t="shared" si="22"/>
        <v>0</v>
      </c>
      <c r="Y43" s="236">
        <f t="shared" si="22"/>
        <v>0</v>
      </c>
      <c r="Z43" s="236">
        <f t="shared" si="22"/>
        <v>0</v>
      </c>
      <c r="AA43" s="236">
        <f t="shared" si="22"/>
        <v>0</v>
      </c>
      <c r="AB43" s="236">
        <f t="shared" si="22"/>
        <v>0</v>
      </c>
      <c r="AC43" s="236">
        <f t="shared" si="22"/>
        <v>0</v>
      </c>
      <c r="AD43" s="236">
        <f t="shared" si="22"/>
        <v>0</v>
      </c>
      <c r="AE43" s="236">
        <f t="shared" si="22"/>
        <v>0</v>
      </c>
      <c r="AF43" s="236">
        <f t="shared" si="22"/>
        <v>0</v>
      </c>
      <c r="AG43" s="236">
        <f t="shared" si="22"/>
        <v>0</v>
      </c>
      <c r="AH43" s="236">
        <f t="shared" si="22"/>
        <v>0</v>
      </c>
      <c r="AI43" s="236">
        <f t="shared" si="22"/>
        <v>0</v>
      </c>
      <c r="AJ43" s="236">
        <f t="shared" si="22"/>
        <v>0</v>
      </c>
      <c r="AK43" s="236">
        <f t="shared" si="22"/>
        <v>0</v>
      </c>
      <c r="AL43" s="236">
        <f t="shared" si="22"/>
        <v>0</v>
      </c>
      <c r="AM43" s="236">
        <f t="shared" si="22"/>
        <v>0</v>
      </c>
      <c r="AN43" s="236">
        <f t="shared" si="22"/>
        <v>0</v>
      </c>
      <c r="AO43" s="236">
        <f t="shared" si="22"/>
        <v>0</v>
      </c>
      <c r="AP43" s="236">
        <f t="shared" si="22"/>
        <v>0</v>
      </c>
    </row>
    <row r="44" spans="1:47" s="236" customFormat="1" hidden="1" x14ac:dyDescent="0.2">
      <c r="A44" s="236" t="s">
        <v>266</v>
      </c>
      <c r="C44" s="247">
        <f>C25+C26+C41</f>
        <v>1.5196837628571429</v>
      </c>
      <c r="D44" s="247">
        <f t="shared" ref="D44:AP44" si="23">D25+D26+D41</f>
        <v>0</v>
      </c>
      <c r="E44" s="247">
        <f t="shared" si="23"/>
        <v>0</v>
      </c>
      <c r="F44" s="247">
        <f t="shared" si="23"/>
        <v>0</v>
      </c>
      <c r="G44" s="247">
        <f t="shared" si="23"/>
        <v>0</v>
      </c>
      <c r="H44" s="247">
        <f t="shared" si="23"/>
        <v>0</v>
      </c>
      <c r="I44" s="247">
        <f t="shared" si="23"/>
        <v>16.246073666177583</v>
      </c>
      <c r="J44" s="247">
        <f t="shared" si="23"/>
        <v>0</v>
      </c>
      <c r="K44" s="247">
        <f t="shared" si="23"/>
        <v>0</v>
      </c>
      <c r="L44" s="247">
        <f t="shared" si="23"/>
        <v>-1</v>
      </c>
      <c r="M44" s="247">
        <f t="shared" si="23"/>
        <v>-1</v>
      </c>
      <c r="N44" s="247">
        <f t="shared" si="23"/>
        <v>-1</v>
      </c>
      <c r="O44" s="247">
        <f t="shared" si="23"/>
        <v>-1</v>
      </c>
      <c r="P44" s="247">
        <f t="shared" si="23"/>
        <v>-1</v>
      </c>
      <c r="Q44" s="247">
        <f t="shared" si="23"/>
        <v>-1</v>
      </c>
      <c r="R44" s="247">
        <f t="shared" si="23"/>
        <v>-1</v>
      </c>
      <c r="S44" s="247">
        <f t="shared" si="23"/>
        <v>-1</v>
      </c>
      <c r="T44" s="247">
        <f t="shared" si="23"/>
        <v>-1</v>
      </c>
      <c r="U44" s="247">
        <f t="shared" si="23"/>
        <v>15.250720707567545</v>
      </c>
      <c r="V44" s="247">
        <f t="shared" si="23"/>
        <v>-1</v>
      </c>
      <c r="W44" s="247">
        <f t="shared" si="23"/>
        <v>-1</v>
      </c>
      <c r="X44" s="247">
        <f t="shared" si="23"/>
        <v>10</v>
      </c>
      <c r="Y44" s="247">
        <f t="shared" si="23"/>
        <v>-2</v>
      </c>
      <c r="Z44" s="247">
        <f t="shared" si="23"/>
        <v>-2</v>
      </c>
      <c r="AA44" s="247">
        <f t="shared" si="23"/>
        <v>102.95265757918901</v>
      </c>
      <c r="AB44" s="247">
        <f t="shared" si="23"/>
        <v>-2</v>
      </c>
      <c r="AC44" s="247">
        <f t="shared" si="23"/>
        <v>-2</v>
      </c>
      <c r="AD44" s="247">
        <f t="shared" si="23"/>
        <v>-2</v>
      </c>
      <c r="AE44" s="247">
        <f t="shared" si="23"/>
        <v>-2</v>
      </c>
      <c r="AF44" s="247">
        <f t="shared" si="23"/>
        <v>-2</v>
      </c>
      <c r="AG44" s="247">
        <f t="shared" si="23"/>
        <v>-2</v>
      </c>
      <c r="AH44" s="247">
        <f t="shared" si="23"/>
        <v>-2</v>
      </c>
      <c r="AI44" s="247">
        <f t="shared" si="23"/>
        <v>-2</v>
      </c>
      <c r="AJ44" s="247">
        <f t="shared" si="23"/>
        <v>24</v>
      </c>
      <c r="AK44" s="247">
        <f t="shared" si="23"/>
        <v>0</v>
      </c>
      <c r="AL44" s="247">
        <f t="shared" si="23"/>
        <v>0</v>
      </c>
      <c r="AM44" s="247">
        <f t="shared" si="23"/>
        <v>10.82528613488415</v>
      </c>
      <c r="AN44" s="247">
        <f t="shared" si="23"/>
        <v>0</v>
      </c>
      <c r="AO44" s="247">
        <f t="shared" si="23"/>
        <v>0</v>
      </c>
      <c r="AP44" s="247">
        <f t="shared" si="23"/>
        <v>0</v>
      </c>
      <c r="AQ44" s="247"/>
      <c r="AR44" s="247"/>
      <c r="AS44" s="247"/>
      <c r="AT44" s="247"/>
      <c r="AU44" s="247"/>
    </row>
    <row r="45" spans="1:47" hidden="1" x14ac:dyDescent="0.2">
      <c r="A45" s="237" t="s">
        <v>257</v>
      </c>
      <c r="C45" s="238">
        <f>C43*'Assumption Sheet'!$D$8</f>
        <v>0</v>
      </c>
      <c r="D45" s="238">
        <f>D43*'Assumption Sheet'!$D$8</f>
        <v>0</v>
      </c>
      <c r="E45" s="238">
        <f>E43*'Assumption Sheet'!$D$8</f>
        <v>0</v>
      </c>
      <c r="F45" s="238">
        <f>F43*'Assumption Sheet'!$D$8</f>
        <v>0</v>
      </c>
      <c r="G45" s="238">
        <f>G43*'Assumption Sheet'!$D$8</f>
        <v>0</v>
      </c>
      <c r="H45" s="238">
        <f>H43*'Assumption Sheet'!$D$8</f>
        <v>0</v>
      </c>
      <c r="I45" s="238">
        <f>I43*'Assumption Sheet'!$D$8</f>
        <v>0</v>
      </c>
      <c r="J45" s="238">
        <f>J43*'Assumption Sheet'!$D$8</f>
        <v>0</v>
      </c>
      <c r="K45" s="238">
        <f>K43*'Assumption Sheet'!$D$8</f>
        <v>0</v>
      </c>
      <c r="L45" s="238">
        <f>L43*'Assumption Sheet'!$D$8</f>
        <v>0</v>
      </c>
      <c r="M45" s="238">
        <f>M43*'Assumption Sheet'!$D$8</f>
        <v>0</v>
      </c>
      <c r="N45" s="238">
        <f>N43*'Assumption Sheet'!$D$8</f>
        <v>0</v>
      </c>
      <c r="O45" s="238">
        <f>O43*'Assumption Sheet'!$D$8</f>
        <v>0</v>
      </c>
      <c r="P45" s="238">
        <f>P43*'Assumption Sheet'!$D$8</f>
        <v>0</v>
      </c>
      <c r="Q45" s="238">
        <f>Q43*'Assumption Sheet'!$D$8</f>
        <v>0</v>
      </c>
      <c r="R45" s="238">
        <f>R43*'Assumption Sheet'!$D$8</f>
        <v>0</v>
      </c>
      <c r="S45" s="238">
        <f>S43*'Assumption Sheet'!$D$8</f>
        <v>0</v>
      </c>
      <c r="T45" s="238">
        <f>T43*'Assumption Sheet'!$D$8</f>
        <v>0</v>
      </c>
      <c r="U45" s="238">
        <f>U43*'Assumption Sheet'!$D$8</f>
        <v>0</v>
      </c>
      <c r="V45" s="238">
        <f>V43*'Assumption Sheet'!$D$8</f>
        <v>0</v>
      </c>
      <c r="W45" s="238">
        <f>W43*'Assumption Sheet'!$D$8</f>
        <v>0</v>
      </c>
      <c r="X45" s="238">
        <f>X43*'Assumption Sheet'!$D$8</f>
        <v>0</v>
      </c>
      <c r="Y45" s="238">
        <f>Y43*'Assumption Sheet'!$D$8</f>
        <v>0</v>
      </c>
      <c r="Z45" s="238">
        <f>Z43*'Assumption Sheet'!$D$8</f>
        <v>0</v>
      </c>
      <c r="AA45" s="238">
        <f>AA43*'Assumption Sheet'!$D$8</f>
        <v>0</v>
      </c>
      <c r="AB45" s="238">
        <f>AB43*'Assumption Sheet'!$D$8</f>
        <v>0</v>
      </c>
      <c r="AC45" s="238">
        <f>AC43*'Assumption Sheet'!$D$8</f>
        <v>0</v>
      </c>
      <c r="AD45" s="238">
        <f>AD43*'Assumption Sheet'!$D$8</f>
        <v>0</v>
      </c>
      <c r="AE45" s="238">
        <f>AE43*'Assumption Sheet'!$D$8</f>
        <v>0</v>
      </c>
      <c r="AF45" s="238">
        <f>AF43*'Assumption Sheet'!$D$8</f>
        <v>0</v>
      </c>
      <c r="AG45" s="238">
        <f>AG43*'Assumption Sheet'!$D$8</f>
        <v>0</v>
      </c>
      <c r="AH45" s="238">
        <f>AH43*'Assumption Sheet'!$D$8</f>
        <v>0</v>
      </c>
      <c r="AI45" s="238">
        <f>AI43*'Assumption Sheet'!$D$8</f>
        <v>0</v>
      </c>
      <c r="AJ45" s="238">
        <f>AJ43*'Assumption Sheet'!$D$8</f>
        <v>0</v>
      </c>
      <c r="AK45" s="238">
        <f>AK43*'Assumption Sheet'!$D$8</f>
        <v>0</v>
      </c>
      <c r="AL45" s="238">
        <f>AL43*'Assumption Sheet'!$D$8</f>
        <v>0</v>
      </c>
      <c r="AM45" s="238">
        <f>AM43*'Assumption Sheet'!$D$8</f>
        <v>0</v>
      </c>
      <c r="AN45" s="238">
        <f>AN43*'Assumption Sheet'!$D$8</f>
        <v>0</v>
      </c>
      <c r="AO45" s="238">
        <f>AO43*'Assumption Sheet'!$D$8</f>
        <v>0</v>
      </c>
      <c r="AP45" s="238">
        <f>AP43*'Assumption Sheet'!$D$8</f>
        <v>0</v>
      </c>
      <c r="AQ45" s="238"/>
      <c r="AR45" s="238"/>
      <c r="AS45" s="238"/>
      <c r="AT45" s="238"/>
      <c r="AU45" s="238"/>
    </row>
    <row r="54" spans="1:8" hidden="1" x14ac:dyDescent="0.2">
      <c r="A54" s="237" t="s">
        <v>94</v>
      </c>
    </row>
    <row r="55" spans="1:8" ht="15" hidden="1" x14ac:dyDescent="0.25">
      <c r="A55" s="267" t="s">
        <v>26</v>
      </c>
      <c r="B55" s="268" t="s">
        <v>24</v>
      </c>
      <c r="C55" s="705" t="s">
        <v>28</v>
      </c>
      <c r="D55" s="705"/>
      <c r="E55" s="705" t="s">
        <v>29</v>
      </c>
      <c r="F55" s="705"/>
      <c r="G55" s="705" t="s">
        <v>30</v>
      </c>
      <c r="H55" s="705"/>
    </row>
    <row r="56" spans="1:8" ht="15" hidden="1" x14ac:dyDescent="0.25">
      <c r="A56" s="269"/>
      <c r="B56" s="269"/>
      <c r="C56" s="270" t="s">
        <v>5</v>
      </c>
      <c r="D56" s="270" t="s">
        <v>6</v>
      </c>
      <c r="E56" s="270" t="s">
        <v>5</v>
      </c>
      <c r="F56" s="270" t="s">
        <v>6</v>
      </c>
      <c r="G56" s="270" t="s">
        <v>5</v>
      </c>
      <c r="H56" s="270" t="s">
        <v>6</v>
      </c>
    </row>
    <row r="57" spans="1:8" ht="15" hidden="1" x14ac:dyDescent="0.25">
      <c r="A57" s="271" t="s">
        <v>18</v>
      </c>
      <c r="B57" s="272">
        <v>40.43</v>
      </c>
      <c r="C57" s="272">
        <v>52</v>
      </c>
      <c r="D57" s="272">
        <v>106</v>
      </c>
      <c r="E57" s="272">
        <f>'Assumption Sheet'!L8</f>
        <v>20</v>
      </c>
      <c r="F57" s="272">
        <v>0</v>
      </c>
      <c r="G57" s="272">
        <f t="shared" ref="G57:H60" si="24">C57-E57</f>
        <v>32</v>
      </c>
      <c r="H57" s="272">
        <f t="shared" si="24"/>
        <v>106</v>
      </c>
    </row>
    <row r="58" spans="1:8" ht="15" hidden="1" x14ac:dyDescent="0.25">
      <c r="A58" s="271" t="s">
        <v>21</v>
      </c>
      <c r="B58" s="272">
        <v>59.72</v>
      </c>
      <c r="C58" s="272">
        <f>55+108</f>
        <v>163</v>
      </c>
      <c r="D58" s="272">
        <v>109</v>
      </c>
      <c r="E58" s="272">
        <f>'Assumption Sheet'!L9</f>
        <v>145</v>
      </c>
      <c r="F58" s="272">
        <v>0</v>
      </c>
      <c r="G58" s="272">
        <f t="shared" si="24"/>
        <v>18</v>
      </c>
      <c r="H58" s="272">
        <f t="shared" si="24"/>
        <v>109</v>
      </c>
    </row>
    <row r="59" spans="1:8" ht="15" hidden="1" x14ac:dyDescent="0.25">
      <c r="A59" s="271" t="s">
        <v>22</v>
      </c>
      <c r="B59" s="272">
        <v>103.34</v>
      </c>
      <c r="C59" s="272">
        <v>19</v>
      </c>
      <c r="D59" s="272">
        <v>39</v>
      </c>
      <c r="E59" s="272">
        <f>'Assumption Sheet'!L10</f>
        <v>20</v>
      </c>
      <c r="F59" s="272">
        <v>0</v>
      </c>
      <c r="G59" s="272">
        <f t="shared" si="24"/>
        <v>-1</v>
      </c>
      <c r="H59" s="272">
        <f t="shared" si="24"/>
        <v>39</v>
      </c>
    </row>
    <row r="60" spans="1:8" ht="15" hidden="1" x14ac:dyDescent="0.25">
      <c r="A60" s="271" t="s">
        <v>23</v>
      </c>
      <c r="B60" s="272">
        <v>122.79</v>
      </c>
      <c r="C60" s="272">
        <v>20</v>
      </c>
      <c r="D60" s="272"/>
      <c r="E60" s="272">
        <f>'Assumption Sheet'!L11</f>
        <v>23</v>
      </c>
      <c r="F60" s="272">
        <v>0</v>
      </c>
      <c r="G60" s="272">
        <f t="shared" si="24"/>
        <v>-3</v>
      </c>
      <c r="H60" s="272">
        <f t="shared" si="24"/>
        <v>0</v>
      </c>
    </row>
    <row r="61" spans="1:8" ht="15" hidden="1" x14ac:dyDescent="0.25">
      <c r="A61" s="273" t="s">
        <v>27</v>
      </c>
      <c r="B61" s="274"/>
      <c r="C61" s="274">
        <f t="shared" ref="C61:H61" si="25">SUM(C57:C60)</f>
        <v>254</v>
      </c>
      <c r="D61" s="274">
        <f t="shared" si="25"/>
        <v>254</v>
      </c>
      <c r="E61" s="272">
        <f>'Assumption Sheet'!L12</f>
        <v>23</v>
      </c>
      <c r="F61" s="274">
        <f t="shared" si="25"/>
        <v>0</v>
      </c>
      <c r="G61" s="274">
        <f t="shared" si="25"/>
        <v>46</v>
      </c>
      <c r="H61" s="274">
        <f t="shared" si="25"/>
        <v>254</v>
      </c>
    </row>
    <row r="62" spans="1:8" hidden="1" x14ac:dyDescent="0.2"/>
  </sheetData>
  <mergeCells count="3">
    <mergeCell ref="C55:D55"/>
    <mergeCell ref="E55:F55"/>
    <mergeCell ref="G55:H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BG67"/>
  <sheetViews>
    <sheetView topLeftCell="A2" zoomScale="85" zoomScaleNormal="85" workbookViewId="0">
      <selection activeCell="F2" sqref="F1:P1048576"/>
    </sheetView>
  </sheetViews>
  <sheetFormatPr defaultColWidth="9.109375" defaultRowHeight="15" x14ac:dyDescent="0.25"/>
  <cols>
    <col min="1" max="1" width="9.109375" style="2"/>
    <col min="2" max="2" width="14.109375" style="2" customWidth="1"/>
    <col min="3" max="3" width="7" style="2" bestFit="1" customWidth="1"/>
    <col min="4" max="4" width="8.109375" style="2" bestFit="1" customWidth="1"/>
    <col min="5" max="40" width="9.109375" style="2"/>
    <col min="41" max="41" width="9.109375" style="96"/>
    <col min="42" max="16384" width="9.109375" style="2"/>
  </cols>
  <sheetData>
    <row r="1" spans="2:50" ht="15.75" thickBot="1" x14ac:dyDescent="0.3"/>
    <row r="2" spans="2:50" ht="15.75" thickBot="1" x14ac:dyDescent="0.3">
      <c r="B2" s="65"/>
      <c r="C2" s="66"/>
      <c r="D2" s="66"/>
      <c r="E2" s="66"/>
      <c r="F2" s="66">
        <f>H3</f>
        <v>45199</v>
      </c>
      <c r="G2" s="66">
        <f>F2</f>
        <v>45199</v>
      </c>
      <c r="H2" s="66">
        <f>G2</f>
        <v>45199</v>
      </c>
      <c r="I2" s="66">
        <f>K3</f>
        <v>45291</v>
      </c>
      <c r="J2" s="66">
        <f>I2</f>
        <v>45291</v>
      </c>
      <c r="K2" s="66">
        <f>J2</f>
        <v>45291</v>
      </c>
      <c r="L2" s="66">
        <f>N3</f>
        <v>45382</v>
      </c>
      <c r="M2" s="66">
        <f>L2</f>
        <v>45382</v>
      </c>
      <c r="N2" s="66">
        <f>M2</f>
        <v>45382</v>
      </c>
      <c r="O2" s="66">
        <f>Q3</f>
        <v>45473</v>
      </c>
      <c r="P2" s="66">
        <f>O2</f>
        <v>45473</v>
      </c>
      <c r="Q2" s="66">
        <f>P2</f>
        <v>45473</v>
      </c>
      <c r="R2" s="66">
        <f>T3</f>
        <v>45565</v>
      </c>
      <c r="S2" s="66">
        <f>R2</f>
        <v>45565</v>
      </c>
      <c r="T2" s="66">
        <f>S2</f>
        <v>45565</v>
      </c>
      <c r="U2" s="66">
        <f>W3</f>
        <v>45657</v>
      </c>
      <c r="V2" s="66">
        <f>U2</f>
        <v>45657</v>
      </c>
      <c r="W2" s="66">
        <f>V2</f>
        <v>45657</v>
      </c>
      <c r="X2" s="66">
        <f>Z3</f>
        <v>45747</v>
      </c>
      <c r="Y2" s="66">
        <f>X2</f>
        <v>45747</v>
      </c>
      <c r="Z2" s="66">
        <f>Y2</f>
        <v>45747</v>
      </c>
      <c r="AA2" s="66">
        <f>AC3</f>
        <v>45838</v>
      </c>
      <c r="AB2" s="66">
        <f>AA2</f>
        <v>45838</v>
      </c>
      <c r="AC2" s="66">
        <f>AB2</f>
        <v>45838</v>
      </c>
      <c r="AD2" s="66">
        <f>AF3</f>
        <v>45930</v>
      </c>
      <c r="AE2" s="66">
        <f>AD2</f>
        <v>45930</v>
      </c>
      <c r="AF2" s="66">
        <f>AE2</f>
        <v>45930</v>
      </c>
      <c r="AG2" s="66">
        <f>AI3</f>
        <v>46022</v>
      </c>
      <c r="AH2" s="66">
        <f>AG2</f>
        <v>46022</v>
      </c>
      <c r="AI2" s="66">
        <f>AH2</f>
        <v>46022</v>
      </c>
      <c r="AJ2" s="66">
        <f>AL3</f>
        <v>46112</v>
      </c>
      <c r="AK2" s="66">
        <f>AJ2</f>
        <v>46112</v>
      </c>
      <c r="AL2" s="66">
        <f>AK2</f>
        <v>46112</v>
      </c>
      <c r="AM2" s="66">
        <f>AO3</f>
        <v>46203</v>
      </c>
      <c r="AN2" s="66">
        <f>AM2</f>
        <v>46203</v>
      </c>
      <c r="AO2" s="66">
        <f>AN2</f>
        <v>46203</v>
      </c>
      <c r="AP2" s="66">
        <f>AR3</f>
        <v>46295</v>
      </c>
      <c r="AQ2" s="66">
        <f>AP2</f>
        <v>46295</v>
      </c>
      <c r="AR2" s="66">
        <f>AQ2</f>
        <v>46295</v>
      </c>
      <c r="AS2" s="66">
        <f>AU3</f>
        <v>46387</v>
      </c>
      <c r="AT2" s="66">
        <f>AS2</f>
        <v>46387</v>
      </c>
      <c r="AU2" s="66">
        <f>AT2</f>
        <v>46387</v>
      </c>
      <c r="AV2" s="66">
        <f>AX3</f>
        <v>46477</v>
      </c>
      <c r="AW2" s="66">
        <f>AV2</f>
        <v>46477</v>
      </c>
      <c r="AX2" s="67">
        <f>AW2</f>
        <v>46477</v>
      </c>
    </row>
    <row r="3" spans="2:50" x14ac:dyDescent="0.25">
      <c r="B3" s="63"/>
      <c r="C3" s="31"/>
      <c r="D3" s="31"/>
      <c r="E3" s="31"/>
      <c r="F3" s="180">
        <f t="shared" ref="F3:AX3" si="0">F22</f>
        <v>45138</v>
      </c>
      <c r="G3" s="180">
        <f t="shared" si="0"/>
        <v>45169</v>
      </c>
      <c r="H3" s="180">
        <f t="shared" si="0"/>
        <v>45199</v>
      </c>
      <c r="I3" s="180">
        <f t="shared" si="0"/>
        <v>45230</v>
      </c>
      <c r="J3" s="180">
        <f t="shared" si="0"/>
        <v>45260</v>
      </c>
      <c r="K3" s="180">
        <f t="shared" si="0"/>
        <v>45291</v>
      </c>
      <c r="L3" s="180">
        <f t="shared" si="0"/>
        <v>45322</v>
      </c>
      <c r="M3" s="180">
        <f t="shared" si="0"/>
        <v>45351</v>
      </c>
      <c r="N3" s="180">
        <f t="shared" si="0"/>
        <v>45382</v>
      </c>
      <c r="O3" s="180">
        <f t="shared" si="0"/>
        <v>45412</v>
      </c>
      <c r="P3" s="180">
        <f t="shared" si="0"/>
        <v>45443</v>
      </c>
      <c r="Q3" s="180">
        <f t="shared" si="0"/>
        <v>45473</v>
      </c>
      <c r="R3" s="180">
        <f t="shared" si="0"/>
        <v>45504</v>
      </c>
      <c r="S3" s="180">
        <f t="shared" si="0"/>
        <v>45535</v>
      </c>
      <c r="T3" s="180">
        <f t="shared" si="0"/>
        <v>45565</v>
      </c>
      <c r="U3" s="180">
        <f t="shared" si="0"/>
        <v>45596</v>
      </c>
      <c r="V3" s="180">
        <f t="shared" si="0"/>
        <v>45626</v>
      </c>
      <c r="W3" s="180">
        <f t="shared" si="0"/>
        <v>45657</v>
      </c>
      <c r="X3" s="180">
        <f t="shared" si="0"/>
        <v>45688</v>
      </c>
      <c r="Y3" s="180">
        <f t="shared" si="0"/>
        <v>45716</v>
      </c>
      <c r="Z3" s="180">
        <f t="shared" si="0"/>
        <v>45747</v>
      </c>
      <c r="AA3" s="180">
        <f t="shared" si="0"/>
        <v>45777</v>
      </c>
      <c r="AB3" s="180">
        <f t="shared" si="0"/>
        <v>45808</v>
      </c>
      <c r="AC3" s="180">
        <f t="shared" si="0"/>
        <v>45838</v>
      </c>
      <c r="AD3" s="180">
        <f t="shared" si="0"/>
        <v>45869</v>
      </c>
      <c r="AE3" s="180">
        <f t="shared" si="0"/>
        <v>45900</v>
      </c>
      <c r="AF3" s="180">
        <f t="shared" si="0"/>
        <v>45930</v>
      </c>
      <c r="AG3" s="180">
        <f t="shared" si="0"/>
        <v>45961</v>
      </c>
      <c r="AH3" s="180">
        <f t="shared" si="0"/>
        <v>45991</v>
      </c>
      <c r="AI3" s="180">
        <f t="shared" si="0"/>
        <v>46022</v>
      </c>
      <c r="AJ3" s="180">
        <f t="shared" si="0"/>
        <v>46053</v>
      </c>
      <c r="AK3" s="180">
        <f t="shared" si="0"/>
        <v>46081</v>
      </c>
      <c r="AL3" s="180">
        <f t="shared" si="0"/>
        <v>46112</v>
      </c>
      <c r="AM3" s="180">
        <f t="shared" si="0"/>
        <v>46142</v>
      </c>
      <c r="AN3" s="180">
        <f t="shared" si="0"/>
        <v>46173</v>
      </c>
      <c r="AO3" s="180">
        <f t="shared" si="0"/>
        <v>46203</v>
      </c>
      <c r="AP3" s="180">
        <f t="shared" si="0"/>
        <v>46234</v>
      </c>
      <c r="AQ3" s="180">
        <f t="shared" si="0"/>
        <v>46265</v>
      </c>
      <c r="AR3" s="180">
        <f t="shared" si="0"/>
        <v>46295</v>
      </c>
      <c r="AS3" s="180">
        <f t="shared" si="0"/>
        <v>46326</v>
      </c>
      <c r="AT3" s="180">
        <f t="shared" si="0"/>
        <v>46356</v>
      </c>
      <c r="AU3" s="180">
        <f t="shared" si="0"/>
        <v>46387</v>
      </c>
      <c r="AV3" s="180">
        <f t="shared" si="0"/>
        <v>46418</v>
      </c>
      <c r="AW3" s="180">
        <f t="shared" si="0"/>
        <v>46446</v>
      </c>
      <c r="AX3" s="308">
        <f t="shared" si="0"/>
        <v>46477</v>
      </c>
    </row>
    <row r="4" spans="2:50" x14ac:dyDescent="0.25">
      <c r="B4" s="71" t="s">
        <v>45</v>
      </c>
      <c r="D4" s="2" t="s">
        <v>91</v>
      </c>
      <c r="F4" s="302">
        <f>'Assumption Sheet'!K30</f>
        <v>0.05</v>
      </c>
      <c r="G4" s="302">
        <f>SUMIF('Assumption Sheet'!$H$30:$H$72,G3,'Assumption Sheet'!$J$30:$J$72)</f>
        <v>0</v>
      </c>
      <c r="H4" s="302">
        <f>SUMIF('Assumption Sheet'!$H$30:$H$72,H3,'Assumption Sheet'!$J$30:$J$72)</f>
        <v>0</v>
      </c>
      <c r="I4" s="302">
        <f>SUMIF('Assumption Sheet'!$H$30:$H$72,I3,'Assumption Sheet'!$J$30:$J$72)</f>
        <v>0.05</v>
      </c>
      <c r="J4" s="302">
        <f>SUMIF('Assumption Sheet'!$H$30:$H$72,J3,'Assumption Sheet'!$J$30:$J$72)</f>
        <v>0</v>
      </c>
      <c r="K4" s="302">
        <f>SUMIF('Assumption Sheet'!$H$30:$H$72,K3,'Assumption Sheet'!$J$30:$J$72)</f>
        <v>0</v>
      </c>
      <c r="L4" s="302">
        <f>SUMIF('Assumption Sheet'!$H$30:$H$72,L3,'Assumption Sheet'!$J$30:$J$72)</f>
        <v>0.01</v>
      </c>
      <c r="M4" s="302">
        <f>SUMIF('Assumption Sheet'!$H$30:$H$72,M3,'Assumption Sheet'!$J$30:$J$72)</f>
        <v>0</v>
      </c>
      <c r="N4" s="302">
        <f>SUMIF('Assumption Sheet'!$H$30:$H$72,N3,'Assumption Sheet'!$J$30:$J$72)</f>
        <v>0</v>
      </c>
      <c r="O4" s="302">
        <f>SUMIF('Assumption Sheet'!$H$30:$H$72,O3,'Assumption Sheet'!$J$30:$J$72)</f>
        <v>0.01</v>
      </c>
      <c r="P4" s="302">
        <f>SUMIF('Assumption Sheet'!$H$30:$H$72,P3,'Assumption Sheet'!$J$30:$J$72)</f>
        <v>0</v>
      </c>
      <c r="Q4" s="302">
        <f>SUMIF('Assumption Sheet'!$H$30:$H$72,Q3,'Assumption Sheet'!$J$30:$J$72)</f>
        <v>0</v>
      </c>
      <c r="R4" s="302">
        <f>SUMIF('Assumption Sheet'!$H$30:$H$72,R3,'Assumption Sheet'!$J$30:$J$72)</f>
        <v>0.01</v>
      </c>
      <c r="S4" s="302">
        <f>SUMIF('Assumption Sheet'!$H$30:$H$72,S3,'Assumption Sheet'!$J$30:$J$72)</f>
        <v>0</v>
      </c>
      <c r="T4" s="302">
        <f>SUMIF('Assumption Sheet'!$H$30:$H$72,T3,'Assumption Sheet'!$J$30:$J$72)</f>
        <v>0</v>
      </c>
      <c r="U4" s="302">
        <f>SUMIF('Assumption Sheet'!$H$30:$H$72,U3,'Assumption Sheet'!$J$30:$J$72)</f>
        <v>0.01</v>
      </c>
      <c r="V4" s="302">
        <f>SUMIF('Assumption Sheet'!$H$30:$H$72,V3,'Assumption Sheet'!$J$30:$J$72)</f>
        <v>0</v>
      </c>
      <c r="W4" s="302">
        <f>SUMIF('Assumption Sheet'!$H$30:$H$72,W3,'Assumption Sheet'!$J$30:$J$72)</f>
        <v>0</v>
      </c>
      <c r="X4" s="302">
        <f>SUMIF('Assumption Sheet'!$H$30:$H$72,X3,'Assumption Sheet'!$J$30:$J$72)</f>
        <v>0.01</v>
      </c>
      <c r="Y4" s="302">
        <f>SUMIF('Assumption Sheet'!$H$30:$H$72,Y3,'Assumption Sheet'!$J$30:$J$72)</f>
        <v>0</v>
      </c>
      <c r="Z4" s="302">
        <f>SUMIF('Assumption Sheet'!$H$30:$H$72,Z3,'Assumption Sheet'!$J$30:$J$72)</f>
        <v>0</v>
      </c>
      <c r="AA4" s="302">
        <f>SUMIF('Assumption Sheet'!$H$30:$H$72,AA3,'Assumption Sheet'!$J$30:$J$72)</f>
        <v>0.01</v>
      </c>
      <c r="AB4" s="302">
        <f>SUMIF('Assumption Sheet'!$H$30:$H$72,AB3,'Assumption Sheet'!$J$30:$J$72)</f>
        <v>0</v>
      </c>
      <c r="AC4" s="302">
        <f>SUMIF('Assumption Sheet'!$H$30:$H$72,AC3,'Assumption Sheet'!$J$30:$J$72)</f>
        <v>0</v>
      </c>
      <c r="AD4" s="302">
        <f>SUMIF('Assumption Sheet'!$H$30:$H$72,AD3,'Assumption Sheet'!$J$30:$J$72)</f>
        <v>0.01</v>
      </c>
      <c r="AE4" s="302">
        <f>SUMIF('Assumption Sheet'!$H$30:$H$72,AE3,'Assumption Sheet'!$J$30:$J$72)</f>
        <v>0</v>
      </c>
      <c r="AF4" s="302">
        <f>SUMIF('Assumption Sheet'!$H$30:$H$72,AF3,'Assumption Sheet'!$J$30:$J$72)</f>
        <v>0</v>
      </c>
      <c r="AG4" s="302">
        <f>SUMIF('Assumption Sheet'!$H$30:$H$72,AG3,'Assumption Sheet'!$J$30:$J$72)</f>
        <v>0.01</v>
      </c>
      <c r="AH4" s="302">
        <f>SUMIF('Assumption Sheet'!$H$30:$H$72,AH3,'Assumption Sheet'!$J$30:$J$72)</f>
        <v>0</v>
      </c>
      <c r="AI4" s="302">
        <f>SUMIF('Assumption Sheet'!$H$30:$H$72,AI3,'Assumption Sheet'!$J$30:$J$72)</f>
        <v>0</v>
      </c>
      <c r="AJ4" s="302">
        <f>SUMIF('Assumption Sheet'!$H$30:$H$72,AJ3,'Assumption Sheet'!$J$30:$J$72)</f>
        <v>0.01</v>
      </c>
      <c r="AK4" s="302">
        <f>SUMIF('Assumption Sheet'!$H$30:$H$72,AK3,'Assumption Sheet'!$J$30:$J$72)</f>
        <v>0</v>
      </c>
      <c r="AL4" s="302">
        <f>SUMIF('Assumption Sheet'!$H$30:$H$72,AL3,'Assumption Sheet'!$J$30:$J$72)</f>
        <v>0</v>
      </c>
      <c r="AM4" s="302">
        <f>SUMIF('Assumption Sheet'!$H$30:$H$72,AM3,'Assumption Sheet'!$J$30:$J$72)</f>
        <v>0.01</v>
      </c>
      <c r="AN4" s="302">
        <f>SUMIF('Assumption Sheet'!$H$30:$H$72,AN3,'Assumption Sheet'!$J$30:$J$72)</f>
        <v>0</v>
      </c>
      <c r="AO4" s="302">
        <f>SUMIF('Assumption Sheet'!$H$30:$H$72,AO3,'Assumption Sheet'!$J$30:$J$72)</f>
        <v>0</v>
      </c>
      <c r="AP4" s="302">
        <f>SUMIF('Assumption Sheet'!$H$30:$H$72,AP3,'Assumption Sheet'!$J$30:$J$72)</f>
        <v>0.02</v>
      </c>
      <c r="AQ4" s="302">
        <f>SUMIF('Assumption Sheet'!$H$30:$H$72,AQ3,'Assumption Sheet'!$J$30:$J$72)</f>
        <v>0</v>
      </c>
      <c r="AR4" s="302">
        <f>SUMIF('Assumption Sheet'!$H$30:$H$72,AR3,'Assumption Sheet'!$J$30:$J$72)</f>
        <v>0</v>
      </c>
      <c r="AS4" s="302">
        <f>SUMIF('Assumption Sheet'!$H$30:$H$72,AS3,'Assumption Sheet'!$J$30:$J$72)</f>
        <v>0.02</v>
      </c>
      <c r="AT4" s="302">
        <f>SUMIF('Assumption Sheet'!$H$30:$H$72,AT3,'Assumption Sheet'!$J$30:$J$72)</f>
        <v>0</v>
      </c>
      <c r="AU4" s="302">
        <f>SUMIF('Assumption Sheet'!$H$30:$H$72,AU3,'Assumption Sheet'!$J$30:$J$72)</f>
        <v>0</v>
      </c>
      <c r="AV4" s="302">
        <f>SUMIF('Assumption Sheet'!$H$30:$H$72,AV3,'Assumption Sheet'!$J$30:$J$72)</f>
        <v>0.02</v>
      </c>
      <c r="AW4" s="302">
        <f>SUMIF('Assumption Sheet'!$H$30:$H$72,AW3,'Assumption Sheet'!$J$30:$J$72)</f>
        <v>0</v>
      </c>
      <c r="AX4" s="302">
        <f>SUMIF('Assumption Sheet'!$H$30:$H$72,AX3,'Assumption Sheet'!$J$30:$J$72)</f>
        <v>0</v>
      </c>
    </row>
    <row r="5" spans="2:50" ht="15.75" thickBot="1" x14ac:dyDescent="0.3">
      <c r="B5" s="64"/>
      <c r="C5" s="49"/>
      <c r="D5" s="49" t="s">
        <v>170</v>
      </c>
      <c r="E5" s="49"/>
      <c r="F5" s="310">
        <f>F4</f>
        <v>0.05</v>
      </c>
      <c r="G5" s="310">
        <f>F4+G4</f>
        <v>0.05</v>
      </c>
      <c r="H5" s="310">
        <f>G5+H4</f>
        <v>0.05</v>
      </c>
      <c r="I5" s="310">
        <f t="shared" ref="I5:AX5" si="1">H5+I4</f>
        <v>0.1</v>
      </c>
      <c r="J5" s="310">
        <f t="shared" si="1"/>
        <v>0.1</v>
      </c>
      <c r="K5" s="310">
        <f t="shared" si="1"/>
        <v>0.1</v>
      </c>
      <c r="L5" s="310">
        <f t="shared" si="1"/>
        <v>0.11</v>
      </c>
      <c r="M5" s="310">
        <f t="shared" si="1"/>
        <v>0.11</v>
      </c>
      <c r="N5" s="310">
        <f t="shared" si="1"/>
        <v>0.11</v>
      </c>
      <c r="O5" s="310">
        <f t="shared" si="1"/>
        <v>0.12</v>
      </c>
      <c r="P5" s="310">
        <f t="shared" si="1"/>
        <v>0.12</v>
      </c>
      <c r="Q5" s="310">
        <f t="shared" si="1"/>
        <v>0.12</v>
      </c>
      <c r="R5" s="310">
        <f t="shared" si="1"/>
        <v>0.13</v>
      </c>
      <c r="S5" s="310">
        <f t="shared" si="1"/>
        <v>0.13</v>
      </c>
      <c r="T5" s="310">
        <f t="shared" si="1"/>
        <v>0.13</v>
      </c>
      <c r="U5" s="310">
        <f t="shared" si="1"/>
        <v>0.14000000000000001</v>
      </c>
      <c r="V5" s="310">
        <f t="shared" si="1"/>
        <v>0.14000000000000001</v>
      </c>
      <c r="W5" s="310">
        <f t="shared" si="1"/>
        <v>0.14000000000000001</v>
      </c>
      <c r="X5" s="310">
        <f t="shared" si="1"/>
        <v>0.15000000000000002</v>
      </c>
      <c r="Y5" s="310">
        <f t="shared" si="1"/>
        <v>0.15000000000000002</v>
      </c>
      <c r="Z5" s="310">
        <f t="shared" si="1"/>
        <v>0.15000000000000002</v>
      </c>
      <c r="AA5" s="310">
        <f t="shared" si="1"/>
        <v>0.16000000000000003</v>
      </c>
      <c r="AB5" s="310">
        <f t="shared" si="1"/>
        <v>0.16000000000000003</v>
      </c>
      <c r="AC5" s="310">
        <f t="shared" si="1"/>
        <v>0.16000000000000003</v>
      </c>
      <c r="AD5" s="310">
        <f t="shared" si="1"/>
        <v>0.17000000000000004</v>
      </c>
      <c r="AE5" s="310">
        <f t="shared" si="1"/>
        <v>0.17000000000000004</v>
      </c>
      <c r="AF5" s="310">
        <f t="shared" si="1"/>
        <v>0.17000000000000004</v>
      </c>
      <c r="AG5" s="310">
        <f t="shared" si="1"/>
        <v>0.18000000000000005</v>
      </c>
      <c r="AH5" s="310">
        <f t="shared" si="1"/>
        <v>0.18000000000000005</v>
      </c>
      <c r="AI5" s="310">
        <f t="shared" si="1"/>
        <v>0.18000000000000005</v>
      </c>
      <c r="AJ5" s="310">
        <f t="shared" si="1"/>
        <v>0.19000000000000006</v>
      </c>
      <c r="AK5" s="310">
        <f t="shared" si="1"/>
        <v>0.19000000000000006</v>
      </c>
      <c r="AL5" s="310">
        <f t="shared" si="1"/>
        <v>0.19000000000000006</v>
      </c>
      <c r="AM5" s="310">
        <f t="shared" si="1"/>
        <v>0.20000000000000007</v>
      </c>
      <c r="AN5" s="310">
        <f t="shared" si="1"/>
        <v>0.20000000000000007</v>
      </c>
      <c r="AO5" s="310">
        <f t="shared" si="1"/>
        <v>0.20000000000000007</v>
      </c>
      <c r="AP5" s="310">
        <f t="shared" si="1"/>
        <v>0.22000000000000006</v>
      </c>
      <c r="AQ5" s="310">
        <f t="shared" si="1"/>
        <v>0.22000000000000006</v>
      </c>
      <c r="AR5" s="310">
        <f t="shared" si="1"/>
        <v>0.22000000000000006</v>
      </c>
      <c r="AS5" s="310">
        <f t="shared" si="1"/>
        <v>0.24000000000000005</v>
      </c>
      <c r="AT5" s="310">
        <f t="shared" si="1"/>
        <v>0.24000000000000005</v>
      </c>
      <c r="AU5" s="310">
        <f t="shared" si="1"/>
        <v>0.24000000000000005</v>
      </c>
      <c r="AV5" s="310">
        <f t="shared" si="1"/>
        <v>0.26000000000000006</v>
      </c>
      <c r="AW5" s="310">
        <f t="shared" si="1"/>
        <v>0.26000000000000006</v>
      </c>
      <c r="AX5" s="303">
        <f t="shared" si="1"/>
        <v>0.26000000000000006</v>
      </c>
    </row>
    <row r="6" spans="2:50" x14ac:dyDescent="0.25">
      <c r="B6" s="71" t="s">
        <v>34</v>
      </c>
      <c r="D6" s="1"/>
      <c r="E6" s="2">
        <f>SUM(F6:AO6)</f>
        <v>1</v>
      </c>
      <c r="F6" s="301">
        <v>0.05</v>
      </c>
      <c r="G6" s="38"/>
      <c r="H6" s="301"/>
      <c r="I6" s="38"/>
      <c r="J6" s="38"/>
      <c r="K6" s="38"/>
      <c r="L6" s="38"/>
      <c r="M6" s="38"/>
      <c r="N6" s="38"/>
      <c r="O6" s="302"/>
      <c r="P6" s="38"/>
      <c r="Q6" s="38"/>
      <c r="R6" s="301">
        <v>0.1</v>
      </c>
      <c r="S6" s="38"/>
      <c r="T6" s="38"/>
      <c r="U6" s="38"/>
      <c r="V6" s="38"/>
      <c r="W6" s="38"/>
      <c r="X6" s="302"/>
      <c r="Y6" s="38"/>
      <c r="Z6" s="38"/>
      <c r="AA6" s="38"/>
      <c r="AB6" s="38"/>
      <c r="AC6" s="38"/>
      <c r="AD6" s="38"/>
      <c r="AE6" s="38"/>
      <c r="AF6" s="301">
        <v>0.1</v>
      </c>
      <c r="AG6" s="302"/>
      <c r="AH6" s="302"/>
      <c r="AI6" s="38"/>
      <c r="AJ6" s="301"/>
      <c r="AK6" s="38"/>
      <c r="AL6" s="38"/>
      <c r="AM6" s="38"/>
      <c r="AN6" s="38"/>
      <c r="AO6" s="302">
        <f>1-SUM(F6:AN6)</f>
        <v>0.75</v>
      </c>
      <c r="AP6" s="38"/>
      <c r="AQ6" s="38"/>
      <c r="AR6" s="38"/>
      <c r="AS6" s="38"/>
      <c r="AT6" s="38"/>
      <c r="AU6" s="38"/>
      <c r="AV6" s="38"/>
      <c r="AW6" s="38"/>
      <c r="AX6" s="311"/>
    </row>
    <row r="7" spans="2:50" ht="15.75" thickBot="1" x14ac:dyDescent="0.3">
      <c r="B7" s="64"/>
      <c r="C7" s="49"/>
      <c r="D7" s="49" t="s">
        <v>170</v>
      </c>
      <c r="E7" s="49"/>
      <c r="F7" s="309"/>
      <c r="G7" s="310">
        <f>F6+G6</f>
        <v>0.05</v>
      </c>
      <c r="H7" s="310">
        <f t="shared" ref="H7:AO7" si="2">G7+H6</f>
        <v>0.05</v>
      </c>
      <c r="I7" s="310">
        <f t="shared" si="2"/>
        <v>0.05</v>
      </c>
      <c r="J7" s="310">
        <f t="shared" si="2"/>
        <v>0.05</v>
      </c>
      <c r="K7" s="310">
        <f t="shared" si="2"/>
        <v>0.05</v>
      </c>
      <c r="L7" s="310">
        <f t="shared" si="2"/>
        <v>0.05</v>
      </c>
      <c r="M7" s="310">
        <f t="shared" si="2"/>
        <v>0.05</v>
      </c>
      <c r="N7" s="310">
        <f t="shared" si="2"/>
        <v>0.05</v>
      </c>
      <c r="O7" s="310">
        <f t="shared" si="2"/>
        <v>0.05</v>
      </c>
      <c r="P7" s="310">
        <f t="shared" si="2"/>
        <v>0.05</v>
      </c>
      <c r="Q7" s="310">
        <f t="shared" si="2"/>
        <v>0.05</v>
      </c>
      <c r="R7" s="310">
        <f t="shared" si="2"/>
        <v>0.15000000000000002</v>
      </c>
      <c r="S7" s="310">
        <f t="shared" si="2"/>
        <v>0.15000000000000002</v>
      </c>
      <c r="T7" s="310">
        <f t="shared" si="2"/>
        <v>0.15000000000000002</v>
      </c>
      <c r="U7" s="310">
        <f t="shared" si="2"/>
        <v>0.15000000000000002</v>
      </c>
      <c r="V7" s="310">
        <f t="shared" si="2"/>
        <v>0.15000000000000002</v>
      </c>
      <c r="W7" s="310">
        <f t="shared" si="2"/>
        <v>0.15000000000000002</v>
      </c>
      <c r="X7" s="310">
        <f t="shared" si="2"/>
        <v>0.15000000000000002</v>
      </c>
      <c r="Y7" s="310">
        <f t="shared" si="2"/>
        <v>0.15000000000000002</v>
      </c>
      <c r="Z7" s="310">
        <f t="shared" si="2"/>
        <v>0.15000000000000002</v>
      </c>
      <c r="AA7" s="310">
        <f t="shared" si="2"/>
        <v>0.15000000000000002</v>
      </c>
      <c r="AB7" s="310">
        <f t="shared" si="2"/>
        <v>0.15000000000000002</v>
      </c>
      <c r="AC7" s="310">
        <f t="shared" si="2"/>
        <v>0.15000000000000002</v>
      </c>
      <c r="AD7" s="310">
        <f t="shared" si="2"/>
        <v>0.15000000000000002</v>
      </c>
      <c r="AE7" s="310">
        <f t="shared" si="2"/>
        <v>0.15000000000000002</v>
      </c>
      <c r="AF7" s="310">
        <f t="shared" si="2"/>
        <v>0.25</v>
      </c>
      <c r="AG7" s="310">
        <f t="shared" si="2"/>
        <v>0.25</v>
      </c>
      <c r="AH7" s="310">
        <f t="shared" si="2"/>
        <v>0.25</v>
      </c>
      <c r="AI7" s="310">
        <f t="shared" si="2"/>
        <v>0.25</v>
      </c>
      <c r="AJ7" s="310">
        <f t="shared" si="2"/>
        <v>0.25</v>
      </c>
      <c r="AK7" s="310">
        <f t="shared" si="2"/>
        <v>0.25</v>
      </c>
      <c r="AL7" s="310">
        <f t="shared" si="2"/>
        <v>0.25</v>
      </c>
      <c r="AM7" s="310">
        <f t="shared" si="2"/>
        <v>0.25</v>
      </c>
      <c r="AN7" s="310">
        <f t="shared" si="2"/>
        <v>0.25</v>
      </c>
      <c r="AO7" s="310">
        <f t="shared" si="2"/>
        <v>1</v>
      </c>
      <c r="AP7" s="310">
        <f t="shared" ref="AP7:AX7" si="3">AO7+AP6</f>
        <v>1</v>
      </c>
      <c r="AQ7" s="310">
        <f t="shared" si="3"/>
        <v>1</v>
      </c>
      <c r="AR7" s="310">
        <f t="shared" si="3"/>
        <v>1</v>
      </c>
      <c r="AS7" s="310">
        <f t="shared" si="3"/>
        <v>1</v>
      </c>
      <c r="AT7" s="310">
        <f t="shared" si="3"/>
        <v>1</v>
      </c>
      <c r="AU7" s="310">
        <f t="shared" si="3"/>
        <v>1</v>
      </c>
      <c r="AV7" s="310">
        <f t="shared" si="3"/>
        <v>1</v>
      </c>
      <c r="AW7" s="310">
        <f t="shared" si="3"/>
        <v>1</v>
      </c>
      <c r="AX7" s="303">
        <f t="shared" si="3"/>
        <v>1</v>
      </c>
    </row>
    <row r="8" spans="2:50" hidden="1" x14ac:dyDescent="0.25">
      <c r="B8" s="78"/>
      <c r="C8" s="78"/>
      <c r="D8" s="78"/>
      <c r="E8" s="78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8"/>
      <c r="AP8" s="78"/>
      <c r="AQ8" s="78"/>
      <c r="AR8" s="78"/>
      <c r="AS8" s="78"/>
      <c r="AT8" s="78"/>
      <c r="AU8" s="78"/>
      <c r="AV8" s="78"/>
      <c r="AW8" s="78"/>
      <c r="AX8" s="78"/>
    </row>
    <row r="9" spans="2:50" hidden="1" x14ac:dyDescent="0.25">
      <c r="B9" s="99" t="s">
        <v>35</v>
      </c>
      <c r="C9" s="99" t="s">
        <v>40</v>
      </c>
      <c r="D9" s="100"/>
      <c r="E9" s="99"/>
      <c r="F9" s="101">
        <v>0.05</v>
      </c>
      <c r="G9" s="101"/>
      <c r="H9" s="101">
        <v>0.05</v>
      </c>
      <c r="I9" s="101"/>
      <c r="J9" s="99"/>
      <c r="K9" s="101">
        <v>0.05</v>
      </c>
      <c r="L9" s="99"/>
      <c r="M9" s="99"/>
      <c r="N9" s="101">
        <v>0.05</v>
      </c>
      <c r="O9" s="99"/>
      <c r="P9" s="99"/>
      <c r="Q9" s="101">
        <v>0.1</v>
      </c>
      <c r="R9" s="99"/>
      <c r="S9" s="99"/>
      <c r="T9" s="101">
        <v>0.1</v>
      </c>
      <c r="U9" s="99"/>
      <c r="V9" s="99"/>
      <c r="W9" s="101">
        <v>0.1</v>
      </c>
      <c r="X9" s="99"/>
      <c r="Y9" s="99"/>
      <c r="Z9" s="101">
        <v>0.1</v>
      </c>
      <c r="AA9" s="99"/>
      <c r="AB9" s="99"/>
      <c r="AC9" s="101">
        <v>0.1</v>
      </c>
      <c r="AD9" s="99"/>
      <c r="AE9" s="99"/>
      <c r="AF9" s="101">
        <v>0.1</v>
      </c>
      <c r="AG9" s="99"/>
      <c r="AH9" s="99"/>
      <c r="AI9" s="101">
        <v>0.1</v>
      </c>
      <c r="AJ9" s="99"/>
      <c r="AK9" s="99"/>
      <c r="AL9" s="101">
        <v>0.05</v>
      </c>
      <c r="AM9" s="99"/>
      <c r="AN9" s="99"/>
      <c r="AO9" s="101">
        <f>1-SUM(F9:AN9)</f>
        <v>5.0000000000000044E-2</v>
      </c>
      <c r="AP9" s="3"/>
      <c r="AQ9" s="3"/>
      <c r="AR9" s="3"/>
      <c r="AS9" s="3"/>
      <c r="AT9" s="3"/>
      <c r="AU9" s="3"/>
      <c r="AV9" s="3"/>
      <c r="AW9" s="3"/>
      <c r="AX9" s="3"/>
    </row>
    <row r="10" spans="2:50" hidden="1" x14ac:dyDescent="0.25">
      <c r="B10" s="3"/>
      <c r="C10" s="3"/>
      <c r="D10" s="3"/>
      <c r="E10" s="3"/>
      <c r="F10" s="13">
        <f>F9</f>
        <v>0.05</v>
      </c>
      <c r="G10" s="13">
        <f t="shared" ref="G10:AX10" si="4">F10+G9</f>
        <v>0.05</v>
      </c>
      <c r="H10" s="13">
        <f t="shared" si="4"/>
        <v>0.1</v>
      </c>
      <c r="I10" s="13">
        <f t="shared" si="4"/>
        <v>0.1</v>
      </c>
      <c r="J10" s="13">
        <f t="shared" si="4"/>
        <v>0.1</v>
      </c>
      <c r="K10" s="13">
        <f t="shared" si="4"/>
        <v>0.15000000000000002</v>
      </c>
      <c r="L10" s="13">
        <f t="shared" si="4"/>
        <v>0.15000000000000002</v>
      </c>
      <c r="M10" s="13">
        <f t="shared" si="4"/>
        <v>0.15000000000000002</v>
      </c>
      <c r="N10" s="13">
        <f t="shared" si="4"/>
        <v>0.2</v>
      </c>
      <c r="O10" s="13">
        <f t="shared" si="4"/>
        <v>0.2</v>
      </c>
      <c r="P10" s="13">
        <f t="shared" si="4"/>
        <v>0.2</v>
      </c>
      <c r="Q10" s="13">
        <f t="shared" si="4"/>
        <v>0.30000000000000004</v>
      </c>
      <c r="R10" s="13">
        <f t="shared" si="4"/>
        <v>0.30000000000000004</v>
      </c>
      <c r="S10" s="13">
        <f t="shared" si="4"/>
        <v>0.30000000000000004</v>
      </c>
      <c r="T10" s="13">
        <f t="shared" si="4"/>
        <v>0.4</v>
      </c>
      <c r="U10" s="13">
        <f t="shared" si="4"/>
        <v>0.4</v>
      </c>
      <c r="V10" s="13">
        <f t="shared" si="4"/>
        <v>0.4</v>
      </c>
      <c r="W10" s="13">
        <f t="shared" si="4"/>
        <v>0.5</v>
      </c>
      <c r="X10" s="13">
        <f t="shared" si="4"/>
        <v>0.5</v>
      </c>
      <c r="Y10" s="13">
        <f t="shared" si="4"/>
        <v>0.5</v>
      </c>
      <c r="Z10" s="13">
        <f t="shared" si="4"/>
        <v>0.6</v>
      </c>
      <c r="AA10" s="13">
        <f t="shared" si="4"/>
        <v>0.6</v>
      </c>
      <c r="AB10" s="13">
        <f t="shared" si="4"/>
        <v>0.6</v>
      </c>
      <c r="AC10" s="13">
        <f t="shared" si="4"/>
        <v>0.7</v>
      </c>
      <c r="AD10" s="13">
        <f t="shared" si="4"/>
        <v>0.7</v>
      </c>
      <c r="AE10" s="13">
        <f t="shared" si="4"/>
        <v>0.7</v>
      </c>
      <c r="AF10" s="13">
        <f t="shared" si="4"/>
        <v>0.79999999999999993</v>
      </c>
      <c r="AG10" s="13">
        <f t="shared" si="4"/>
        <v>0.79999999999999993</v>
      </c>
      <c r="AH10" s="13">
        <f t="shared" si="4"/>
        <v>0.79999999999999993</v>
      </c>
      <c r="AI10" s="13">
        <f t="shared" si="4"/>
        <v>0.89999999999999991</v>
      </c>
      <c r="AJ10" s="13">
        <f t="shared" si="4"/>
        <v>0.89999999999999991</v>
      </c>
      <c r="AK10" s="13">
        <f t="shared" si="4"/>
        <v>0.89999999999999991</v>
      </c>
      <c r="AL10" s="13">
        <f t="shared" si="4"/>
        <v>0.95</v>
      </c>
      <c r="AM10" s="13">
        <f t="shared" si="4"/>
        <v>0.95</v>
      </c>
      <c r="AN10" s="13">
        <f t="shared" si="4"/>
        <v>0.95</v>
      </c>
      <c r="AO10" s="79">
        <f t="shared" si="4"/>
        <v>1</v>
      </c>
      <c r="AP10" s="79">
        <f t="shared" si="4"/>
        <v>1</v>
      </c>
      <c r="AQ10" s="79">
        <f t="shared" si="4"/>
        <v>1</v>
      </c>
      <c r="AR10" s="79">
        <f t="shared" si="4"/>
        <v>1</v>
      </c>
      <c r="AS10" s="79">
        <f t="shared" si="4"/>
        <v>1</v>
      </c>
      <c r="AT10" s="79">
        <f t="shared" si="4"/>
        <v>1</v>
      </c>
      <c r="AU10" s="79">
        <f t="shared" si="4"/>
        <v>1</v>
      </c>
      <c r="AV10" s="79">
        <f t="shared" si="4"/>
        <v>1</v>
      </c>
      <c r="AW10" s="79">
        <f t="shared" si="4"/>
        <v>1</v>
      </c>
      <c r="AX10" s="79">
        <f t="shared" si="4"/>
        <v>1</v>
      </c>
    </row>
    <row r="11" spans="2:50" hidden="1" x14ac:dyDescent="0.25">
      <c r="B11" s="3"/>
      <c r="C11" s="3"/>
      <c r="D11" s="3"/>
      <c r="E11" s="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79"/>
      <c r="AP11" s="79"/>
      <c r="AQ11" s="79"/>
      <c r="AR11" s="79"/>
      <c r="AS11" s="79"/>
      <c r="AT11" s="79"/>
      <c r="AU11" s="79"/>
      <c r="AV11" s="79"/>
      <c r="AW11" s="79"/>
      <c r="AX11" s="79"/>
    </row>
    <row r="12" spans="2:50" hidden="1" x14ac:dyDescent="0.25">
      <c r="B12" s="33" t="s">
        <v>36</v>
      </c>
      <c r="C12" s="33" t="s">
        <v>41</v>
      </c>
      <c r="D12" s="80"/>
      <c r="E12" s="81">
        <f>SUM(L12:AO12)</f>
        <v>0.95</v>
      </c>
      <c r="F12" s="33"/>
      <c r="G12" s="33"/>
      <c r="H12" s="81">
        <v>0.05</v>
      </c>
      <c r="I12" s="33"/>
      <c r="J12" s="33"/>
      <c r="K12" s="33"/>
      <c r="L12" s="82">
        <v>0.1</v>
      </c>
      <c r="M12" s="33"/>
      <c r="N12" s="33"/>
      <c r="O12" s="33"/>
      <c r="P12" s="33"/>
      <c r="Q12" s="33"/>
      <c r="R12" s="82">
        <v>0.2</v>
      </c>
      <c r="S12" s="33"/>
      <c r="T12" s="33"/>
      <c r="U12" s="33"/>
      <c r="V12" s="33"/>
      <c r="W12" s="33"/>
      <c r="X12" s="82">
        <v>0.2</v>
      </c>
      <c r="Y12" s="33"/>
      <c r="Z12" s="33"/>
      <c r="AA12" s="33"/>
      <c r="AB12" s="33"/>
      <c r="AC12" s="33"/>
      <c r="AD12" s="82">
        <v>0.2</v>
      </c>
      <c r="AE12" s="33"/>
      <c r="AF12" s="33"/>
      <c r="AG12" s="33"/>
      <c r="AH12" s="33"/>
      <c r="AI12" s="33"/>
      <c r="AJ12" s="82">
        <v>0.2</v>
      </c>
      <c r="AK12" s="82"/>
      <c r="AL12" s="82"/>
      <c r="AM12" s="33"/>
      <c r="AN12" s="33"/>
      <c r="AO12" s="81">
        <v>0.05</v>
      </c>
      <c r="AP12" s="3"/>
      <c r="AQ12" s="3"/>
      <c r="AR12" s="3"/>
      <c r="AS12" s="3"/>
      <c r="AT12" s="3"/>
      <c r="AU12" s="3"/>
      <c r="AV12" s="3"/>
      <c r="AW12" s="3"/>
      <c r="AX12" s="3"/>
    </row>
    <row r="13" spans="2:50" hidden="1" x14ac:dyDescent="0.25">
      <c r="B13" s="3"/>
      <c r="C13" s="3"/>
      <c r="D13" s="3"/>
      <c r="E13" s="3"/>
      <c r="F13" s="13"/>
      <c r="G13" s="13">
        <f>F12+G12</f>
        <v>0</v>
      </c>
      <c r="H13" s="13">
        <f>G13+H12</f>
        <v>0.05</v>
      </c>
      <c r="I13" s="13">
        <f t="shared" ref="I13:AO13" si="5">H13+I12</f>
        <v>0.05</v>
      </c>
      <c r="J13" s="13">
        <f t="shared" si="5"/>
        <v>0.05</v>
      </c>
      <c r="K13" s="13">
        <f t="shared" si="5"/>
        <v>0.05</v>
      </c>
      <c r="L13" s="13">
        <f t="shared" si="5"/>
        <v>0.15000000000000002</v>
      </c>
      <c r="M13" s="13">
        <f t="shared" si="5"/>
        <v>0.15000000000000002</v>
      </c>
      <c r="N13" s="13">
        <f t="shared" si="5"/>
        <v>0.15000000000000002</v>
      </c>
      <c r="O13" s="13">
        <f t="shared" si="5"/>
        <v>0.15000000000000002</v>
      </c>
      <c r="P13" s="13">
        <f t="shared" si="5"/>
        <v>0.15000000000000002</v>
      </c>
      <c r="Q13" s="13">
        <f t="shared" si="5"/>
        <v>0.15000000000000002</v>
      </c>
      <c r="R13" s="13">
        <f t="shared" si="5"/>
        <v>0.35000000000000003</v>
      </c>
      <c r="S13" s="13">
        <f t="shared" si="5"/>
        <v>0.35000000000000003</v>
      </c>
      <c r="T13" s="13">
        <f t="shared" si="5"/>
        <v>0.35000000000000003</v>
      </c>
      <c r="U13" s="13">
        <f t="shared" si="5"/>
        <v>0.35000000000000003</v>
      </c>
      <c r="V13" s="13">
        <f t="shared" si="5"/>
        <v>0.35000000000000003</v>
      </c>
      <c r="W13" s="13">
        <f t="shared" si="5"/>
        <v>0.35000000000000003</v>
      </c>
      <c r="X13" s="13">
        <f t="shared" si="5"/>
        <v>0.55000000000000004</v>
      </c>
      <c r="Y13" s="13">
        <f t="shared" si="5"/>
        <v>0.55000000000000004</v>
      </c>
      <c r="Z13" s="13">
        <f t="shared" si="5"/>
        <v>0.55000000000000004</v>
      </c>
      <c r="AA13" s="13">
        <f t="shared" si="5"/>
        <v>0.55000000000000004</v>
      </c>
      <c r="AB13" s="13">
        <f t="shared" si="5"/>
        <v>0.55000000000000004</v>
      </c>
      <c r="AC13" s="13">
        <f t="shared" si="5"/>
        <v>0.55000000000000004</v>
      </c>
      <c r="AD13" s="13">
        <f t="shared" si="5"/>
        <v>0.75</v>
      </c>
      <c r="AE13" s="13">
        <f t="shared" si="5"/>
        <v>0.75</v>
      </c>
      <c r="AF13" s="13">
        <f t="shared" si="5"/>
        <v>0.75</v>
      </c>
      <c r="AG13" s="13">
        <f t="shared" si="5"/>
        <v>0.75</v>
      </c>
      <c r="AH13" s="13">
        <f t="shared" si="5"/>
        <v>0.75</v>
      </c>
      <c r="AI13" s="13">
        <f t="shared" si="5"/>
        <v>0.75</v>
      </c>
      <c r="AJ13" s="13">
        <f t="shared" si="5"/>
        <v>0.95</v>
      </c>
      <c r="AK13" s="13">
        <f t="shared" si="5"/>
        <v>0.95</v>
      </c>
      <c r="AL13" s="13">
        <f t="shared" si="5"/>
        <v>0.95</v>
      </c>
      <c r="AM13" s="13">
        <f t="shared" si="5"/>
        <v>0.95</v>
      </c>
      <c r="AN13" s="13">
        <f t="shared" si="5"/>
        <v>0.95</v>
      </c>
      <c r="AO13" s="79">
        <f t="shared" si="5"/>
        <v>1</v>
      </c>
      <c r="AP13" s="3"/>
      <c r="AQ13" s="3"/>
      <c r="AR13" s="3"/>
      <c r="AS13" s="3"/>
      <c r="AT13" s="3"/>
      <c r="AU13" s="3"/>
      <c r="AV13" s="3"/>
      <c r="AW13" s="3"/>
      <c r="AX13" s="3"/>
    </row>
    <row r="14" spans="2:50" hidden="1" x14ac:dyDescent="0.25">
      <c r="B14" s="3"/>
      <c r="C14" s="3"/>
      <c r="D14" s="3"/>
      <c r="E14" s="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79"/>
      <c r="AP14" s="3"/>
      <c r="AQ14" s="3"/>
      <c r="AR14" s="3"/>
      <c r="AS14" s="3"/>
      <c r="AT14" s="3"/>
      <c r="AU14" s="3"/>
      <c r="AV14" s="3"/>
      <c r="AW14" s="3"/>
      <c r="AX14" s="3"/>
    </row>
    <row r="15" spans="2:50" hidden="1" x14ac:dyDescent="0.25">
      <c r="B15" s="83" t="s">
        <v>38</v>
      </c>
      <c r="C15" s="83" t="s">
        <v>43</v>
      </c>
      <c r="D15" s="84"/>
      <c r="E15" s="83">
        <f>SUM(F15:AO15)</f>
        <v>1</v>
      </c>
      <c r="F15" s="83"/>
      <c r="G15" s="83"/>
      <c r="H15" s="85">
        <v>0.05</v>
      </c>
      <c r="I15" s="83"/>
      <c r="J15" s="83"/>
      <c r="K15" s="83"/>
      <c r="L15" s="83"/>
      <c r="M15" s="83"/>
      <c r="N15" s="83"/>
      <c r="O15" s="86">
        <v>0.25</v>
      </c>
      <c r="P15" s="83"/>
      <c r="Q15" s="83"/>
      <c r="R15" s="83"/>
      <c r="S15" s="83"/>
      <c r="T15" s="83"/>
      <c r="U15" s="83"/>
      <c r="V15" s="83"/>
      <c r="W15" s="83"/>
      <c r="X15" s="86">
        <v>0.25</v>
      </c>
      <c r="Y15" s="83"/>
      <c r="Z15" s="83"/>
      <c r="AA15" s="83"/>
      <c r="AB15" s="83"/>
      <c r="AC15" s="83"/>
      <c r="AD15" s="83"/>
      <c r="AE15" s="83"/>
      <c r="AF15" s="83"/>
      <c r="AG15" s="86">
        <v>0.25</v>
      </c>
      <c r="AH15" s="86"/>
      <c r="AI15" s="83"/>
      <c r="AJ15" s="83"/>
      <c r="AK15" s="83"/>
      <c r="AL15" s="83"/>
      <c r="AM15" s="83"/>
      <c r="AN15" s="83"/>
      <c r="AO15" s="86">
        <v>0.2</v>
      </c>
      <c r="AP15" s="3"/>
      <c r="AQ15" s="3"/>
      <c r="AR15" s="3"/>
      <c r="AS15" s="3"/>
      <c r="AT15" s="3"/>
      <c r="AU15" s="3"/>
      <c r="AV15" s="3"/>
      <c r="AW15" s="3"/>
      <c r="AX15" s="3"/>
    </row>
    <row r="16" spans="2:50" hidden="1" x14ac:dyDescent="0.25">
      <c r="B16" s="3"/>
      <c r="C16" s="3"/>
      <c r="D16" s="3"/>
      <c r="E16" s="3"/>
      <c r="F16" s="3"/>
      <c r="G16" s="13">
        <f>F15+G15</f>
        <v>0</v>
      </c>
      <c r="H16" s="13">
        <f>G16+H15</f>
        <v>0.05</v>
      </c>
      <c r="I16" s="13">
        <f t="shared" ref="I16:AO16" si="6">H16+I15</f>
        <v>0.05</v>
      </c>
      <c r="J16" s="13">
        <f t="shared" si="6"/>
        <v>0.05</v>
      </c>
      <c r="K16" s="13">
        <f t="shared" si="6"/>
        <v>0.05</v>
      </c>
      <c r="L16" s="13">
        <f t="shared" si="6"/>
        <v>0.05</v>
      </c>
      <c r="M16" s="13">
        <f t="shared" si="6"/>
        <v>0.05</v>
      </c>
      <c r="N16" s="13">
        <f t="shared" si="6"/>
        <v>0.05</v>
      </c>
      <c r="O16" s="13">
        <f t="shared" si="6"/>
        <v>0.3</v>
      </c>
      <c r="P16" s="13">
        <f t="shared" si="6"/>
        <v>0.3</v>
      </c>
      <c r="Q16" s="13">
        <f t="shared" si="6"/>
        <v>0.3</v>
      </c>
      <c r="R16" s="13">
        <f t="shared" si="6"/>
        <v>0.3</v>
      </c>
      <c r="S16" s="13">
        <f t="shared" si="6"/>
        <v>0.3</v>
      </c>
      <c r="T16" s="13">
        <f t="shared" si="6"/>
        <v>0.3</v>
      </c>
      <c r="U16" s="13">
        <f t="shared" si="6"/>
        <v>0.3</v>
      </c>
      <c r="V16" s="13">
        <f t="shared" si="6"/>
        <v>0.3</v>
      </c>
      <c r="W16" s="13">
        <f t="shared" si="6"/>
        <v>0.3</v>
      </c>
      <c r="X16" s="13">
        <f t="shared" si="6"/>
        <v>0.55000000000000004</v>
      </c>
      <c r="Y16" s="13">
        <f t="shared" si="6"/>
        <v>0.55000000000000004</v>
      </c>
      <c r="Z16" s="13">
        <f t="shared" si="6"/>
        <v>0.55000000000000004</v>
      </c>
      <c r="AA16" s="13">
        <f t="shared" si="6"/>
        <v>0.55000000000000004</v>
      </c>
      <c r="AB16" s="13">
        <f t="shared" si="6"/>
        <v>0.55000000000000004</v>
      </c>
      <c r="AC16" s="13">
        <f t="shared" si="6"/>
        <v>0.55000000000000004</v>
      </c>
      <c r="AD16" s="13">
        <f t="shared" si="6"/>
        <v>0.55000000000000004</v>
      </c>
      <c r="AE16" s="13">
        <f t="shared" si="6"/>
        <v>0.55000000000000004</v>
      </c>
      <c r="AF16" s="13">
        <f t="shared" si="6"/>
        <v>0.55000000000000004</v>
      </c>
      <c r="AG16" s="13">
        <f t="shared" si="6"/>
        <v>0.8</v>
      </c>
      <c r="AH16" s="13">
        <f t="shared" si="6"/>
        <v>0.8</v>
      </c>
      <c r="AI16" s="13">
        <f t="shared" si="6"/>
        <v>0.8</v>
      </c>
      <c r="AJ16" s="13">
        <f t="shared" si="6"/>
        <v>0.8</v>
      </c>
      <c r="AK16" s="13">
        <f t="shared" si="6"/>
        <v>0.8</v>
      </c>
      <c r="AL16" s="13">
        <f t="shared" si="6"/>
        <v>0.8</v>
      </c>
      <c r="AM16" s="13">
        <f t="shared" si="6"/>
        <v>0.8</v>
      </c>
      <c r="AN16" s="13">
        <f t="shared" si="6"/>
        <v>0.8</v>
      </c>
      <c r="AO16" s="79">
        <f t="shared" si="6"/>
        <v>1</v>
      </c>
      <c r="AP16" s="3"/>
      <c r="AQ16" s="3"/>
      <c r="AR16" s="3"/>
      <c r="AS16" s="3"/>
      <c r="AT16" s="3"/>
      <c r="AU16" s="3"/>
      <c r="AV16" s="3"/>
      <c r="AW16" s="3"/>
      <c r="AX16" s="3"/>
    </row>
    <row r="17" spans="1:59" hidden="1" x14ac:dyDescent="0.25">
      <c r="B17" s="3"/>
      <c r="C17" s="3"/>
      <c r="D17" s="3"/>
      <c r="E17" s="3"/>
      <c r="F17" s="87"/>
      <c r="G17" s="87"/>
      <c r="H17" s="87"/>
      <c r="I17" s="87"/>
      <c r="J17" s="87"/>
      <c r="K17" s="87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88"/>
      <c r="AP17" s="3"/>
      <c r="AQ17" s="3"/>
      <c r="AR17" s="3"/>
      <c r="AS17" s="3"/>
      <c r="AT17" s="3"/>
      <c r="AU17" s="3"/>
      <c r="AV17" s="3"/>
      <c r="AW17" s="3"/>
      <c r="AX17" s="3"/>
    </row>
    <row r="18" spans="1:59" hidden="1" x14ac:dyDescent="0.25">
      <c r="B18" s="37" t="s">
        <v>39</v>
      </c>
      <c r="C18" s="37" t="s">
        <v>42</v>
      </c>
      <c r="D18" s="89"/>
      <c r="E18" s="37">
        <f>SUM(F18:AO18)</f>
        <v>1.05</v>
      </c>
      <c r="F18" s="37"/>
      <c r="G18" s="37"/>
      <c r="H18" s="90">
        <v>0.05</v>
      </c>
      <c r="I18" s="37"/>
      <c r="J18" s="37"/>
      <c r="K18" s="37"/>
      <c r="L18" s="37"/>
      <c r="M18" s="37"/>
      <c r="N18" s="37"/>
      <c r="O18" s="37"/>
      <c r="P18" s="37"/>
      <c r="Q18" s="37"/>
      <c r="R18" s="91">
        <v>0.5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91">
        <v>0.35</v>
      </c>
      <c r="AE18" s="91"/>
      <c r="AF18" s="91"/>
      <c r="AG18" s="37"/>
      <c r="AH18" s="37"/>
      <c r="AI18" s="37"/>
      <c r="AJ18" s="37"/>
      <c r="AK18" s="37"/>
      <c r="AL18" s="37"/>
      <c r="AM18" s="37"/>
      <c r="AN18" s="37"/>
      <c r="AO18" s="91">
        <f>1-SUM(J18:AN18)</f>
        <v>0.15000000000000002</v>
      </c>
      <c r="AP18" s="3"/>
      <c r="AQ18" s="3"/>
      <c r="AR18" s="3"/>
      <c r="AS18" s="3"/>
      <c r="AT18" s="3"/>
      <c r="AU18" s="3"/>
      <c r="AV18" s="3"/>
      <c r="AW18" s="3"/>
      <c r="AX18" s="3"/>
    </row>
    <row r="19" spans="1:59" hidden="1" x14ac:dyDescent="0.25">
      <c r="B19" s="3"/>
      <c r="C19" s="3"/>
      <c r="D19" s="3"/>
      <c r="E19" s="3"/>
      <c r="F19" s="3"/>
      <c r="G19" s="13">
        <f>F18+G18</f>
        <v>0</v>
      </c>
      <c r="H19" s="13">
        <f>G19+H18</f>
        <v>0.05</v>
      </c>
      <c r="I19" s="13">
        <f t="shared" ref="I19:AO19" si="7">H19+I18</f>
        <v>0.05</v>
      </c>
      <c r="J19" s="13">
        <f t="shared" si="7"/>
        <v>0.05</v>
      </c>
      <c r="K19" s="13">
        <f t="shared" si="7"/>
        <v>0.05</v>
      </c>
      <c r="L19" s="13">
        <f t="shared" si="7"/>
        <v>0.05</v>
      </c>
      <c r="M19" s="13">
        <f t="shared" si="7"/>
        <v>0.05</v>
      </c>
      <c r="N19" s="13">
        <f t="shared" si="7"/>
        <v>0.05</v>
      </c>
      <c r="O19" s="13">
        <f t="shared" si="7"/>
        <v>0.05</v>
      </c>
      <c r="P19" s="13">
        <f t="shared" si="7"/>
        <v>0.05</v>
      </c>
      <c r="Q19" s="13">
        <f t="shared" si="7"/>
        <v>0.05</v>
      </c>
      <c r="R19" s="13">
        <f t="shared" si="7"/>
        <v>0.55000000000000004</v>
      </c>
      <c r="S19" s="13">
        <f t="shared" si="7"/>
        <v>0.55000000000000004</v>
      </c>
      <c r="T19" s="13">
        <f t="shared" si="7"/>
        <v>0.55000000000000004</v>
      </c>
      <c r="U19" s="13">
        <f t="shared" si="7"/>
        <v>0.55000000000000004</v>
      </c>
      <c r="V19" s="13">
        <f t="shared" si="7"/>
        <v>0.55000000000000004</v>
      </c>
      <c r="W19" s="13">
        <f t="shared" si="7"/>
        <v>0.55000000000000004</v>
      </c>
      <c r="X19" s="13">
        <f t="shared" si="7"/>
        <v>0.55000000000000004</v>
      </c>
      <c r="Y19" s="13">
        <f t="shared" si="7"/>
        <v>0.55000000000000004</v>
      </c>
      <c r="Z19" s="13">
        <f t="shared" si="7"/>
        <v>0.55000000000000004</v>
      </c>
      <c r="AA19" s="13">
        <f t="shared" si="7"/>
        <v>0.55000000000000004</v>
      </c>
      <c r="AB19" s="13">
        <f t="shared" si="7"/>
        <v>0.55000000000000004</v>
      </c>
      <c r="AC19" s="13">
        <f t="shared" si="7"/>
        <v>0.55000000000000004</v>
      </c>
      <c r="AD19" s="13">
        <f t="shared" si="7"/>
        <v>0.9</v>
      </c>
      <c r="AE19" s="13">
        <f t="shared" si="7"/>
        <v>0.9</v>
      </c>
      <c r="AF19" s="13">
        <f t="shared" si="7"/>
        <v>0.9</v>
      </c>
      <c r="AG19" s="13">
        <f t="shared" si="7"/>
        <v>0.9</v>
      </c>
      <c r="AH19" s="13">
        <f t="shared" si="7"/>
        <v>0.9</v>
      </c>
      <c r="AI19" s="13">
        <f t="shared" si="7"/>
        <v>0.9</v>
      </c>
      <c r="AJ19" s="13">
        <f t="shared" si="7"/>
        <v>0.9</v>
      </c>
      <c r="AK19" s="13">
        <f t="shared" si="7"/>
        <v>0.9</v>
      </c>
      <c r="AL19" s="13">
        <f t="shared" si="7"/>
        <v>0.9</v>
      </c>
      <c r="AM19" s="13">
        <f t="shared" si="7"/>
        <v>0.9</v>
      </c>
      <c r="AN19" s="13">
        <f t="shared" si="7"/>
        <v>0.9</v>
      </c>
      <c r="AO19" s="79">
        <f t="shared" si="7"/>
        <v>1.05</v>
      </c>
      <c r="AP19" s="3"/>
      <c r="AQ19" s="3"/>
      <c r="AR19" s="3"/>
      <c r="AS19" s="3"/>
      <c r="AT19" s="3"/>
      <c r="AU19" s="3"/>
      <c r="AV19" s="3"/>
      <c r="AW19" s="3"/>
      <c r="AX19" s="3"/>
    </row>
    <row r="20" spans="1:59" x14ac:dyDescent="0.25">
      <c r="D20" s="57">
        <f>SUBTOTAL(9,D23:D67)</f>
        <v>198</v>
      </c>
    </row>
    <row r="21" spans="1:59" x14ac:dyDescent="0.25">
      <c r="B21" s="3"/>
      <c r="C21" s="11">
        <f>SUM(C23:C67)</f>
        <v>198</v>
      </c>
      <c r="D21" s="11">
        <f>SUM(D23:D67)</f>
        <v>198</v>
      </c>
      <c r="E21" s="12">
        <f>SUM(E23:E67)</f>
        <v>0</v>
      </c>
      <c r="F21" s="12">
        <f>SUM(F23:F67)</f>
        <v>0</v>
      </c>
      <c r="G21" s="12">
        <f t="shared" ref="G21:O21" si="8">SUM(G23:G67)</f>
        <v>0</v>
      </c>
      <c r="H21" s="12">
        <f t="shared" si="8"/>
        <v>0</v>
      </c>
      <c r="I21" s="12">
        <f t="shared" si="8"/>
        <v>0</v>
      </c>
      <c r="J21" s="12">
        <f t="shared" si="8"/>
        <v>0</v>
      </c>
      <c r="K21" s="12">
        <f t="shared" si="8"/>
        <v>0</v>
      </c>
      <c r="L21" s="12">
        <f t="shared" si="8"/>
        <v>0</v>
      </c>
      <c r="M21" s="12">
        <f t="shared" si="8"/>
        <v>0</v>
      </c>
      <c r="N21" s="12">
        <f t="shared" si="8"/>
        <v>0</v>
      </c>
      <c r="O21" s="12">
        <f t="shared" si="8"/>
        <v>0</v>
      </c>
      <c r="P21" s="12">
        <f>SUM(P23:P67)*(1-'Financial Analysis'!$G$33)</f>
        <v>0</v>
      </c>
      <c r="Q21" s="12">
        <f>SUM(Q23:Q67)*(1-'Financial Analysis'!$G$33)</f>
        <v>0</v>
      </c>
      <c r="R21" s="12">
        <f>SUM(R23:R67)*(1-'Financial Analysis'!$G$33)</f>
        <v>0</v>
      </c>
      <c r="S21" s="12">
        <f>SUM(S23:S67)*(1-'Financial Analysis'!$G$33)</f>
        <v>0</v>
      </c>
      <c r="T21" s="12">
        <f>SUM(T23:T67)*(1-'Financial Analysis'!$G$33)</f>
        <v>0</v>
      </c>
      <c r="U21" s="12">
        <f>SUM(U23:U67)*(1-'Financial Analysis'!$G$33)</f>
        <v>0</v>
      </c>
      <c r="V21" s="12">
        <f>SUM(V23:V67)*(1-'Financial Analysis'!$G$33)</f>
        <v>0</v>
      </c>
      <c r="W21" s="12">
        <f>SUM(W23:W67)*(1-'Financial Analysis'!$G$33)</f>
        <v>0</v>
      </c>
      <c r="X21" s="12">
        <f>SUM(X23:X67)*(1-'Financial Analysis'!$G$33)</f>
        <v>0</v>
      </c>
      <c r="Y21" s="12">
        <f>SUM(Y23:Y67)*(1-'Financial Analysis'!$G$33)</f>
        <v>0</v>
      </c>
      <c r="Z21" s="12">
        <f>SUM(Z23:Z67)*(1-'Financial Analysis'!$G$33)</f>
        <v>0</v>
      </c>
      <c r="AA21" s="12">
        <f>SUM(AA23:AA67)*(1-'Financial Analysis'!$G$33)</f>
        <v>0</v>
      </c>
      <c r="AB21" s="12">
        <f>SUM(AB23:AB67)*(1-'Financial Analysis'!$G$33)</f>
        <v>0</v>
      </c>
      <c r="AC21" s="12">
        <f>SUM(AC23:AC67)*(1-'Financial Analysis'!$G$33)</f>
        <v>0</v>
      </c>
      <c r="AD21" s="12">
        <f>SUM(AD23:AD67)*(1-'Financial Analysis'!$G$33)</f>
        <v>0</v>
      </c>
      <c r="AE21" s="12">
        <f>SUM(AE23:AE67)*(1-'Financial Analysis'!$G$33)</f>
        <v>0</v>
      </c>
      <c r="AF21" s="12">
        <f>SUM(AF23:AF67)*(1-'Financial Analysis'!$G$33)</f>
        <v>0</v>
      </c>
      <c r="AG21" s="12">
        <f>SUM(AG23:AG67)*(1-'Financial Analysis'!$G$33)</f>
        <v>0</v>
      </c>
      <c r="AH21" s="12">
        <f>SUM(AH23:AH67)*(1-'Financial Analysis'!$G$33)</f>
        <v>0</v>
      </c>
      <c r="AI21" s="12">
        <f>SUM(AI23:AI67)*(1-'Financial Analysis'!$G$33)</f>
        <v>0</v>
      </c>
      <c r="AJ21" s="12">
        <f>SUM(AJ23:AJ67)*(1-'Financial Analysis'!$G$33)</f>
        <v>0</v>
      </c>
      <c r="AK21" s="12">
        <f>SUM(AK23:AK67)*(1-'Financial Analysis'!$G$33)</f>
        <v>0</v>
      </c>
      <c r="AL21" s="12">
        <f>SUM(AL23:AL67)*(1-'Financial Analysis'!$G$33)</f>
        <v>0</v>
      </c>
      <c r="AM21" s="12">
        <f>SUM(AM23:AM67)*(1-'Financial Analysis'!$G$33)</f>
        <v>0</v>
      </c>
      <c r="AN21" s="12">
        <f>SUM(AN23:AN67)*(1-'Financial Analysis'!$G$33)</f>
        <v>0</v>
      </c>
      <c r="AO21" s="12">
        <f>SUM(AO23:AO67)*(1-'Financial Analysis'!$G$33)</f>
        <v>0</v>
      </c>
      <c r="AP21" s="12">
        <f>SUM(AP23:AP67)*(1-'Financial Analysis'!$G$33)</f>
        <v>0</v>
      </c>
      <c r="AQ21" s="12">
        <f>SUM(AQ23:AQ67)*(1-'Financial Analysis'!$G$33)</f>
        <v>0</v>
      </c>
      <c r="AR21" s="12">
        <f>SUM(AR23:AR67)*(1-'Financial Analysis'!$G$33)</f>
        <v>0</v>
      </c>
      <c r="AS21" s="12">
        <f>SUM(AS23:AS67)*(1-'Financial Analysis'!$G$33)</f>
        <v>0</v>
      </c>
      <c r="AT21" s="12">
        <f>SUM(AT23:AT67)*(1-'Financial Analysis'!$G$33)</f>
        <v>0</v>
      </c>
      <c r="AU21" s="12">
        <f>SUM(AU23:AU67)*(1-'Financial Analysis'!$G$33)</f>
        <v>0</v>
      </c>
      <c r="AV21" s="12">
        <f>SUM(AV23:AV67)*(1-'Financial Analysis'!$G$33)</f>
        <v>0</v>
      </c>
      <c r="AW21" s="12">
        <f>SUM(AW23:AW67)*(1-'Financial Analysis'!$G$33)</f>
        <v>0</v>
      </c>
      <c r="AX21" s="12">
        <f>SUM(AX23:AX67)*(1-'Financial Analysis'!$G$33)</f>
        <v>0</v>
      </c>
    </row>
    <row r="22" spans="1:59" x14ac:dyDescent="0.25">
      <c r="B22" s="92" t="s">
        <v>3</v>
      </c>
      <c r="C22" s="21" t="s">
        <v>379</v>
      </c>
      <c r="D22" s="14" t="s">
        <v>25</v>
      </c>
      <c r="E22" s="21" t="s">
        <v>44</v>
      </c>
      <c r="F22" s="306">
        <f>B23</f>
        <v>45138</v>
      </c>
      <c r="G22" s="306">
        <f>EOMONTH(F22,1)</f>
        <v>45169</v>
      </c>
      <c r="H22" s="306">
        <f t="shared" ref="H22:AX22" si="9">EOMONTH(G22,1)</f>
        <v>45199</v>
      </c>
      <c r="I22" s="306">
        <f t="shared" si="9"/>
        <v>45230</v>
      </c>
      <c r="J22" s="306">
        <f t="shared" si="9"/>
        <v>45260</v>
      </c>
      <c r="K22" s="306">
        <f t="shared" si="9"/>
        <v>45291</v>
      </c>
      <c r="L22" s="306">
        <f t="shared" si="9"/>
        <v>45322</v>
      </c>
      <c r="M22" s="306">
        <f t="shared" si="9"/>
        <v>45351</v>
      </c>
      <c r="N22" s="306">
        <f t="shared" si="9"/>
        <v>45382</v>
      </c>
      <c r="O22" s="306">
        <f t="shared" si="9"/>
        <v>45412</v>
      </c>
      <c r="P22" s="306">
        <f t="shared" si="9"/>
        <v>45443</v>
      </c>
      <c r="Q22" s="306">
        <f t="shared" si="9"/>
        <v>45473</v>
      </c>
      <c r="R22" s="306">
        <f t="shared" si="9"/>
        <v>45504</v>
      </c>
      <c r="S22" s="306">
        <f t="shared" si="9"/>
        <v>45535</v>
      </c>
      <c r="T22" s="306">
        <f t="shared" si="9"/>
        <v>45565</v>
      </c>
      <c r="U22" s="306">
        <f t="shared" si="9"/>
        <v>45596</v>
      </c>
      <c r="V22" s="306">
        <f t="shared" si="9"/>
        <v>45626</v>
      </c>
      <c r="W22" s="306">
        <f t="shared" si="9"/>
        <v>45657</v>
      </c>
      <c r="X22" s="306">
        <f t="shared" si="9"/>
        <v>45688</v>
      </c>
      <c r="Y22" s="306">
        <f t="shared" si="9"/>
        <v>45716</v>
      </c>
      <c r="Z22" s="306">
        <f t="shared" si="9"/>
        <v>45747</v>
      </c>
      <c r="AA22" s="306">
        <f t="shared" si="9"/>
        <v>45777</v>
      </c>
      <c r="AB22" s="306">
        <f t="shared" si="9"/>
        <v>45808</v>
      </c>
      <c r="AC22" s="306">
        <f t="shared" si="9"/>
        <v>45838</v>
      </c>
      <c r="AD22" s="306">
        <f t="shared" si="9"/>
        <v>45869</v>
      </c>
      <c r="AE22" s="306">
        <f t="shared" si="9"/>
        <v>45900</v>
      </c>
      <c r="AF22" s="306">
        <f t="shared" si="9"/>
        <v>45930</v>
      </c>
      <c r="AG22" s="306">
        <f t="shared" si="9"/>
        <v>45961</v>
      </c>
      <c r="AH22" s="306">
        <f t="shared" si="9"/>
        <v>45991</v>
      </c>
      <c r="AI22" s="306">
        <f t="shared" si="9"/>
        <v>46022</v>
      </c>
      <c r="AJ22" s="306">
        <f t="shared" si="9"/>
        <v>46053</v>
      </c>
      <c r="AK22" s="306">
        <f>EOMONTH(AJ22,1)</f>
        <v>46081</v>
      </c>
      <c r="AL22" s="306">
        <f t="shared" si="9"/>
        <v>46112</v>
      </c>
      <c r="AM22" s="306">
        <f t="shared" si="9"/>
        <v>46142</v>
      </c>
      <c r="AN22" s="306">
        <f t="shared" si="9"/>
        <v>46173</v>
      </c>
      <c r="AO22" s="306">
        <f t="shared" si="9"/>
        <v>46203</v>
      </c>
      <c r="AP22" s="306">
        <f t="shared" si="9"/>
        <v>46234</v>
      </c>
      <c r="AQ22" s="306">
        <f t="shared" si="9"/>
        <v>46265</v>
      </c>
      <c r="AR22" s="306">
        <f t="shared" si="9"/>
        <v>46295</v>
      </c>
      <c r="AS22" s="306">
        <f t="shared" si="9"/>
        <v>46326</v>
      </c>
      <c r="AT22" s="306">
        <f t="shared" si="9"/>
        <v>46356</v>
      </c>
      <c r="AU22" s="306">
        <f t="shared" si="9"/>
        <v>46387</v>
      </c>
      <c r="AV22" s="306">
        <f t="shared" si="9"/>
        <v>46418</v>
      </c>
      <c r="AW22" s="306">
        <f t="shared" si="9"/>
        <v>46446</v>
      </c>
      <c r="AX22" s="306">
        <f t="shared" si="9"/>
        <v>46477</v>
      </c>
      <c r="AY22" s="1"/>
      <c r="AZ22" s="1"/>
      <c r="BA22" s="1"/>
      <c r="BB22" s="1"/>
      <c r="BC22" s="1"/>
      <c r="BD22" s="1"/>
      <c r="BE22" s="1"/>
      <c r="BF22" s="1"/>
      <c r="BG22" s="1"/>
    </row>
    <row r="23" spans="1:59" x14ac:dyDescent="0.25">
      <c r="A23" s="23">
        <f>E23-SUM(F23:AX23)</f>
        <v>0</v>
      </c>
      <c r="B23" s="95">
        <f>'Velocity Input'!C11</f>
        <v>45138</v>
      </c>
      <c r="C23" s="12">
        <f>SUM('Velocity Input'!H11:H14)</f>
        <v>3</v>
      </c>
      <c r="D23" s="15">
        <f>C23</f>
        <v>3</v>
      </c>
      <c r="E23" s="12">
        <f>SUM('Velocity Input'!L11:L14)</f>
        <v>0</v>
      </c>
      <c r="F23" s="307">
        <f t="shared" ref="F23:O32" si="10">IF($B23&gt;F$3,0,IF($C23="CLP",IF($B23=F$3,$E23*F$5,$E23*F$4),IF($B23=F$3,$E23*F$7,$E23*F$6)))</f>
        <v>0</v>
      </c>
      <c r="G23" s="307">
        <f t="shared" si="10"/>
        <v>0</v>
      </c>
      <c r="H23" s="307">
        <f t="shared" si="10"/>
        <v>0</v>
      </c>
      <c r="I23" s="307">
        <f t="shared" si="10"/>
        <v>0</v>
      </c>
      <c r="J23" s="307">
        <f t="shared" si="10"/>
        <v>0</v>
      </c>
      <c r="K23" s="307">
        <f t="shared" si="10"/>
        <v>0</v>
      </c>
      <c r="L23" s="307">
        <f t="shared" si="10"/>
        <v>0</v>
      </c>
      <c r="M23" s="307">
        <f t="shared" si="10"/>
        <v>0</v>
      </c>
      <c r="N23" s="307">
        <f t="shared" si="10"/>
        <v>0</v>
      </c>
      <c r="O23" s="307">
        <f t="shared" si="10"/>
        <v>0</v>
      </c>
      <c r="P23" s="307">
        <f t="shared" ref="P23:Y32" si="11">IF($B23&gt;P$3,0,IF($C23="CLP",IF($B23=P$3,$E23*P$5,$E23*P$4),IF($B23=P$3,$E23*P$7,$E23*P$6)))</f>
        <v>0</v>
      </c>
      <c r="Q23" s="307">
        <f t="shared" si="11"/>
        <v>0</v>
      </c>
      <c r="R23" s="307">
        <f t="shared" si="11"/>
        <v>0</v>
      </c>
      <c r="S23" s="307">
        <f t="shared" si="11"/>
        <v>0</v>
      </c>
      <c r="T23" s="307">
        <f t="shared" si="11"/>
        <v>0</v>
      </c>
      <c r="U23" s="307">
        <f t="shared" si="11"/>
        <v>0</v>
      </c>
      <c r="V23" s="307">
        <f t="shared" si="11"/>
        <v>0</v>
      </c>
      <c r="W23" s="307">
        <f t="shared" si="11"/>
        <v>0</v>
      </c>
      <c r="X23" s="307">
        <f t="shared" si="11"/>
        <v>0</v>
      </c>
      <c r="Y23" s="307">
        <f t="shared" si="11"/>
        <v>0</v>
      </c>
      <c r="Z23" s="307">
        <f t="shared" ref="Z23:AI32" si="12">IF($B23&gt;Z$3,0,IF($C23="CLP",IF($B23=Z$3,$E23*Z$5,$E23*Z$4),IF($B23=Z$3,$E23*Z$7,$E23*Z$6)))</f>
        <v>0</v>
      </c>
      <c r="AA23" s="307">
        <f t="shared" si="12"/>
        <v>0</v>
      </c>
      <c r="AB23" s="307">
        <f t="shared" si="12"/>
        <v>0</v>
      </c>
      <c r="AC23" s="307">
        <f t="shared" si="12"/>
        <v>0</v>
      </c>
      <c r="AD23" s="307">
        <f t="shared" si="12"/>
        <v>0</v>
      </c>
      <c r="AE23" s="307">
        <f t="shared" si="12"/>
        <v>0</v>
      </c>
      <c r="AF23" s="307">
        <f t="shared" si="12"/>
        <v>0</v>
      </c>
      <c r="AG23" s="307">
        <f t="shared" si="12"/>
        <v>0</v>
      </c>
      <c r="AH23" s="307">
        <f t="shared" si="12"/>
        <v>0</v>
      </c>
      <c r="AI23" s="307">
        <f t="shared" si="12"/>
        <v>0</v>
      </c>
      <c r="AJ23" s="307">
        <f t="shared" ref="AJ23:AX32" si="13">IF($B23&gt;AJ$3,0,IF($C23="CLP",IF($B23=AJ$3,$E23*AJ$5,$E23*AJ$4),IF($B23=AJ$3,$E23*AJ$7,$E23*AJ$6)))</f>
        <v>0</v>
      </c>
      <c r="AK23" s="307">
        <f t="shared" si="13"/>
        <v>0</v>
      </c>
      <c r="AL23" s="307">
        <f t="shared" si="13"/>
        <v>0</v>
      </c>
      <c r="AM23" s="307">
        <f t="shared" si="13"/>
        <v>0</v>
      </c>
      <c r="AN23" s="307">
        <f t="shared" si="13"/>
        <v>0</v>
      </c>
      <c r="AO23" s="307">
        <f t="shared" si="13"/>
        <v>0</v>
      </c>
      <c r="AP23" s="307">
        <f t="shared" si="13"/>
        <v>0</v>
      </c>
      <c r="AQ23" s="307">
        <f t="shared" si="13"/>
        <v>0</v>
      </c>
      <c r="AR23" s="307">
        <f t="shared" si="13"/>
        <v>0</v>
      </c>
      <c r="AS23" s="307">
        <f t="shared" si="13"/>
        <v>0</v>
      </c>
      <c r="AT23" s="307">
        <f t="shared" si="13"/>
        <v>0</v>
      </c>
      <c r="AU23" s="307">
        <f t="shared" si="13"/>
        <v>0</v>
      </c>
      <c r="AV23" s="307">
        <f t="shared" si="13"/>
        <v>0</v>
      </c>
      <c r="AW23" s="307">
        <f t="shared" si="13"/>
        <v>0</v>
      </c>
      <c r="AX23" s="307">
        <f t="shared" si="13"/>
        <v>0</v>
      </c>
    </row>
    <row r="24" spans="1:59" x14ac:dyDescent="0.25">
      <c r="A24" s="23">
        <f t="shared" ref="A24:A67" si="14">E24-SUM(F24:AX24)</f>
        <v>0</v>
      </c>
      <c r="B24" s="95">
        <f>EOMONTH(B23,1)</f>
        <v>45169</v>
      </c>
      <c r="C24" s="12">
        <f>SUM('Velocity Input'!H15:H18)</f>
        <v>3</v>
      </c>
      <c r="D24" s="15">
        <f t="shared" ref="D24:D67" si="15">C24</f>
        <v>3</v>
      </c>
      <c r="E24" s="12">
        <f>SUM('Velocity Input'!L15:L18)</f>
        <v>0</v>
      </c>
      <c r="F24" s="307">
        <f t="shared" si="10"/>
        <v>0</v>
      </c>
      <c r="G24" s="307">
        <f t="shared" si="10"/>
        <v>0</v>
      </c>
      <c r="H24" s="307">
        <f t="shared" si="10"/>
        <v>0</v>
      </c>
      <c r="I24" s="307">
        <f t="shared" si="10"/>
        <v>0</v>
      </c>
      <c r="J24" s="307">
        <f t="shared" si="10"/>
        <v>0</v>
      </c>
      <c r="K24" s="307">
        <f t="shared" si="10"/>
        <v>0</v>
      </c>
      <c r="L24" s="307">
        <f t="shared" si="10"/>
        <v>0</v>
      </c>
      <c r="M24" s="307">
        <f t="shared" si="10"/>
        <v>0</v>
      </c>
      <c r="N24" s="307">
        <f t="shared" si="10"/>
        <v>0</v>
      </c>
      <c r="O24" s="307">
        <f t="shared" si="10"/>
        <v>0</v>
      </c>
      <c r="P24" s="307">
        <f t="shared" si="11"/>
        <v>0</v>
      </c>
      <c r="Q24" s="307">
        <f t="shared" si="11"/>
        <v>0</v>
      </c>
      <c r="R24" s="307">
        <f t="shared" si="11"/>
        <v>0</v>
      </c>
      <c r="S24" s="307">
        <f t="shared" si="11"/>
        <v>0</v>
      </c>
      <c r="T24" s="307">
        <f t="shared" si="11"/>
        <v>0</v>
      </c>
      <c r="U24" s="307">
        <f t="shared" si="11"/>
        <v>0</v>
      </c>
      <c r="V24" s="307">
        <f t="shared" si="11"/>
        <v>0</v>
      </c>
      <c r="W24" s="307">
        <f t="shared" si="11"/>
        <v>0</v>
      </c>
      <c r="X24" s="307">
        <f t="shared" si="11"/>
        <v>0</v>
      </c>
      <c r="Y24" s="307">
        <f t="shared" si="11"/>
        <v>0</v>
      </c>
      <c r="Z24" s="307">
        <f t="shared" si="12"/>
        <v>0</v>
      </c>
      <c r="AA24" s="307">
        <f t="shared" si="12"/>
        <v>0</v>
      </c>
      <c r="AB24" s="307">
        <f t="shared" si="12"/>
        <v>0</v>
      </c>
      <c r="AC24" s="307">
        <f t="shared" si="12"/>
        <v>0</v>
      </c>
      <c r="AD24" s="307">
        <f t="shared" si="12"/>
        <v>0</v>
      </c>
      <c r="AE24" s="307">
        <f t="shared" si="12"/>
        <v>0</v>
      </c>
      <c r="AF24" s="307">
        <f t="shared" si="12"/>
        <v>0</v>
      </c>
      <c r="AG24" s="307">
        <f t="shared" si="12"/>
        <v>0</v>
      </c>
      <c r="AH24" s="307">
        <f t="shared" si="12"/>
        <v>0</v>
      </c>
      <c r="AI24" s="307">
        <f t="shared" si="12"/>
        <v>0</v>
      </c>
      <c r="AJ24" s="307">
        <f t="shared" si="13"/>
        <v>0</v>
      </c>
      <c r="AK24" s="307">
        <f t="shared" si="13"/>
        <v>0</v>
      </c>
      <c r="AL24" s="307">
        <f t="shared" si="13"/>
        <v>0</v>
      </c>
      <c r="AM24" s="307">
        <f t="shared" si="13"/>
        <v>0</v>
      </c>
      <c r="AN24" s="307">
        <f t="shared" si="13"/>
        <v>0</v>
      </c>
      <c r="AO24" s="307">
        <f t="shared" si="13"/>
        <v>0</v>
      </c>
      <c r="AP24" s="307">
        <f t="shared" si="13"/>
        <v>0</v>
      </c>
      <c r="AQ24" s="307">
        <f t="shared" si="13"/>
        <v>0</v>
      </c>
      <c r="AR24" s="307">
        <f t="shared" si="13"/>
        <v>0</v>
      </c>
      <c r="AS24" s="307">
        <f t="shared" si="13"/>
        <v>0</v>
      </c>
      <c r="AT24" s="307">
        <f t="shared" si="13"/>
        <v>0</v>
      </c>
      <c r="AU24" s="307">
        <f t="shared" si="13"/>
        <v>0</v>
      </c>
      <c r="AV24" s="307">
        <f t="shared" si="13"/>
        <v>0</v>
      </c>
      <c r="AW24" s="307">
        <f t="shared" si="13"/>
        <v>0</v>
      </c>
      <c r="AX24" s="307">
        <f t="shared" si="13"/>
        <v>0</v>
      </c>
    </row>
    <row r="25" spans="1:59" x14ac:dyDescent="0.25">
      <c r="A25" s="23">
        <f t="shared" si="14"/>
        <v>0</v>
      </c>
      <c r="B25" s="95">
        <f>EOMONTH(B24,1)</f>
        <v>45199</v>
      </c>
      <c r="C25" s="12">
        <f>SUM('Velocity Input'!H19:H22)</f>
        <v>3</v>
      </c>
      <c r="D25" s="15">
        <f t="shared" si="15"/>
        <v>3</v>
      </c>
      <c r="E25" s="12">
        <f>SUM('Velocity Input'!L19:L22)</f>
        <v>0</v>
      </c>
      <c r="F25" s="307">
        <f t="shared" si="10"/>
        <v>0</v>
      </c>
      <c r="G25" s="307">
        <f t="shared" si="10"/>
        <v>0</v>
      </c>
      <c r="H25" s="307">
        <f t="shared" si="10"/>
        <v>0</v>
      </c>
      <c r="I25" s="307">
        <f t="shared" si="10"/>
        <v>0</v>
      </c>
      <c r="J25" s="307">
        <f t="shared" si="10"/>
        <v>0</v>
      </c>
      <c r="K25" s="307">
        <f t="shared" si="10"/>
        <v>0</v>
      </c>
      <c r="L25" s="307">
        <f t="shared" si="10"/>
        <v>0</v>
      </c>
      <c r="M25" s="307">
        <f t="shared" si="10"/>
        <v>0</v>
      </c>
      <c r="N25" s="307">
        <f t="shared" si="10"/>
        <v>0</v>
      </c>
      <c r="O25" s="307">
        <f t="shared" si="10"/>
        <v>0</v>
      </c>
      <c r="P25" s="307">
        <f t="shared" si="11"/>
        <v>0</v>
      </c>
      <c r="Q25" s="307">
        <f t="shared" si="11"/>
        <v>0</v>
      </c>
      <c r="R25" s="307">
        <f t="shared" si="11"/>
        <v>0</v>
      </c>
      <c r="S25" s="307">
        <f t="shared" si="11"/>
        <v>0</v>
      </c>
      <c r="T25" s="307">
        <f t="shared" si="11"/>
        <v>0</v>
      </c>
      <c r="U25" s="307">
        <f t="shared" si="11"/>
        <v>0</v>
      </c>
      <c r="V25" s="307">
        <f t="shared" si="11"/>
        <v>0</v>
      </c>
      <c r="W25" s="307">
        <f t="shared" si="11"/>
        <v>0</v>
      </c>
      <c r="X25" s="307">
        <f t="shared" si="11"/>
        <v>0</v>
      </c>
      <c r="Y25" s="307">
        <f t="shared" si="11"/>
        <v>0</v>
      </c>
      <c r="Z25" s="307">
        <f t="shared" si="12"/>
        <v>0</v>
      </c>
      <c r="AA25" s="307">
        <f t="shared" si="12"/>
        <v>0</v>
      </c>
      <c r="AB25" s="307">
        <f t="shared" si="12"/>
        <v>0</v>
      </c>
      <c r="AC25" s="307">
        <f t="shared" si="12"/>
        <v>0</v>
      </c>
      <c r="AD25" s="307">
        <f t="shared" si="12"/>
        <v>0</v>
      </c>
      <c r="AE25" s="307">
        <f t="shared" si="12"/>
        <v>0</v>
      </c>
      <c r="AF25" s="307">
        <f t="shared" si="12"/>
        <v>0</v>
      </c>
      <c r="AG25" s="307">
        <f t="shared" si="12"/>
        <v>0</v>
      </c>
      <c r="AH25" s="307">
        <f t="shared" si="12"/>
        <v>0</v>
      </c>
      <c r="AI25" s="307">
        <f t="shared" si="12"/>
        <v>0</v>
      </c>
      <c r="AJ25" s="307">
        <f t="shared" si="13"/>
        <v>0</v>
      </c>
      <c r="AK25" s="307">
        <f t="shared" si="13"/>
        <v>0</v>
      </c>
      <c r="AL25" s="307">
        <f t="shared" si="13"/>
        <v>0</v>
      </c>
      <c r="AM25" s="307">
        <f t="shared" si="13"/>
        <v>0</v>
      </c>
      <c r="AN25" s="307">
        <f t="shared" si="13"/>
        <v>0</v>
      </c>
      <c r="AO25" s="307">
        <f t="shared" si="13"/>
        <v>0</v>
      </c>
      <c r="AP25" s="307">
        <f t="shared" si="13"/>
        <v>0</v>
      </c>
      <c r="AQ25" s="307">
        <f t="shared" si="13"/>
        <v>0</v>
      </c>
      <c r="AR25" s="307">
        <f t="shared" si="13"/>
        <v>0</v>
      </c>
      <c r="AS25" s="307">
        <f t="shared" si="13"/>
        <v>0</v>
      </c>
      <c r="AT25" s="307">
        <f t="shared" si="13"/>
        <v>0</v>
      </c>
      <c r="AU25" s="307">
        <f t="shared" si="13"/>
        <v>0</v>
      </c>
      <c r="AV25" s="307">
        <f t="shared" si="13"/>
        <v>0</v>
      </c>
      <c r="AW25" s="307">
        <f t="shared" si="13"/>
        <v>0</v>
      </c>
      <c r="AX25" s="307">
        <f t="shared" si="13"/>
        <v>0</v>
      </c>
    </row>
    <row r="26" spans="1:59" x14ac:dyDescent="0.25">
      <c r="A26" s="23">
        <f t="shared" si="14"/>
        <v>0</v>
      </c>
      <c r="B26" s="95">
        <f t="shared" ref="B26:B67" si="16">EOMONTH(B25,1)</f>
        <v>45230</v>
      </c>
      <c r="C26" s="12">
        <f>SUM('Velocity Input'!H23:H26)</f>
        <v>3</v>
      </c>
      <c r="D26" s="15">
        <f t="shared" si="15"/>
        <v>3</v>
      </c>
      <c r="E26" s="12">
        <f>SUM('Velocity Input'!L23:L26)</f>
        <v>0</v>
      </c>
      <c r="F26" s="307">
        <f t="shared" si="10"/>
        <v>0</v>
      </c>
      <c r="G26" s="307">
        <f t="shared" si="10"/>
        <v>0</v>
      </c>
      <c r="H26" s="307">
        <f t="shared" si="10"/>
        <v>0</v>
      </c>
      <c r="I26" s="307">
        <f t="shared" si="10"/>
        <v>0</v>
      </c>
      <c r="J26" s="307">
        <f t="shared" si="10"/>
        <v>0</v>
      </c>
      <c r="K26" s="307">
        <f t="shared" si="10"/>
        <v>0</v>
      </c>
      <c r="L26" s="307">
        <f t="shared" si="10"/>
        <v>0</v>
      </c>
      <c r="M26" s="307">
        <f t="shared" si="10"/>
        <v>0</v>
      </c>
      <c r="N26" s="307">
        <f t="shared" si="10"/>
        <v>0</v>
      </c>
      <c r="O26" s="307">
        <f t="shared" si="10"/>
        <v>0</v>
      </c>
      <c r="P26" s="307">
        <f t="shared" si="11"/>
        <v>0</v>
      </c>
      <c r="Q26" s="307">
        <f t="shared" si="11"/>
        <v>0</v>
      </c>
      <c r="R26" s="307">
        <f t="shared" si="11"/>
        <v>0</v>
      </c>
      <c r="S26" s="307">
        <f t="shared" si="11"/>
        <v>0</v>
      </c>
      <c r="T26" s="307">
        <f t="shared" si="11"/>
        <v>0</v>
      </c>
      <c r="U26" s="307">
        <f t="shared" si="11"/>
        <v>0</v>
      </c>
      <c r="V26" s="307">
        <f t="shared" si="11"/>
        <v>0</v>
      </c>
      <c r="W26" s="307">
        <f t="shared" si="11"/>
        <v>0</v>
      </c>
      <c r="X26" s="307">
        <f t="shared" si="11"/>
        <v>0</v>
      </c>
      <c r="Y26" s="307">
        <f t="shared" si="11"/>
        <v>0</v>
      </c>
      <c r="Z26" s="307">
        <f t="shared" si="12"/>
        <v>0</v>
      </c>
      <c r="AA26" s="307">
        <f t="shared" si="12"/>
        <v>0</v>
      </c>
      <c r="AB26" s="307">
        <f t="shared" si="12"/>
        <v>0</v>
      </c>
      <c r="AC26" s="307">
        <f t="shared" si="12"/>
        <v>0</v>
      </c>
      <c r="AD26" s="307">
        <f t="shared" si="12"/>
        <v>0</v>
      </c>
      <c r="AE26" s="307">
        <f t="shared" si="12"/>
        <v>0</v>
      </c>
      <c r="AF26" s="307">
        <f t="shared" si="12"/>
        <v>0</v>
      </c>
      <c r="AG26" s="307">
        <f t="shared" si="12"/>
        <v>0</v>
      </c>
      <c r="AH26" s="307">
        <f t="shared" si="12"/>
        <v>0</v>
      </c>
      <c r="AI26" s="307">
        <f t="shared" si="12"/>
        <v>0</v>
      </c>
      <c r="AJ26" s="307">
        <f t="shared" si="13"/>
        <v>0</v>
      </c>
      <c r="AK26" s="307">
        <f t="shared" si="13"/>
        <v>0</v>
      </c>
      <c r="AL26" s="307">
        <f t="shared" si="13"/>
        <v>0</v>
      </c>
      <c r="AM26" s="307">
        <f t="shared" si="13"/>
        <v>0</v>
      </c>
      <c r="AN26" s="307">
        <f t="shared" si="13"/>
        <v>0</v>
      </c>
      <c r="AO26" s="307">
        <f t="shared" si="13"/>
        <v>0</v>
      </c>
      <c r="AP26" s="307">
        <f t="shared" si="13"/>
        <v>0</v>
      </c>
      <c r="AQ26" s="307">
        <f t="shared" si="13"/>
        <v>0</v>
      </c>
      <c r="AR26" s="307">
        <f t="shared" si="13"/>
        <v>0</v>
      </c>
      <c r="AS26" s="307">
        <f t="shared" si="13"/>
        <v>0</v>
      </c>
      <c r="AT26" s="307">
        <f t="shared" si="13"/>
        <v>0</v>
      </c>
      <c r="AU26" s="307">
        <f t="shared" si="13"/>
        <v>0</v>
      </c>
      <c r="AV26" s="307">
        <f t="shared" si="13"/>
        <v>0</v>
      </c>
      <c r="AW26" s="307">
        <f t="shared" si="13"/>
        <v>0</v>
      </c>
      <c r="AX26" s="307">
        <f t="shared" si="13"/>
        <v>0</v>
      </c>
    </row>
    <row r="27" spans="1:59" x14ac:dyDescent="0.25">
      <c r="A27" s="23">
        <f t="shared" si="14"/>
        <v>0</v>
      </c>
      <c r="B27" s="95">
        <f t="shared" si="16"/>
        <v>45260</v>
      </c>
      <c r="C27" s="12">
        <f>SUM('Velocity Input'!H27:H30)</f>
        <v>3</v>
      </c>
      <c r="D27" s="15">
        <f t="shared" si="15"/>
        <v>3</v>
      </c>
      <c r="E27" s="12">
        <f>SUM('Velocity Input'!L27:L30)</f>
        <v>0</v>
      </c>
      <c r="F27" s="307">
        <f t="shared" si="10"/>
        <v>0</v>
      </c>
      <c r="G27" s="307">
        <f t="shared" si="10"/>
        <v>0</v>
      </c>
      <c r="H27" s="307">
        <f t="shared" si="10"/>
        <v>0</v>
      </c>
      <c r="I27" s="307">
        <f t="shared" si="10"/>
        <v>0</v>
      </c>
      <c r="J27" s="307">
        <f t="shared" si="10"/>
        <v>0</v>
      </c>
      <c r="K27" s="307">
        <f t="shared" si="10"/>
        <v>0</v>
      </c>
      <c r="L27" s="307">
        <f t="shared" si="10"/>
        <v>0</v>
      </c>
      <c r="M27" s="307">
        <f t="shared" si="10"/>
        <v>0</v>
      </c>
      <c r="N27" s="307">
        <f t="shared" si="10"/>
        <v>0</v>
      </c>
      <c r="O27" s="307">
        <f t="shared" si="10"/>
        <v>0</v>
      </c>
      <c r="P27" s="307">
        <f t="shared" si="11"/>
        <v>0</v>
      </c>
      <c r="Q27" s="307">
        <f t="shared" si="11"/>
        <v>0</v>
      </c>
      <c r="R27" s="307">
        <f t="shared" si="11"/>
        <v>0</v>
      </c>
      <c r="S27" s="307">
        <f t="shared" si="11"/>
        <v>0</v>
      </c>
      <c r="T27" s="307">
        <f t="shared" si="11"/>
        <v>0</v>
      </c>
      <c r="U27" s="307">
        <f t="shared" si="11"/>
        <v>0</v>
      </c>
      <c r="V27" s="307">
        <f t="shared" si="11"/>
        <v>0</v>
      </c>
      <c r="W27" s="307">
        <f t="shared" si="11"/>
        <v>0</v>
      </c>
      <c r="X27" s="307">
        <f t="shared" si="11"/>
        <v>0</v>
      </c>
      <c r="Y27" s="307">
        <f t="shared" si="11"/>
        <v>0</v>
      </c>
      <c r="Z27" s="307">
        <f t="shared" si="12"/>
        <v>0</v>
      </c>
      <c r="AA27" s="307">
        <f t="shared" si="12"/>
        <v>0</v>
      </c>
      <c r="AB27" s="307">
        <f t="shared" si="12"/>
        <v>0</v>
      </c>
      <c r="AC27" s="307">
        <f t="shared" si="12"/>
        <v>0</v>
      </c>
      <c r="AD27" s="307">
        <f t="shared" si="12"/>
        <v>0</v>
      </c>
      <c r="AE27" s="307">
        <f t="shared" si="12"/>
        <v>0</v>
      </c>
      <c r="AF27" s="307">
        <f t="shared" si="12"/>
        <v>0</v>
      </c>
      <c r="AG27" s="307">
        <f t="shared" si="12"/>
        <v>0</v>
      </c>
      <c r="AH27" s="307">
        <f t="shared" si="12"/>
        <v>0</v>
      </c>
      <c r="AI27" s="307">
        <f t="shared" si="12"/>
        <v>0</v>
      </c>
      <c r="AJ27" s="307">
        <f t="shared" si="13"/>
        <v>0</v>
      </c>
      <c r="AK27" s="307">
        <f t="shared" si="13"/>
        <v>0</v>
      </c>
      <c r="AL27" s="307">
        <f t="shared" si="13"/>
        <v>0</v>
      </c>
      <c r="AM27" s="307">
        <f t="shared" si="13"/>
        <v>0</v>
      </c>
      <c r="AN27" s="307">
        <f t="shared" si="13"/>
        <v>0</v>
      </c>
      <c r="AO27" s="307">
        <f t="shared" si="13"/>
        <v>0</v>
      </c>
      <c r="AP27" s="307">
        <f t="shared" si="13"/>
        <v>0</v>
      </c>
      <c r="AQ27" s="307">
        <f t="shared" si="13"/>
        <v>0</v>
      </c>
      <c r="AR27" s="307">
        <f t="shared" si="13"/>
        <v>0</v>
      </c>
      <c r="AS27" s="307">
        <f t="shared" si="13"/>
        <v>0</v>
      </c>
      <c r="AT27" s="307">
        <f t="shared" si="13"/>
        <v>0</v>
      </c>
      <c r="AU27" s="307">
        <f t="shared" si="13"/>
        <v>0</v>
      </c>
      <c r="AV27" s="307">
        <f t="shared" si="13"/>
        <v>0</v>
      </c>
      <c r="AW27" s="307">
        <f t="shared" si="13"/>
        <v>0</v>
      </c>
      <c r="AX27" s="307">
        <f t="shared" si="13"/>
        <v>0</v>
      </c>
    </row>
    <row r="28" spans="1:59" x14ac:dyDescent="0.25">
      <c r="A28" s="23">
        <f t="shared" si="14"/>
        <v>0</v>
      </c>
      <c r="B28" s="95">
        <f t="shared" si="16"/>
        <v>45291</v>
      </c>
      <c r="C28" s="12">
        <f>SUM('Velocity Input'!H31:H34)</f>
        <v>3</v>
      </c>
      <c r="D28" s="15">
        <f t="shared" si="15"/>
        <v>3</v>
      </c>
      <c r="E28" s="12">
        <f>SUM('Velocity Input'!L31:L34)</f>
        <v>0</v>
      </c>
      <c r="F28" s="307">
        <f t="shared" si="10"/>
        <v>0</v>
      </c>
      <c r="G28" s="307">
        <f t="shared" si="10"/>
        <v>0</v>
      </c>
      <c r="H28" s="307">
        <f t="shared" si="10"/>
        <v>0</v>
      </c>
      <c r="I28" s="307">
        <f t="shared" si="10"/>
        <v>0</v>
      </c>
      <c r="J28" s="307">
        <f t="shared" si="10"/>
        <v>0</v>
      </c>
      <c r="K28" s="307">
        <f t="shared" si="10"/>
        <v>0</v>
      </c>
      <c r="L28" s="307">
        <f t="shared" si="10"/>
        <v>0</v>
      </c>
      <c r="M28" s="307">
        <f t="shared" si="10"/>
        <v>0</v>
      </c>
      <c r="N28" s="307">
        <f t="shared" si="10"/>
        <v>0</v>
      </c>
      <c r="O28" s="307">
        <f t="shared" si="10"/>
        <v>0</v>
      </c>
      <c r="P28" s="307">
        <f t="shared" si="11"/>
        <v>0</v>
      </c>
      <c r="Q28" s="307">
        <f t="shared" si="11"/>
        <v>0</v>
      </c>
      <c r="R28" s="307">
        <f t="shared" si="11"/>
        <v>0</v>
      </c>
      <c r="S28" s="307">
        <f t="shared" si="11"/>
        <v>0</v>
      </c>
      <c r="T28" s="307">
        <f t="shared" si="11"/>
        <v>0</v>
      </c>
      <c r="U28" s="307">
        <f t="shared" si="11"/>
        <v>0</v>
      </c>
      <c r="V28" s="307">
        <f t="shared" si="11"/>
        <v>0</v>
      </c>
      <c r="W28" s="307">
        <f t="shared" si="11"/>
        <v>0</v>
      </c>
      <c r="X28" s="307">
        <f t="shared" si="11"/>
        <v>0</v>
      </c>
      <c r="Y28" s="307">
        <f t="shared" si="11"/>
        <v>0</v>
      </c>
      <c r="Z28" s="307">
        <f t="shared" si="12"/>
        <v>0</v>
      </c>
      <c r="AA28" s="307">
        <f t="shared" si="12"/>
        <v>0</v>
      </c>
      <c r="AB28" s="307">
        <f t="shared" si="12"/>
        <v>0</v>
      </c>
      <c r="AC28" s="307">
        <f t="shared" si="12"/>
        <v>0</v>
      </c>
      <c r="AD28" s="307">
        <f t="shared" si="12"/>
        <v>0</v>
      </c>
      <c r="AE28" s="307">
        <f t="shared" si="12"/>
        <v>0</v>
      </c>
      <c r="AF28" s="307">
        <f t="shared" si="12"/>
        <v>0</v>
      </c>
      <c r="AG28" s="307">
        <f t="shared" si="12"/>
        <v>0</v>
      </c>
      <c r="AH28" s="307">
        <f t="shared" si="12"/>
        <v>0</v>
      </c>
      <c r="AI28" s="307">
        <f t="shared" si="12"/>
        <v>0</v>
      </c>
      <c r="AJ28" s="307">
        <f t="shared" si="13"/>
        <v>0</v>
      </c>
      <c r="AK28" s="307">
        <f t="shared" si="13"/>
        <v>0</v>
      </c>
      <c r="AL28" s="307">
        <f t="shared" si="13"/>
        <v>0</v>
      </c>
      <c r="AM28" s="307">
        <f t="shared" si="13"/>
        <v>0</v>
      </c>
      <c r="AN28" s="307">
        <f t="shared" si="13"/>
        <v>0</v>
      </c>
      <c r="AO28" s="307">
        <f t="shared" si="13"/>
        <v>0</v>
      </c>
      <c r="AP28" s="307">
        <f t="shared" si="13"/>
        <v>0</v>
      </c>
      <c r="AQ28" s="307">
        <f t="shared" si="13"/>
        <v>0</v>
      </c>
      <c r="AR28" s="307">
        <f t="shared" si="13"/>
        <v>0</v>
      </c>
      <c r="AS28" s="307">
        <f t="shared" si="13"/>
        <v>0</v>
      </c>
      <c r="AT28" s="307">
        <f t="shared" si="13"/>
        <v>0</v>
      </c>
      <c r="AU28" s="307">
        <f t="shared" si="13"/>
        <v>0</v>
      </c>
      <c r="AV28" s="307">
        <f t="shared" si="13"/>
        <v>0</v>
      </c>
      <c r="AW28" s="307">
        <f t="shared" si="13"/>
        <v>0</v>
      </c>
      <c r="AX28" s="307">
        <f t="shared" si="13"/>
        <v>0</v>
      </c>
    </row>
    <row r="29" spans="1:59" x14ac:dyDescent="0.25">
      <c r="A29" s="23">
        <f t="shared" si="14"/>
        <v>0</v>
      </c>
      <c r="B29" s="95">
        <f t="shared" si="16"/>
        <v>45322</v>
      </c>
      <c r="C29" s="12">
        <f>SUM('Velocity Input'!H35:H38)</f>
        <v>3</v>
      </c>
      <c r="D29" s="15">
        <f t="shared" si="15"/>
        <v>3</v>
      </c>
      <c r="E29" s="12">
        <f>SUM('Velocity Input'!L35:L38)</f>
        <v>0</v>
      </c>
      <c r="F29" s="307">
        <f t="shared" si="10"/>
        <v>0</v>
      </c>
      <c r="G29" s="307">
        <f t="shared" si="10"/>
        <v>0</v>
      </c>
      <c r="H29" s="307">
        <f t="shared" si="10"/>
        <v>0</v>
      </c>
      <c r="I29" s="307">
        <f t="shared" si="10"/>
        <v>0</v>
      </c>
      <c r="J29" s="307">
        <f t="shared" si="10"/>
        <v>0</v>
      </c>
      <c r="K29" s="307">
        <f t="shared" si="10"/>
        <v>0</v>
      </c>
      <c r="L29" s="307">
        <f t="shared" si="10"/>
        <v>0</v>
      </c>
      <c r="M29" s="307">
        <f t="shared" si="10"/>
        <v>0</v>
      </c>
      <c r="N29" s="307">
        <f t="shared" si="10"/>
        <v>0</v>
      </c>
      <c r="O29" s="307">
        <f t="shared" si="10"/>
        <v>0</v>
      </c>
      <c r="P29" s="307">
        <f t="shared" si="11"/>
        <v>0</v>
      </c>
      <c r="Q29" s="307">
        <f t="shared" si="11"/>
        <v>0</v>
      </c>
      <c r="R29" s="307">
        <f t="shared" si="11"/>
        <v>0</v>
      </c>
      <c r="S29" s="307">
        <f t="shared" si="11"/>
        <v>0</v>
      </c>
      <c r="T29" s="307">
        <f t="shared" si="11"/>
        <v>0</v>
      </c>
      <c r="U29" s="307">
        <f t="shared" si="11"/>
        <v>0</v>
      </c>
      <c r="V29" s="307">
        <f t="shared" si="11"/>
        <v>0</v>
      </c>
      <c r="W29" s="307">
        <f t="shared" si="11"/>
        <v>0</v>
      </c>
      <c r="X29" s="307">
        <f t="shared" si="11"/>
        <v>0</v>
      </c>
      <c r="Y29" s="307">
        <f t="shared" si="11"/>
        <v>0</v>
      </c>
      <c r="Z29" s="307">
        <f t="shared" si="12"/>
        <v>0</v>
      </c>
      <c r="AA29" s="307">
        <f t="shared" si="12"/>
        <v>0</v>
      </c>
      <c r="AB29" s="307">
        <f t="shared" si="12"/>
        <v>0</v>
      </c>
      <c r="AC29" s="307">
        <f t="shared" si="12"/>
        <v>0</v>
      </c>
      <c r="AD29" s="307">
        <f t="shared" si="12"/>
        <v>0</v>
      </c>
      <c r="AE29" s="307">
        <f t="shared" si="12"/>
        <v>0</v>
      </c>
      <c r="AF29" s="307">
        <f t="shared" si="12"/>
        <v>0</v>
      </c>
      <c r="AG29" s="307">
        <f t="shared" si="12"/>
        <v>0</v>
      </c>
      <c r="AH29" s="307">
        <f t="shared" si="12"/>
        <v>0</v>
      </c>
      <c r="AI29" s="307">
        <f t="shared" si="12"/>
        <v>0</v>
      </c>
      <c r="AJ29" s="307">
        <f t="shared" si="13"/>
        <v>0</v>
      </c>
      <c r="AK29" s="307">
        <f t="shared" si="13"/>
        <v>0</v>
      </c>
      <c r="AL29" s="307">
        <f t="shared" si="13"/>
        <v>0</v>
      </c>
      <c r="AM29" s="307">
        <f t="shared" si="13"/>
        <v>0</v>
      </c>
      <c r="AN29" s="307">
        <f t="shared" si="13"/>
        <v>0</v>
      </c>
      <c r="AO29" s="307">
        <f t="shared" si="13"/>
        <v>0</v>
      </c>
      <c r="AP29" s="307">
        <f t="shared" si="13"/>
        <v>0</v>
      </c>
      <c r="AQ29" s="307">
        <f t="shared" si="13"/>
        <v>0</v>
      </c>
      <c r="AR29" s="307">
        <f t="shared" si="13"/>
        <v>0</v>
      </c>
      <c r="AS29" s="307">
        <f t="shared" si="13"/>
        <v>0</v>
      </c>
      <c r="AT29" s="307">
        <f t="shared" si="13"/>
        <v>0</v>
      </c>
      <c r="AU29" s="307">
        <f t="shared" si="13"/>
        <v>0</v>
      </c>
      <c r="AV29" s="307">
        <f t="shared" si="13"/>
        <v>0</v>
      </c>
      <c r="AW29" s="307">
        <f t="shared" si="13"/>
        <v>0</v>
      </c>
      <c r="AX29" s="307">
        <f t="shared" si="13"/>
        <v>0</v>
      </c>
    </row>
    <row r="30" spans="1:59" x14ac:dyDescent="0.25">
      <c r="A30" s="23">
        <f t="shared" si="14"/>
        <v>0</v>
      </c>
      <c r="B30" s="95">
        <f t="shared" si="16"/>
        <v>45351</v>
      </c>
      <c r="C30" s="12">
        <f>SUM('Velocity Input'!H39:H42)</f>
        <v>3</v>
      </c>
      <c r="D30" s="15">
        <f t="shared" si="15"/>
        <v>3</v>
      </c>
      <c r="E30" s="12">
        <f>SUM('Velocity Input'!L39:L42)</f>
        <v>0</v>
      </c>
      <c r="F30" s="307">
        <f t="shared" si="10"/>
        <v>0</v>
      </c>
      <c r="G30" s="307">
        <f t="shared" si="10"/>
        <v>0</v>
      </c>
      <c r="H30" s="307">
        <f t="shared" si="10"/>
        <v>0</v>
      </c>
      <c r="I30" s="307">
        <f t="shared" si="10"/>
        <v>0</v>
      </c>
      <c r="J30" s="307">
        <f t="shared" si="10"/>
        <v>0</v>
      </c>
      <c r="K30" s="307">
        <f t="shared" si="10"/>
        <v>0</v>
      </c>
      <c r="L30" s="307">
        <f t="shared" si="10"/>
        <v>0</v>
      </c>
      <c r="M30" s="307">
        <f t="shared" si="10"/>
        <v>0</v>
      </c>
      <c r="N30" s="307">
        <f t="shared" si="10"/>
        <v>0</v>
      </c>
      <c r="O30" s="307">
        <f t="shared" si="10"/>
        <v>0</v>
      </c>
      <c r="P30" s="307">
        <f t="shared" si="11"/>
        <v>0</v>
      </c>
      <c r="Q30" s="307">
        <f t="shared" si="11"/>
        <v>0</v>
      </c>
      <c r="R30" s="307">
        <f t="shared" si="11"/>
        <v>0</v>
      </c>
      <c r="S30" s="307">
        <f t="shared" si="11"/>
        <v>0</v>
      </c>
      <c r="T30" s="307">
        <f t="shared" si="11"/>
        <v>0</v>
      </c>
      <c r="U30" s="307">
        <f t="shared" si="11"/>
        <v>0</v>
      </c>
      <c r="V30" s="307">
        <f t="shared" si="11"/>
        <v>0</v>
      </c>
      <c r="W30" s="307">
        <f t="shared" si="11"/>
        <v>0</v>
      </c>
      <c r="X30" s="307">
        <f t="shared" si="11"/>
        <v>0</v>
      </c>
      <c r="Y30" s="307">
        <f t="shared" si="11"/>
        <v>0</v>
      </c>
      <c r="Z30" s="307">
        <f t="shared" si="12"/>
        <v>0</v>
      </c>
      <c r="AA30" s="307">
        <f t="shared" si="12"/>
        <v>0</v>
      </c>
      <c r="AB30" s="307">
        <f t="shared" si="12"/>
        <v>0</v>
      </c>
      <c r="AC30" s="307">
        <f t="shared" si="12"/>
        <v>0</v>
      </c>
      <c r="AD30" s="307">
        <f t="shared" si="12"/>
        <v>0</v>
      </c>
      <c r="AE30" s="307">
        <f t="shared" si="12"/>
        <v>0</v>
      </c>
      <c r="AF30" s="307">
        <f t="shared" si="12"/>
        <v>0</v>
      </c>
      <c r="AG30" s="307">
        <f t="shared" si="12"/>
        <v>0</v>
      </c>
      <c r="AH30" s="307">
        <f t="shared" si="12"/>
        <v>0</v>
      </c>
      <c r="AI30" s="307">
        <f t="shared" si="12"/>
        <v>0</v>
      </c>
      <c r="AJ30" s="307">
        <f t="shared" si="13"/>
        <v>0</v>
      </c>
      <c r="AK30" s="307">
        <f t="shared" si="13"/>
        <v>0</v>
      </c>
      <c r="AL30" s="307">
        <f t="shared" si="13"/>
        <v>0</v>
      </c>
      <c r="AM30" s="307">
        <f t="shared" si="13"/>
        <v>0</v>
      </c>
      <c r="AN30" s="307">
        <f t="shared" si="13"/>
        <v>0</v>
      </c>
      <c r="AO30" s="307">
        <f t="shared" si="13"/>
        <v>0</v>
      </c>
      <c r="AP30" s="307">
        <f t="shared" si="13"/>
        <v>0</v>
      </c>
      <c r="AQ30" s="307">
        <f t="shared" si="13"/>
        <v>0</v>
      </c>
      <c r="AR30" s="307">
        <f t="shared" si="13"/>
        <v>0</v>
      </c>
      <c r="AS30" s="307">
        <f t="shared" si="13"/>
        <v>0</v>
      </c>
      <c r="AT30" s="307">
        <f t="shared" si="13"/>
        <v>0</v>
      </c>
      <c r="AU30" s="307">
        <f t="shared" si="13"/>
        <v>0</v>
      </c>
      <c r="AV30" s="307">
        <f t="shared" si="13"/>
        <v>0</v>
      </c>
      <c r="AW30" s="307">
        <f t="shared" si="13"/>
        <v>0</v>
      </c>
      <c r="AX30" s="307">
        <f t="shared" si="13"/>
        <v>0</v>
      </c>
    </row>
    <row r="31" spans="1:59" x14ac:dyDescent="0.25">
      <c r="A31" s="23">
        <f t="shared" si="14"/>
        <v>0</v>
      </c>
      <c r="B31" s="95">
        <f t="shared" si="16"/>
        <v>45382</v>
      </c>
      <c r="C31" s="12">
        <f>SUM('Velocity Input'!H43:H46)</f>
        <v>3</v>
      </c>
      <c r="D31" s="15">
        <f t="shared" si="15"/>
        <v>3</v>
      </c>
      <c r="E31" s="12">
        <f>SUM('Velocity Input'!L43:L46)</f>
        <v>0</v>
      </c>
      <c r="F31" s="307">
        <f t="shared" si="10"/>
        <v>0</v>
      </c>
      <c r="G31" s="307">
        <f t="shared" si="10"/>
        <v>0</v>
      </c>
      <c r="H31" s="307">
        <f t="shared" si="10"/>
        <v>0</v>
      </c>
      <c r="I31" s="307">
        <f t="shared" si="10"/>
        <v>0</v>
      </c>
      <c r="J31" s="307">
        <f t="shared" si="10"/>
        <v>0</v>
      </c>
      <c r="K31" s="307">
        <f t="shared" si="10"/>
        <v>0</v>
      </c>
      <c r="L31" s="307">
        <f t="shared" si="10"/>
        <v>0</v>
      </c>
      <c r="M31" s="307">
        <f t="shared" si="10"/>
        <v>0</v>
      </c>
      <c r="N31" s="307">
        <f t="shared" si="10"/>
        <v>0</v>
      </c>
      <c r="O31" s="307">
        <f t="shared" si="10"/>
        <v>0</v>
      </c>
      <c r="P31" s="307">
        <f t="shared" si="11"/>
        <v>0</v>
      </c>
      <c r="Q31" s="307">
        <f t="shared" si="11"/>
        <v>0</v>
      </c>
      <c r="R31" s="307">
        <f t="shared" si="11"/>
        <v>0</v>
      </c>
      <c r="S31" s="307">
        <f t="shared" si="11"/>
        <v>0</v>
      </c>
      <c r="T31" s="307">
        <f t="shared" si="11"/>
        <v>0</v>
      </c>
      <c r="U31" s="307">
        <f t="shared" si="11"/>
        <v>0</v>
      </c>
      <c r="V31" s="307">
        <f t="shared" si="11"/>
        <v>0</v>
      </c>
      <c r="W31" s="307">
        <f t="shared" si="11"/>
        <v>0</v>
      </c>
      <c r="X31" s="307">
        <f t="shared" si="11"/>
        <v>0</v>
      </c>
      <c r="Y31" s="307">
        <f t="shared" si="11"/>
        <v>0</v>
      </c>
      <c r="Z31" s="307">
        <f t="shared" si="12"/>
        <v>0</v>
      </c>
      <c r="AA31" s="307">
        <f t="shared" si="12"/>
        <v>0</v>
      </c>
      <c r="AB31" s="307">
        <f t="shared" si="12"/>
        <v>0</v>
      </c>
      <c r="AC31" s="307">
        <f t="shared" si="12"/>
        <v>0</v>
      </c>
      <c r="AD31" s="307">
        <f t="shared" si="12"/>
        <v>0</v>
      </c>
      <c r="AE31" s="307">
        <f t="shared" si="12"/>
        <v>0</v>
      </c>
      <c r="AF31" s="307">
        <f t="shared" si="12"/>
        <v>0</v>
      </c>
      <c r="AG31" s="307">
        <f t="shared" si="12"/>
        <v>0</v>
      </c>
      <c r="AH31" s="307">
        <f t="shared" si="12"/>
        <v>0</v>
      </c>
      <c r="AI31" s="307">
        <f t="shared" si="12"/>
        <v>0</v>
      </c>
      <c r="AJ31" s="307">
        <f t="shared" si="13"/>
        <v>0</v>
      </c>
      <c r="AK31" s="307">
        <f t="shared" si="13"/>
        <v>0</v>
      </c>
      <c r="AL31" s="307">
        <f t="shared" si="13"/>
        <v>0</v>
      </c>
      <c r="AM31" s="307">
        <f t="shared" si="13"/>
        <v>0</v>
      </c>
      <c r="AN31" s="307">
        <f t="shared" si="13"/>
        <v>0</v>
      </c>
      <c r="AO31" s="307">
        <f t="shared" si="13"/>
        <v>0</v>
      </c>
      <c r="AP31" s="307">
        <f t="shared" si="13"/>
        <v>0</v>
      </c>
      <c r="AQ31" s="307">
        <f t="shared" si="13"/>
        <v>0</v>
      </c>
      <c r="AR31" s="307">
        <f t="shared" si="13"/>
        <v>0</v>
      </c>
      <c r="AS31" s="307">
        <f t="shared" si="13"/>
        <v>0</v>
      </c>
      <c r="AT31" s="307">
        <f t="shared" si="13"/>
        <v>0</v>
      </c>
      <c r="AU31" s="307">
        <f t="shared" si="13"/>
        <v>0</v>
      </c>
      <c r="AV31" s="307">
        <f t="shared" si="13"/>
        <v>0</v>
      </c>
      <c r="AW31" s="307">
        <f t="shared" si="13"/>
        <v>0</v>
      </c>
      <c r="AX31" s="307">
        <f t="shared" si="13"/>
        <v>0</v>
      </c>
    </row>
    <row r="32" spans="1:59" x14ac:dyDescent="0.25">
      <c r="A32" s="23">
        <f t="shared" si="14"/>
        <v>0</v>
      </c>
      <c r="B32" s="95">
        <f t="shared" si="16"/>
        <v>45412</v>
      </c>
      <c r="C32" s="12">
        <f>SUM('Velocity Input'!H47:H51)</f>
        <v>4</v>
      </c>
      <c r="D32" s="15">
        <f t="shared" si="15"/>
        <v>4</v>
      </c>
      <c r="E32" s="12">
        <f>SUM('Velocity Input'!L47:L51)</f>
        <v>0</v>
      </c>
      <c r="F32" s="307">
        <f t="shared" si="10"/>
        <v>0</v>
      </c>
      <c r="G32" s="307">
        <f t="shared" si="10"/>
        <v>0</v>
      </c>
      <c r="H32" s="307">
        <f t="shared" si="10"/>
        <v>0</v>
      </c>
      <c r="I32" s="307">
        <f t="shared" si="10"/>
        <v>0</v>
      </c>
      <c r="J32" s="307">
        <f t="shared" si="10"/>
        <v>0</v>
      </c>
      <c r="K32" s="307">
        <f t="shared" si="10"/>
        <v>0</v>
      </c>
      <c r="L32" s="307">
        <f t="shared" si="10"/>
        <v>0</v>
      </c>
      <c r="M32" s="307">
        <f t="shared" si="10"/>
        <v>0</v>
      </c>
      <c r="N32" s="307">
        <f t="shared" si="10"/>
        <v>0</v>
      </c>
      <c r="O32" s="307">
        <f t="shared" si="10"/>
        <v>0</v>
      </c>
      <c r="P32" s="307">
        <f t="shared" si="11"/>
        <v>0</v>
      </c>
      <c r="Q32" s="307">
        <f t="shared" si="11"/>
        <v>0</v>
      </c>
      <c r="R32" s="307">
        <f t="shared" si="11"/>
        <v>0</v>
      </c>
      <c r="S32" s="307">
        <f t="shared" si="11"/>
        <v>0</v>
      </c>
      <c r="T32" s="307">
        <f t="shared" si="11"/>
        <v>0</v>
      </c>
      <c r="U32" s="307">
        <f t="shared" si="11"/>
        <v>0</v>
      </c>
      <c r="V32" s="307">
        <f t="shared" si="11"/>
        <v>0</v>
      </c>
      <c r="W32" s="307">
        <f t="shared" si="11"/>
        <v>0</v>
      </c>
      <c r="X32" s="307">
        <f t="shared" si="11"/>
        <v>0</v>
      </c>
      <c r="Y32" s="307">
        <f t="shared" si="11"/>
        <v>0</v>
      </c>
      <c r="Z32" s="307">
        <f t="shared" si="12"/>
        <v>0</v>
      </c>
      <c r="AA32" s="307">
        <f t="shared" si="12"/>
        <v>0</v>
      </c>
      <c r="AB32" s="307">
        <f t="shared" si="12"/>
        <v>0</v>
      </c>
      <c r="AC32" s="307">
        <f t="shared" si="12"/>
        <v>0</v>
      </c>
      <c r="AD32" s="307">
        <f t="shared" si="12"/>
        <v>0</v>
      </c>
      <c r="AE32" s="307">
        <f t="shared" si="12"/>
        <v>0</v>
      </c>
      <c r="AF32" s="307">
        <f t="shared" si="12"/>
        <v>0</v>
      </c>
      <c r="AG32" s="307">
        <f t="shared" si="12"/>
        <v>0</v>
      </c>
      <c r="AH32" s="307">
        <f t="shared" si="12"/>
        <v>0</v>
      </c>
      <c r="AI32" s="307">
        <f t="shared" si="12"/>
        <v>0</v>
      </c>
      <c r="AJ32" s="307">
        <f t="shared" si="13"/>
        <v>0</v>
      </c>
      <c r="AK32" s="307">
        <f t="shared" si="13"/>
        <v>0</v>
      </c>
      <c r="AL32" s="307">
        <f t="shared" si="13"/>
        <v>0</v>
      </c>
      <c r="AM32" s="307">
        <f t="shared" si="13"/>
        <v>0</v>
      </c>
      <c r="AN32" s="307">
        <f t="shared" si="13"/>
        <v>0</v>
      </c>
      <c r="AO32" s="307">
        <f t="shared" si="13"/>
        <v>0</v>
      </c>
      <c r="AP32" s="307">
        <f t="shared" si="13"/>
        <v>0</v>
      </c>
      <c r="AQ32" s="307">
        <f t="shared" si="13"/>
        <v>0</v>
      </c>
      <c r="AR32" s="307">
        <f t="shared" si="13"/>
        <v>0</v>
      </c>
      <c r="AS32" s="307">
        <f t="shared" si="13"/>
        <v>0</v>
      </c>
      <c r="AT32" s="307">
        <f t="shared" si="13"/>
        <v>0</v>
      </c>
      <c r="AU32" s="307">
        <f t="shared" si="13"/>
        <v>0</v>
      </c>
      <c r="AV32" s="307">
        <f t="shared" si="13"/>
        <v>0</v>
      </c>
      <c r="AW32" s="307">
        <f t="shared" si="13"/>
        <v>0</v>
      </c>
      <c r="AX32" s="307">
        <f t="shared" si="13"/>
        <v>0</v>
      </c>
    </row>
    <row r="33" spans="1:50" x14ac:dyDescent="0.25">
      <c r="A33" s="23">
        <f t="shared" si="14"/>
        <v>0</v>
      </c>
      <c r="B33" s="95">
        <f t="shared" si="16"/>
        <v>45443</v>
      </c>
      <c r="C33" s="12">
        <f>SUM('Velocity Input'!H52:H56)</f>
        <v>3</v>
      </c>
      <c r="D33" s="15">
        <f t="shared" si="15"/>
        <v>3</v>
      </c>
      <c r="E33" s="12">
        <f>SUM('Velocity Input'!L52:L56)</f>
        <v>0</v>
      </c>
      <c r="F33" s="307">
        <f t="shared" ref="F33:O42" si="17">IF($B33&gt;F$3,0,IF($C33="CLP",IF($B33=F$3,$E33*F$5,$E33*F$4),IF($B33=F$3,$E33*F$7,$E33*F$6)))</f>
        <v>0</v>
      </c>
      <c r="G33" s="307">
        <f t="shared" si="17"/>
        <v>0</v>
      </c>
      <c r="H33" s="307">
        <f t="shared" si="17"/>
        <v>0</v>
      </c>
      <c r="I33" s="307">
        <f t="shared" si="17"/>
        <v>0</v>
      </c>
      <c r="J33" s="307">
        <f t="shared" si="17"/>
        <v>0</v>
      </c>
      <c r="K33" s="307">
        <f t="shared" si="17"/>
        <v>0</v>
      </c>
      <c r="L33" s="307">
        <f t="shared" si="17"/>
        <v>0</v>
      </c>
      <c r="M33" s="307">
        <f t="shared" si="17"/>
        <v>0</v>
      </c>
      <c r="N33" s="307">
        <f t="shared" si="17"/>
        <v>0</v>
      </c>
      <c r="O33" s="307">
        <f t="shared" si="17"/>
        <v>0</v>
      </c>
      <c r="P33" s="307">
        <f t="shared" ref="P33:Y42" si="18">IF($B33&gt;P$3,0,IF($C33="CLP",IF($B33=P$3,$E33*P$5,$E33*P$4),IF($B33=P$3,$E33*P$7,$E33*P$6)))</f>
        <v>0</v>
      </c>
      <c r="Q33" s="307">
        <f t="shared" si="18"/>
        <v>0</v>
      </c>
      <c r="R33" s="307">
        <f t="shared" si="18"/>
        <v>0</v>
      </c>
      <c r="S33" s="307">
        <f t="shared" si="18"/>
        <v>0</v>
      </c>
      <c r="T33" s="307">
        <f t="shared" si="18"/>
        <v>0</v>
      </c>
      <c r="U33" s="307">
        <f t="shared" si="18"/>
        <v>0</v>
      </c>
      <c r="V33" s="307">
        <f t="shared" si="18"/>
        <v>0</v>
      </c>
      <c r="W33" s="307">
        <f t="shared" si="18"/>
        <v>0</v>
      </c>
      <c r="X33" s="307">
        <f t="shared" si="18"/>
        <v>0</v>
      </c>
      <c r="Y33" s="307">
        <f t="shared" si="18"/>
        <v>0</v>
      </c>
      <c r="Z33" s="307">
        <f t="shared" ref="Z33:AI42" si="19">IF($B33&gt;Z$3,0,IF($C33="CLP",IF($B33=Z$3,$E33*Z$5,$E33*Z$4),IF($B33=Z$3,$E33*Z$7,$E33*Z$6)))</f>
        <v>0</v>
      </c>
      <c r="AA33" s="307">
        <f t="shared" si="19"/>
        <v>0</v>
      </c>
      <c r="AB33" s="307">
        <f t="shared" si="19"/>
        <v>0</v>
      </c>
      <c r="AC33" s="307">
        <f t="shared" si="19"/>
        <v>0</v>
      </c>
      <c r="AD33" s="307">
        <f t="shared" si="19"/>
        <v>0</v>
      </c>
      <c r="AE33" s="307">
        <f t="shared" si="19"/>
        <v>0</v>
      </c>
      <c r="AF33" s="307">
        <f t="shared" si="19"/>
        <v>0</v>
      </c>
      <c r="AG33" s="307">
        <f t="shared" si="19"/>
        <v>0</v>
      </c>
      <c r="AH33" s="307">
        <f t="shared" si="19"/>
        <v>0</v>
      </c>
      <c r="AI33" s="307">
        <f t="shared" si="19"/>
        <v>0</v>
      </c>
      <c r="AJ33" s="307">
        <f t="shared" ref="AJ33:AX42" si="20">IF($B33&gt;AJ$3,0,IF($C33="CLP",IF($B33=AJ$3,$E33*AJ$5,$E33*AJ$4),IF($B33=AJ$3,$E33*AJ$7,$E33*AJ$6)))</f>
        <v>0</v>
      </c>
      <c r="AK33" s="307">
        <f t="shared" si="20"/>
        <v>0</v>
      </c>
      <c r="AL33" s="307">
        <f t="shared" si="20"/>
        <v>0</v>
      </c>
      <c r="AM33" s="307">
        <f t="shared" si="20"/>
        <v>0</v>
      </c>
      <c r="AN33" s="307">
        <f t="shared" si="20"/>
        <v>0</v>
      </c>
      <c r="AO33" s="307">
        <f t="shared" si="20"/>
        <v>0</v>
      </c>
      <c r="AP33" s="307">
        <f t="shared" si="20"/>
        <v>0</v>
      </c>
      <c r="AQ33" s="307">
        <f t="shared" si="20"/>
        <v>0</v>
      </c>
      <c r="AR33" s="307">
        <f t="shared" si="20"/>
        <v>0</v>
      </c>
      <c r="AS33" s="307">
        <f t="shared" si="20"/>
        <v>0</v>
      </c>
      <c r="AT33" s="307">
        <f t="shared" si="20"/>
        <v>0</v>
      </c>
      <c r="AU33" s="307">
        <f t="shared" si="20"/>
        <v>0</v>
      </c>
      <c r="AV33" s="307">
        <f t="shared" si="20"/>
        <v>0</v>
      </c>
      <c r="AW33" s="307">
        <f t="shared" si="20"/>
        <v>0</v>
      </c>
      <c r="AX33" s="307">
        <f t="shared" si="20"/>
        <v>0</v>
      </c>
    </row>
    <row r="34" spans="1:50" x14ac:dyDescent="0.25">
      <c r="A34" s="23">
        <f t="shared" si="14"/>
        <v>0</v>
      </c>
      <c r="B34" s="95">
        <f t="shared" si="16"/>
        <v>45473</v>
      </c>
      <c r="C34" s="12">
        <f>SUM('Velocity Input'!H57:H61)</f>
        <v>3</v>
      </c>
      <c r="D34" s="15">
        <f t="shared" si="15"/>
        <v>3</v>
      </c>
      <c r="E34" s="12">
        <f>SUM('Velocity Input'!L57:L61)</f>
        <v>0</v>
      </c>
      <c r="F34" s="307">
        <f t="shared" si="17"/>
        <v>0</v>
      </c>
      <c r="G34" s="307">
        <f t="shared" si="17"/>
        <v>0</v>
      </c>
      <c r="H34" s="307">
        <f t="shared" si="17"/>
        <v>0</v>
      </c>
      <c r="I34" s="307">
        <f t="shared" si="17"/>
        <v>0</v>
      </c>
      <c r="J34" s="307">
        <f t="shared" si="17"/>
        <v>0</v>
      </c>
      <c r="K34" s="307">
        <f t="shared" si="17"/>
        <v>0</v>
      </c>
      <c r="L34" s="307">
        <f t="shared" si="17"/>
        <v>0</v>
      </c>
      <c r="M34" s="307">
        <f t="shared" si="17"/>
        <v>0</v>
      </c>
      <c r="N34" s="307">
        <f t="shared" si="17"/>
        <v>0</v>
      </c>
      <c r="O34" s="307">
        <f t="shared" si="17"/>
        <v>0</v>
      </c>
      <c r="P34" s="307">
        <f t="shared" si="18"/>
        <v>0</v>
      </c>
      <c r="Q34" s="307">
        <f t="shared" si="18"/>
        <v>0</v>
      </c>
      <c r="R34" s="307">
        <f t="shared" si="18"/>
        <v>0</v>
      </c>
      <c r="S34" s="307">
        <f t="shared" si="18"/>
        <v>0</v>
      </c>
      <c r="T34" s="307">
        <f t="shared" si="18"/>
        <v>0</v>
      </c>
      <c r="U34" s="307">
        <f t="shared" si="18"/>
        <v>0</v>
      </c>
      <c r="V34" s="307">
        <f t="shared" si="18"/>
        <v>0</v>
      </c>
      <c r="W34" s="307">
        <f t="shared" si="18"/>
        <v>0</v>
      </c>
      <c r="X34" s="307">
        <f t="shared" si="18"/>
        <v>0</v>
      </c>
      <c r="Y34" s="307">
        <f t="shared" si="18"/>
        <v>0</v>
      </c>
      <c r="Z34" s="307">
        <f t="shared" si="19"/>
        <v>0</v>
      </c>
      <c r="AA34" s="307">
        <f t="shared" si="19"/>
        <v>0</v>
      </c>
      <c r="AB34" s="307">
        <f t="shared" si="19"/>
        <v>0</v>
      </c>
      <c r="AC34" s="307">
        <f t="shared" si="19"/>
        <v>0</v>
      </c>
      <c r="AD34" s="307">
        <f t="shared" si="19"/>
        <v>0</v>
      </c>
      <c r="AE34" s="307">
        <f t="shared" si="19"/>
        <v>0</v>
      </c>
      <c r="AF34" s="307">
        <f t="shared" si="19"/>
        <v>0</v>
      </c>
      <c r="AG34" s="307">
        <f t="shared" si="19"/>
        <v>0</v>
      </c>
      <c r="AH34" s="307">
        <f t="shared" si="19"/>
        <v>0</v>
      </c>
      <c r="AI34" s="307">
        <f t="shared" si="19"/>
        <v>0</v>
      </c>
      <c r="AJ34" s="307">
        <f t="shared" si="20"/>
        <v>0</v>
      </c>
      <c r="AK34" s="307">
        <f t="shared" si="20"/>
        <v>0</v>
      </c>
      <c r="AL34" s="307">
        <f t="shared" si="20"/>
        <v>0</v>
      </c>
      <c r="AM34" s="307">
        <f t="shared" si="20"/>
        <v>0</v>
      </c>
      <c r="AN34" s="307">
        <f t="shared" si="20"/>
        <v>0</v>
      </c>
      <c r="AO34" s="307">
        <f t="shared" si="20"/>
        <v>0</v>
      </c>
      <c r="AP34" s="307">
        <f t="shared" si="20"/>
        <v>0</v>
      </c>
      <c r="AQ34" s="307">
        <f t="shared" si="20"/>
        <v>0</v>
      </c>
      <c r="AR34" s="307">
        <f t="shared" si="20"/>
        <v>0</v>
      </c>
      <c r="AS34" s="307">
        <f t="shared" si="20"/>
        <v>0</v>
      </c>
      <c r="AT34" s="307">
        <f t="shared" si="20"/>
        <v>0</v>
      </c>
      <c r="AU34" s="307">
        <f t="shared" si="20"/>
        <v>0</v>
      </c>
      <c r="AV34" s="307">
        <f t="shared" si="20"/>
        <v>0</v>
      </c>
      <c r="AW34" s="307">
        <f t="shared" si="20"/>
        <v>0</v>
      </c>
      <c r="AX34" s="307">
        <f t="shared" si="20"/>
        <v>0</v>
      </c>
    </row>
    <row r="35" spans="1:50" x14ac:dyDescent="0.25">
      <c r="A35" s="23">
        <f t="shared" si="14"/>
        <v>0</v>
      </c>
      <c r="B35" s="95">
        <f t="shared" si="16"/>
        <v>45504</v>
      </c>
      <c r="C35" s="12">
        <f>SUM('Velocity Input'!H62:H66)</f>
        <v>3</v>
      </c>
      <c r="D35" s="15">
        <f t="shared" si="15"/>
        <v>3</v>
      </c>
      <c r="E35" s="12">
        <f>SUM('Velocity Input'!L62:L66)</f>
        <v>0</v>
      </c>
      <c r="F35" s="307">
        <f t="shared" si="17"/>
        <v>0</v>
      </c>
      <c r="G35" s="307">
        <f t="shared" si="17"/>
        <v>0</v>
      </c>
      <c r="H35" s="307">
        <f t="shared" si="17"/>
        <v>0</v>
      </c>
      <c r="I35" s="307">
        <f t="shared" si="17"/>
        <v>0</v>
      </c>
      <c r="J35" s="307">
        <f t="shared" si="17"/>
        <v>0</v>
      </c>
      <c r="K35" s="307">
        <f t="shared" si="17"/>
        <v>0</v>
      </c>
      <c r="L35" s="307">
        <f t="shared" si="17"/>
        <v>0</v>
      </c>
      <c r="M35" s="307">
        <f t="shared" si="17"/>
        <v>0</v>
      </c>
      <c r="N35" s="307">
        <f t="shared" si="17"/>
        <v>0</v>
      </c>
      <c r="O35" s="307">
        <f t="shared" si="17"/>
        <v>0</v>
      </c>
      <c r="P35" s="307">
        <f t="shared" si="18"/>
        <v>0</v>
      </c>
      <c r="Q35" s="307">
        <f t="shared" si="18"/>
        <v>0</v>
      </c>
      <c r="R35" s="307">
        <f t="shared" si="18"/>
        <v>0</v>
      </c>
      <c r="S35" s="307">
        <f t="shared" si="18"/>
        <v>0</v>
      </c>
      <c r="T35" s="307">
        <f t="shared" si="18"/>
        <v>0</v>
      </c>
      <c r="U35" s="307">
        <f t="shared" si="18"/>
        <v>0</v>
      </c>
      <c r="V35" s="307">
        <f t="shared" si="18"/>
        <v>0</v>
      </c>
      <c r="W35" s="307">
        <f t="shared" si="18"/>
        <v>0</v>
      </c>
      <c r="X35" s="307">
        <f t="shared" si="18"/>
        <v>0</v>
      </c>
      <c r="Y35" s="307">
        <f t="shared" si="18"/>
        <v>0</v>
      </c>
      <c r="Z35" s="307">
        <f t="shared" si="19"/>
        <v>0</v>
      </c>
      <c r="AA35" s="307">
        <f t="shared" si="19"/>
        <v>0</v>
      </c>
      <c r="AB35" s="307">
        <f t="shared" si="19"/>
        <v>0</v>
      </c>
      <c r="AC35" s="307">
        <f t="shared" si="19"/>
        <v>0</v>
      </c>
      <c r="AD35" s="307">
        <f t="shared" si="19"/>
        <v>0</v>
      </c>
      <c r="AE35" s="307">
        <f t="shared" si="19"/>
        <v>0</v>
      </c>
      <c r="AF35" s="307">
        <f t="shared" si="19"/>
        <v>0</v>
      </c>
      <c r="AG35" s="307">
        <f t="shared" si="19"/>
        <v>0</v>
      </c>
      <c r="AH35" s="307">
        <f t="shared" si="19"/>
        <v>0</v>
      </c>
      <c r="AI35" s="307">
        <f t="shared" si="19"/>
        <v>0</v>
      </c>
      <c r="AJ35" s="307">
        <f t="shared" si="20"/>
        <v>0</v>
      </c>
      <c r="AK35" s="307">
        <f t="shared" si="20"/>
        <v>0</v>
      </c>
      <c r="AL35" s="307">
        <f t="shared" si="20"/>
        <v>0</v>
      </c>
      <c r="AM35" s="307">
        <f t="shared" si="20"/>
        <v>0</v>
      </c>
      <c r="AN35" s="307">
        <f t="shared" si="20"/>
        <v>0</v>
      </c>
      <c r="AO35" s="307">
        <f t="shared" si="20"/>
        <v>0</v>
      </c>
      <c r="AP35" s="307">
        <f t="shared" si="20"/>
        <v>0</v>
      </c>
      <c r="AQ35" s="307">
        <f t="shared" si="20"/>
        <v>0</v>
      </c>
      <c r="AR35" s="307">
        <f t="shared" si="20"/>
        <v>0</v>
      </c>
      <c r="AS35" s="307">
        <f t="shared" si="20"/>
        <v>0</v>
      </c>
      <c r="AT35" s="307">
        <f t="shared" si="20"/>
        <v>0</v>
      </c>
      <c r="AU35" s="307">
        <f t="shared" si="20"/>
        <v>0</v>
      </c>
      <c r="AV35" s="307">
        <f t="shared" si="20"/>
        <v>0</v>
      </c>
      <c r="AW35" s="307">
        <f t="shared" si="20"/>
        <v>0</v>
      </c>
      <c r="AX35" s="307">
        <f t="shared" si="20"/>
        <v>0</v>
      </c>
    </row>
    <row r="36" spans="1:50" x14ac:dyDescent="0.25">
      <c r="A36" s="23">
        <f t="shared" si="14"/>
        <v>0</v>
      </c>
      <c r="B36" s="95">
        <f t="shared" si="16"/>
        <v>45535</v>
      </c>
      <c r="C36" s="12">
        <f>SUM('Velocity Input'!H67:H71)</f>
        <v>3</v>
      </c>
      <c r="D36" s="15">
        <f t="shared" si="15"/>
        <v>3</v>
      </c>
      <c r="E36" s="12">
        <f>SUM('Velocity Input'!L67:L71)</f>
        <v>0</v>
      </c>
      <c r="F36" s="307">
        <f t="shared" si="17"/>
        <v>0</v>
      </c>
      <c r="G36" s="307">
        <f t="shared" si="17"/>
        <v>0</v>
      </c>
      <c r="H36" s="307">
        <f t="shared" si="17"/>
        <v>0</v>
      </c>
      <c r="I36" s="307">
        <f t="shared" si="17"/>
        <v>0</v>
      </c>
      <c r="J36" s="307">
        <f t="shared" si="17"/>
        <v>0</v>
      </c>
      <c r="K36" s="307">
        <f t="shared" si="17"/>
        <v>0</v>
      </c>
      <c r="L36" s="307">
        <f t="shared" si="17"/>
        <v>0</v>
      </c>
      <c r="M36" s="307">
        <f t="shared" si="17"/>
        <v>0</v>
      </c>
      <c r="N36" s="307">
        <f t="shared" si="17"/>
        <v>0</v>
      </c>
      <c r="O36" s="307">
        <f t="shared" si="17"/>
        <v>0</v>
      </c>
      <c r="P36" s="307">
        <f t="shared" si="18"/>
        <v>0</v>
      </c>
      <c r="Q36" s="307">
        <f t="shared" si="18"/>
        <v>0</v>
      </c>
      <c r="R36" s="307">
        <f t="shared" si="18"/>
        <v>0</v>
      </c>
      <c r="S36" s="307">
        <f t="shared" si="18"/>
        <v>0</v>
      </c>
      <c r="T36" s="307">
        <f t="shared" si="18"/>
        <v>0</v>
      </c>
      <c r="U36" s="307">
        <f t="shared" si="18"/>
        <v>0</v>
      </c>
      <c r="V36" s="307">
        <f t="shared" si="18"/>
        <v>0</v>
      </c>
      <c r="W36" s="307">
        <f t="shared" si="18"/>
        <v>0</v>
      </c>
      <c r="X36" s="307">
        <f t="shared" si="18"/>
        <v>0</v>
      </c>
      <c r="Y36" s="307">
        <f t="shared" si="18"/>
        <v>0</v>
      </c>
      <c r="Z36" s="307">
        <f t="shared" si="19"/>
        <v>0</v>
      </c>
      <c r="AA36" s="307">
        <f t="shared" si="19"/>
        <v>0</v>
      </c>
      <c r="AB36" s="307">
        <f t="shared" si="19"/>
        <v>0</v>
      </c>
      <c r="AC36" s="307">
        <f t="shared" si="19"/>
        <v>0</v>
      </c>
      <c r="AD36" s="307">
        <f t="shared" si="19"/>
        <v>0</v>
      </c>
      <c r="AE36" s="307">
        <f t="shared" si="19"/>
        <v>0</v>
      </c>
      <c r="AF36" s="307">
        <f t="shared" si="19"/>
        <v>0</v>
      </c>
      <c r="AG36" s="307">
        <f t="shared" si="19"/>
        <v>0</v>
      </c>
      <c r="AH36" s="307">
        <f t="shared" si="19"/>
        <v>0</v>
      </c>
      <c r="AI36" s="307">
        <f t="shared" si="19"/>
        <v>0</v>
      </c>
      <c r="AJ36" s="307">
        <f t="shared" si="20"/>
        <v>0</v>
      </c>
      <c r="AK36" s="307">
        <f t="shared" si="20"/>
        <v>0</v>
      </c>
      <c r="AL36" s="307">
        <f t="shared" si="20"/>
        <v>0</v>
      </c>
      <c r="AM36" s="307">
        <f t="shared" si="20"/>
        <v>0</v>
      </c>
      <c r="AN36" s="307">
        <f t="shared" si="20"/>
        <v>0</v>
      </c>
      <c r="AO36" s="307">
        <f t="shared" si="20"/>
        <v>0</v>
      </c>
      <c r="AP36" s="307">
        <f t="shared" si="20"/>
        <v>0</v>
      </c>
      <c r="AQ36" s="307">
        <f t="shared" si="20"/>
        <v>0</v>
      </c>
      <c r="AR36" s="307">
        <f t="shared" si="20"/>
        <v>0</v>
      </c>
      <c r="AS36" s="307">
        <f t="shared" si="20"/>
        <v>0</v>
      </c>
      <c r="AT36" s="307">
        <f t="shared" si="20"/>
        <v>0</v>
      </c>
      <c r="AU36" s="307">
        <f t="shared" si="20"/>
        <v>0</v>
      </c>
      <c r="AV36" s="307">
        <f t="shared" si="20"/>
        <v>0</v>
      </c>
      <c r="AW36" s="307">
        <f t="shared" si="20"/>
        <v>0</v>
      </c>
      <c r="AX36" s="307">
        <f t="shared" si="20"/>
        <v>0</v>
      </c>
    </row>
    <row r="37" spans="1:50" x14ac:dyDescent="0.25">
      <c r="A37" s="23">
        <f t="shared" si="14"/>
        <v>0</v>
      </c>
      <c r="B37" s="95">
        <f t="shared" si="16"/>
        <v>45565</v>
      </c>
      <c r="C37" s="12">
        <f>SUM('Velocity Input'!H72:H76)</f>
        <v>3</v>
      </c>
      <c r="D37" s="15">
        <f t="shared" si="15"/>
        <v>3</v>
      </c>
      <c r="E37" s="12">
        <f>SUM('Velocity Input'!L72:L76)</f>
        <v>0</v>
      </c>
      <c r="F37" s="307">
        <f t="shared" si="17"/>
        <v>0</v>
      </c>
      <c r="G37" s="307">
        <f t="shared" si="17"/>
        <v>0</v>
      </c>
      <c r="H37" s="307">
        <f t="shared" si="17"/>
        <v>0</v>
      </c>
      <c r="I37" s="307">
        <f t="shared" si="17"/>
        <v>0</v>
      </c>
      <c r="J37" s="307">
        <f t="shared" si="17"/>
        <v>0</v>
      </c>
      <c r="K37" s="307">
        <f t="shared" si="17"/>
        <v>0</v>
      </c>
      <c r="L37" s="307">
        <f t="shared" si="17"/>
        <v>0</v>
      </c>
      <c r="M37" s="307">
        <f t="shared" si="17"/>
        <v>0</v>
      </c>
      <c r="N37" s="307">
        <f t="shared" si="17"/>
        <v>0</v>
      </c>
      <c r="O37" s="307">
        <f t="shared" si="17"/>
        <v>0</v>
      </c>
      <c r="P37" s="307">
        <f t="shared" si="18"/>
        <v>0</v>
      </c>
      <c r="Q37" s="307">
        <f t="shared" si="18"/>
        <v>0</v>
      </c>
      <c r="R37" s="307">
        <f t="shared" si="18"/>
        <v>0</v>
      </c>
      <c r="S37" s="307">
        <f t="shared" si="18"/>
        <v>0</v>
      </c>
      <c r="T37" s="307">
        <f t="shared" si="18"/>
        <v>0</v>
      </c>
      <c r="U37" s="307">
        <f t="shared" si="18"/>
        <v>0</v>
      </c>
      <c r="V37" s="307">
        <f t="shared" si="18"/>
        <v>0</v>
      </c>
      <c r="W37" s="307">
        <f t="shared" si="18"/>
        <v>0</v>
      </c>
      <c r="X37" s="307">
        <f t="shared" si="18"/>
        <v>0</v>
      </c>
      <c r="Y37" s="307">
        <f t="shared" si="18"/>
        <v>0</v>
      </c>
      <c r="Z37" s="307">
        <f t="shared" si="19"/>
        <v>0</v>
      </c>
      <c r="AA37" s="307">
        <f t="shared" si="19"/>
        <v>0</v>
      </c>
      <c r="AB37" s="307">
        <f t="shared" si="19"/>
        <v>0</v>
      </c>
      <c r="AC37" s="307">
        <f t="shared" si="19"/>
        <v>0</v>
      </c>
      <c r="AD37" s="307">
        <f t="shared" si="19"/>
        <v>0</v>
      </c>
      <c r="AE37" s="307">
        <f t="shared" si="19"/>
        <v>0</v>
      </c>
      <c r="AF37" s="307">
        <f t="shared" si="19"/>
        <v>0</v>
      </c>
      <c r="AG37" s="307">
        <f t="shared" si="19"/>
        <v>0</v>
      </c>
      <c r="AH37" s="307">
        <f t="shared" si="19"/>
        <v>0</v>
      </c>
      <c r="AI37" s="307">
        <f t="shared" si="19"/>
        <v>0</v>
      </c>
      <c r="AJ37" s="307">
        <f t="shared" si="20"/>
        <v>0</v>
      </c>
      <c r="AK37" s="307">
        <f t="shared" si="20"/>
        <v>0</v>
      </c>
      <c r="AL37" s="307">
        <f t="shared" si="20"/>
        <v>0</v>
      </c>
      <c r="AM37" s="307">
        <f t="shared" si="20"/>
        <v>0</v>
      </c>
      <c r="AN37" s="307">
        <f t="shared" si="20"/>
        <v>0</v>
      </c>
      <c r="AO37" s="307">
        <f t="shared" si="20"/>
        <v>0</v>
      </c>
      <c r="AP37" s="307">
        <f t="shared" si="20"/>
        <v>0</v>
      </c>
      <c r="AQ37" s="307">
        <f t="shared" si="20"/>
        <v>0</v>
      </c>
      <c r="AR37" s="307">
        <f t="shared" si="20"/>
        <v>0</v>
      </c>
      <c r="AS37" s="307">
        <f t="shared" si="20"/>
        <v>0</v>
      </c>
      <c r="AT37" s="307">
        <f t="shared" si="20"/>
        <v>0</v>
      </c>
      <c r="AU37" s="307">
        <f t="shared" si="20"/>
        <v>0</v>
      </c>
      <c r="AV37" s="307">
        <f t="shared" si="20"/>
        <v>0</v>
      </c>
      <c r="AW37" s="307">
        <f t="shared" si="20"/>
        <v>0</v>
      </c>
      <c r="AX37" s="307">
        <f t="shared" si="20"/>
        <v>0</v>
      </c>
    </row>
    <row r="38" spans="1:50" x14ac:dyDescent="0.25">
      <c r="A38" s="23">
        <f t="shared" si="14"/>
        <v>0</v>
      </c>
      <c r="B38" s="95">
        <f t="shared" si="16"/>
        <v>45596</v>
      </c>
      <c r="C38" s="12">
        <f>SUM('Velocity Input'!H77:H81)</f>
        <v>3</v>
      </c>
      <c r="D38" s="15">
        <f t="shared" si="15"/>
        <v>3</v>
      </c>
      <c r="E38" s="12">
        <f>SUM('Velocity Input'!L77:L81)</f>
        <v>0</v>
      </c>
      <c r="F38" s="307">
        <f t="shared" si="17"/>
        <v>0</v>
      </c>
      <c r="G38" s="307">
        <f t="shared" si="17"/>
        <v>0</v>
      </c>
      <c r="H38" s="307">
        <f t="shared" si="17"/>
        <v>0</v>
      </c>
      <c r="I38" s="307">
        <f t="shared" si="17"/>
        <v>0</v>
      </c>
      <c r="J38" s="307">
        <f t="shared" si="17"/>
        <v>0</v>
      </c>
      <c r="K38" s="307">
        <f t="shared" si="17"/>
        <v>0</v>
      </c>
      <c r="L38" s="307">
        <f t="shared" si="17"/>
        <v>0</v>
      </c>
      <c r="M38" s="307">
        <f t="shared" si="17"/>
        <v>0</v>
      </c>
      <c r="N38" s="307">
        <f t="shared" si="17"/>
        <v>0</v>
      </c>
      <c r="O38" s="307">
        <f t="shared" si="17"/>
        <v>0</v>
      </c>
      <c r="P38" s="307">
        <f t="shared" si="18"/>
        <v>0</v>
      </c>
      <c r="Q38" s="307">
        <f t="shared" si="18"/>
        <v>0</v>
      </c>
      <c r="R38" s="307">
        <f t="shared" si="18"/>
        <v>0</v>
      </c>
      <c r="S38" s="307">
        <f t="shared" si="18"/>
        <v>0</v>
      </c>
      <c r="T38" s="307">
        <f t="shared" si="18"/>
        <v>0</v>
      </c>
      <c r="U38" s="307">
        <f t="shared" si="18"/>
        <v>0</v>
      </c>
      <c r="V38" s="307">
        <f t="shared" si="18"/>
        <v>0</v>
      </c>
      <c r="W38" s="307">
        <f t="shared" si="18"/>
        <v>0</v>
      </c>
      <c r="X38" s="307">
        <f t="shared" si="18"/>
        <v>0</v>
      </c>
      <c r="Y38" s="307">
        <f t="shared" si="18"/>
        <v>0</v>
      </c>
      <c r="Z38" s="307">
        <f t="shared" si="19"/>
        <v>0</v>
      </c>
      <c r="AA38" s="307">
        <f t="shared" si="19"/>
        <v>0</v>
      </c>
      <c r="AB38" s="307">
        <f t="shared" si="19"/>
        <v>0</v>
      </c>
      <c r="AC38" s="307">
        <f t="shared" si="19"/>
        <v>0</v>
      </c>
      <c r="AD38" s="307">
        <f t="shared" si="19"/>
        <v>0</v>
      </c>
      <c r="AE38" s="307">
        <f t="shared" si="19"/>
        <v>0</v>
      </c>
      <c r="AF38" s="307">
        <f t="shared" si="19"/>
        <v>0</v>
      </c>
      <c r="AG38" s="307">
        <f t="shared" si="19"/>
        <v>0</v>
      </c>
      <c r="AH38" s="307">
        <f t="shared" si="19"/>
        <v>0</v>
      </c>
      <c r="AI38" s="307">
        <f t="shared" si="19"/>
        <v>0</v>
      </c>
      <c r="AJ38" s="307">
        <f t="shared" si="20"/>
        <v>0</v>
      </c>
      <c r="AK38" s="307">
        <f t="shared" si="20"/>
        <v>0</v>
      </c>
      <c r="AL38" s="307">
        <f t="shared" si="20"/>
        <v>0</v>
      </c>
      <c r="AM38" s="307">
        <f t="shared" si="20"/>
        <v>0</v>
      </c>
      <c r="AN38" s="307">
        <f t="shared" si="20"/>
        <v>0</v>
      </c>
      <c r="AO38" s="307">
        <f t="shared" si="20"/>
        <v>0</v>
      </c>
      <c r="AP38" s="307">
        <f t="shared" si="20"/>
        <v>0</v>
      </c>
      <c r="AQ38" s="307">
        <f t="shared" si="20"/>
        <v>0</v>
      </c>
      <c r="AR38" s="307">
        <f t="shared" si="20"/>
        <v>0</v>
      </c>
      <c r="AS38" s="307">
        <f t="shared" si="20"/>
        <v>0</v>
      </c>
      <c r="AT38" s="307">
        <f t="shared" si="20"/>
        <v>0</v>
      </c>
      <c r="AU38" s="307">
        <f t="shared" si="20"/>
        <v>0</v>
      </c>
      <c r="AV38" s="307">
        <f t="shared" si="20"/>
        <v>0</v>
      </c>
      <c r="AW38" s="307">
        <f t="shared" si="20"/>
        <v>0</v>
      </c>
      <c r="AX38" s="307">
        <f t="shared" si="20"/>
        <v>0</v>
      </c>
    </row>
    <row r="39" spans="1:50" x14ac:dyDescent="0.25">
      <c r="A39" s="23">
        <f t="shared" si="14"/>
        <v>0</v>
      </c>
      <c r="B39" s="95">
        <f t="shared" si="16"/>
        <v>45626</v>
      </c>
      <c r="C39" s="12">
        <f>SUM('Velocity Input'!H82:H86)</f>
        <v>3</v>
      </c>
      <c r="D39" s="15">
        <f t="shared" si="15"/>
        <v>3</v>
      </c>
      <c r="E39" s="12">
        <f>SUM('Velocity Input'!L82:L86)</f>
        <v>0</v>
      </c>
      <c r="F39" s="307">
        <f t="shared" si="17"/>
        <v>0</v>
      </c>
      <c r="G39" s="307">
        <f t="shared" si="17"/>
        <v>0</v>
      </c>
      <c r="H39" s="307">
        <f t="shared" si="17"/>
        <v>0</v>
      </c>
      <c r="I39" s="307">
        <f t="shared" si="17"/>
        <v>0</v>
      </c>
      <c r="J39" s="307">
        <f t="shared" si="17"/>
        <v>0</v>
      </c>
      <c r="K39" s="307">
        <f t="shared" si="17"/>
        <v>0</v>
      </c>
      <c r="L39" s="307">
        <f t="shared" si="17"/>
        <v>0</v>
      </c>
      <c r="M39" s="307">
        <f t="shared" si="17"/>
        <v>0</v>
      </c>
      <c r="N39" s="307">
        <f t="shared" si="17"/>
        <v>0</v>
      </c>
      <c r="O39" s="307">
        <f t="shared" si="17"/>
        <v>0</v>
      </c>
      <c r="P39" s="307">
        <f t="shared" si="18"/>
        <v>0</v>
      </c>
      <c r="Q39" s="307">
        <f t="shared" si="18"/>
        <v>0</v>
      </c>
      <c r="R39" s="307">
        <f t="shared" si="18"/>
        <v>0</v>
      </c>
      <c r="S39" s="307">
        <f t="shared" si="18"/>
        <v>0</v>
      </c>
      <c r="T39" s="307">
        <f t="shared" si="18"/>
        <v>0</v>
      </c>
      <c r="U39" s="307">
        <f t="shared" si="18"/>
        <v>0</v>
      </c>
      <c r="V39" s="307">
        <f t="shared" si="18"/>
        <v>0</v>
      </c>
      <c r="W39" s="307">
        <f t="shared" si="18"/>
        <v>0</v>
      </c>
      <c r="X39" s="307">
        <f t="shared" si="18"/>
        <v>0</v>
      </c>
      <c r="Y39" s="307">
        <f t="shared" si="18"/>
        <v>0</v>
      </c>
      <c r="Z39" s="307">
        <f t="shared" si="19"/>
        <v>0</v>
      </c>
      <c r="AA39" s="307">
        <f t="shared" si="19"/>
        <v>0</v>
      </c>
      <c r="AB39" s="307">
        <f t="shared" si="19"/>
        <v>0</v>
      </c>
      <c r="AC39" s="307">
        <f t="shared" si="19"/>
        <v>0</v>
      </c>
      <c r="AD39" s="307">
        <f t="shared" si="19"/>
        <v>0</v>
      </c>
      <c r="AE39" s="307">
        <f t="shared" si="19"/>
        <v>0</v>
      </c>
      <c r="AF39" s="307">
        <f t="shared" si="19"/>
        <v>0</v>
      </c>
      <c r="AG39" s="307">
        <f t="shared" si="19"/>
        <v>0</v>
      </c>
      <c r="AH39" s="307">
        <f t="shared" si="19"/>
        <v>0</v>
      </c>
      <c r="AI39" s="307">
        <f t="shared" si="19"/>
        <v>0</v>
      </c>
      <c r="AJ39" s="307">
        <f t="shared" si="20"/>
        <v>0</v>
      </c>
      <c r="AK39" s="307">
        <f t="shared" si="20"/>
        <v>0</v>
      </c>
      <c r="AL39" s="307">
        <f t="shared" si="20"/>
        <v>0</v>
      </c>
      <c r="AM39" s="307">
        <f t="shared" si="20"/>
        <v>0</v>
      </c>
      <c r="AN39" s="307">
        <f t="shared" si="20"/>
        <v>0</v>
      </c>
      <c r="AO39" s="307">
        <f t="shared" si="20"/>
        <v>0</v>
      </c>
      <c r="AP39" s="307">
        <f t="shared" si="20"/>
        <v>0</v>
      </c>
      <c r="AQ39" s="307">
        <f t="shared" si="20"/>
        <v>0</v>
      </c>
      <c r="AR39" s="307">
        <f t="shared" si="20"/>
        <v>0</v>
      </c>
      <c r="AS39" s="307">
        <f t="shared" si="20"/>
        <v>0</v>
      </c>
      <c r="AT39" s="307">
        <f t="shared" si="20"/>
        <v>0</v>
      </c>
      <c r="AU39" s="307">
        <f t="shared" si="20"/>
        <v>0</v>
      </c>
      <c r="AV39" s="307">
        <f t="shared" si="20"/>
        <v>0</v>
      </c>
      <c r="AW39" s="307">
        <f t="shared" si="20"/>
        <v>0</v>
      </c>
      <c r="AX39" s="307">
        <f t="shared" si="20"/>
        <v>0</v>
      </c>
    </row>
    <row r="40" spans="1:50" x14ac:dyDescent="0.25">
      <c r="A40" s="23">
        <f t="shared" si="14"/>
        <v>0</v>
      </c>
      <c r="B40" s="95">
        <f t="shared" si="16"/>
        <v>45657</v>
      </c>
      <c r="C40" s="12">
        <f>SUM('Velocity Input'!H87:H91)</f>
        <v>3</v>
      </c>
      <c r="D40" s="15">
        <f t="shared" si="15"/>
        <v>3</v>
      </c>
      <c r="E40" s="12">
        <f>SUM('Velocity Input'!L87:L91)</f>
        <v>0</v>
      </c>
      <c r="F40" s="307">
        <f t="shared" si="17"/>
        <v>0</v>
      </c>
      <c r="G40" s="307">
        <f t="shared" si="17"/>
        <v>0</v>
      </c>
      <c r="H40" s="307">
        <f t="shared" si="17"/>
        <v>0</v>
      </c>
      <c r="I40" s="307">
        <f t="shared" si="17"/>
        <v>0</v>
      </c>
      <c r="J40" s="307">
        <f t="shared" si="17"/>
        <v>0</v>
      </c>
      <c r="K40" s="307">
        <f t="shared" si="17"/>
        <v>0</v>
      </c>
      <c r="L40" s="307">
        <f t="shared" si="17"/>
        <v>0</v>
      </c>
      <c r="M40" s="307">
        <f t="shared" si="17"/>
        <v>0</v>
      </c>
      <c r="N40" s="307">
        <f t="shared" si="17"/>
        <v>0</v>
      </c>
      <c r="O40" s="307">
        <f t="shared" si="17"/>
        <v>0</v>
      </c>
      <c r="P40" s="307">
        <f t="shared" si="18"/>
        <v>0</v>
      </c>
      <c r="Q40" s="307">
        <f t="shared" si="18"/>
        <v>0</v>
      </c>
      <c r="R40" s="307">
        <f t="shared" si="18"/>
        <v>0</v>
      </c>
      <c r="S40" s="307">
        <f t="shared" si="18"/>
        <v>0</v>
      </c>
      <c r="T40" s="307">
        <f t="shared" si="18"/>
        <v>0</v>
      </c>
      <c r="U40" s="307">
        <f t="shared" si="18"/>
        <v>0</v>
      </c>
      <c r="V40" s="307">
        <f t="shared" si="18"/>
        <v>0</v>
      </c>
      <c r="W40" s="307">
        <f t="shared" si="18"/>
        <v>0</v>
      </c>
      <c r="X40" s="307">
        <f t="shared" si="18"/>
        <v>0</v>
      </c>
      <c r="Y40" s="307">
        <f t="shared" si="18"/>
        <v>0</v>
      </c>
      <c r="Z40" s="307">
        <f t="shared" si="19"/>
        <v>0</v>
      </c>
      <c r="AA40" s="307">
        <f t="shared" si="19"/>
        <v>0</v>
      </c>
      <c r="AB40" s="307">
        <f t="shared" si="19"/>
        <v>0</v>
      </c>
      <c r="AC40" s="307">
        <f t="shared" si="19"/>
        <v>0</v>
      </c>
      <c r="AD40" s="307">
        <f t="shared" si="19"/>
        <v>0</v>
      </c>
      <c r="AE40" s="307">
        <f t="shared" si="19"/>
        <v>0</v>
      </c>
      <c r="AF40" s="307">
        <f t="shared" si="19"/>
        <v>0</v>
      </c>
      <c r="AG40" s="307">
        <f t="shared" si="19"/>
        <v>0</v>
      </c>
      <c r="AH40" s="307">
        <f t="shared" si="19"/>
        <v>0</v>
      </c>
      <c r="AI40" s="307">
        <f t="shared" si="19"/>
        <v>0</v>
      </c>
      <c r="AJ40" s="307">
        <f t="shared" si="20"/>
        <v>0</v>
      </c>
      <c r="AK40" s="307">
        <f t="shared" si="20"/>
        <v>0</v>
      </c>
      <c r="AL40" s="307">
        <f t="shared" si="20"/>
        <v>0</v>
      </c>
      <c r="AM40" s="307">
        <f t="shared" si="20"/>
        <v>0</v>
      </c>
      <c r="AN40" s="307">
        <f t="shared" si="20"/>
        <v>0</v>
      </c>
      <c r="AO40" s="307">
        <f t="shared" si="20"/>
        <v>0</v>
      </c>
      <c r="AP40" s="307">
        <f t="shared" si="20"/>
        <v>0</v>
      </c>
      <c r="AQ40" s="307">
        <f t="shared" si="20"/>
        <v>0</v>
      </c>
      <c r="AR40" s="307">
        <f t="shared" si="20"/>
        <v>0</v>
      </c>
      <c r="AS40" s="307">
        <f t="shared" si="20"/>
        <v>0</v>
      </c>
      <c r="AT40" s="307">
        <f t="shared" si="20"/>
        <v>0</v>
      </c>
      <c r="AU40" s="307">
        <f t="shared" si="20"/>
        <v>0</v>
      </c>
      <c r="AV40" s="307">
        <f t="shared" si="20"/>
        <v>0</v>
      </c>
      <c r="AW40" s="307">
        <f t="shared" si="20"/>
        <v>0</v>
      </c>
      <c r="AX40" s="307">
        <f t="shared" si="20"/>
        <v>0</v>
      </c>
    </row>
    <row r="41" spans="1:50" x14ac:dyDescent="0.25">
      <c r="A41" s="23">
        <f t="shared" si="14"/>
        <v>0</v>
      </c>
      <c r="B41" s="95">
        <f t="shared" si="16"/>
        <v>45688</v>
      </c>
      <c r="C41" s="12">
        <f>SUM('Velocity Input'!H92:H96)</f>
        <v>3</v>
      </c>
      <c r="D41" s="15">
        <f t="shared" si="15"/>
        <v>3</v>
      </c>
      <c r="E41" s="12">
        <f>SUM('Velocity Input'!L92:L96)</f>
        <v>0</v>
      </c>
      <c r="F41" s="307">
        <f t="shared" si="17"/>
        <v>0</v>
      </c>
      <c r="G41" s="307">
        <f t="shared" si="17"/>
        <v>0</v>
      </c>
      <c r="H41" s="307">
        <f t="shared" si="17"/>
        <v>0</v>
      </c>
      <c r="I41" s="307">
        <f t="shared" si="17"/>
        <v>0</v>
      </c>
      <c r="J41" s="307">
        <f t="shared" si="17"/>
        <v>0</v>
      </c>
      <c r="K41" s="307">
        <f t="shared" si="17"/>
        <v>0</v>
      </c>
      <c r="L41" s="307">
        <f t="shared" si="17"/>
        <v>0</v>
      </c>
      <c r="M41" s="307">
        <f t="shared" si="17"/>
        <v>0</v>
      </c>
      <c r="N41" s="307">
        <f t="shared" si="17"/>
        <v>0</v>
      </c>
      <c r="O41" s="307">
        <f t="shared" si="17"/>
        <v>0</v>
      </c>
      <c r="P41" s="307">
        <f t="shared" si="18"/>
        <v>0</v>
      </c>
      <c r="Q41" s="307">
        <f t="shared" si="18"/>
        <v>0</v>
      </c>
      <c r="R41" s="307">
        <f t="shared" si="18"/>
        <v>0</v>
      </c>
      <c r="S41" s="307">
        <f t="shared" si="18"/>
        <v>0</v>
      </c>
      <c r="T41" s="307">
        <f t="shared" si="18"/>
        <v>0</v>
      </c>
      <c r="U41" s="307">
        <f t="shared" si="18"/>
        <v>0</v>
      </c>
      <c r="V41" s="307">
        <f t="shared" si="18"/>
        <v>0</v>
      </c>
      <c r="W41" s="307">
        <f t="shared" si="18"/>
        <v>0</v>
      </c>
      <c r="X41" s="307">
        <f t="shared" si="18"/>
        <v>0</v>
      </c>
      <c r="Y41" s="307">
        <f t="shared" si="18"/>
        <v>0</v>
      </c>
      <c r="Z41" s="307">
        <f t="shared" si="19"/>
        <v>0</v>
      </c>
      <c r="AA41" s="307">
        <f t="shared" si="19"/>
        <v>0</v>
      </c>
      <c r="AB41" s="307">
        <f t="shared" si="19"/>
        <v>0</v>
      </c>
      <c r="AC41" s="307">
        <f t="shared" si="19"/>
        <v>0</v>
      </c>
      <c r="AD41" s="307">
        <f t="shared" si="19"/>
        <v>0</v>
      </c>
      <c r="AE41" s="307">
        <f t="shared" si="19"/>
        <v>0</v>
      </c>
      <c r="AF41" s="307">
        <f t="shared" si="19"/>
        <v>0</v>
      </c>
      <c r="AG41" s="307">
        <f t="shared" si="19"/>
        <v>0</v>
      </c>
      <c r="AH41" s="307">
        <f t="shared" si="19"/>
        <v>0</v>
      </c>
      <c r="AI41" s="307">
        <f t="shared" si="19"/>
        <v>0</v>
      </c>
      <c r="AJ41" s="307">
        <f t="shared" si="20"/>
        <v>0</v>
      </c>
      <c r="AK41" s="307">
        <f t="shared" si="20"/>
        <v>0</v>
      </c>
      <c r="AL41" s="307">
        <f t="shared" si="20"/>
        <v>0</v>
      </c>
      <c r="AM41" s="307">
        <f t="shared" si="20"/>
        <v>0</v>
      </c>
      <c r="AN41" s="307">
        <f t="shared" si="20"/>
        <v>0</v>
      </c>
      <c r="AO41" s="307">
        <f t="shared" si="20"/>
        <v>0</v>
      </c>
      <c r="AP41" s="307">
        <f t="shared" si="20"/>
        <v>0</v>
      </c>
      <c r="AQ41" s="307">
        <f t="shared" si="20"/>
        <v>0</v>
      </c>
      <c r="AR41" s="307">
        <f t="shared" si="20"/>
        <v>0</v>
      </c>
      <c r="AS41" s="307">
        <f t="shared" si="20"/>
        <v>0</v>
      </c>
      <c r="AT41" s="307">
        <f t="shared" si="20"/>
        <v>0</v>
      </c>
      <c r="AU41" s="307">
        <f t="shared" si="20"/>
        <v>0</v>
      </c>
      <c r="AV41" s="307">
        <f t="shared" si="20"/>
        <v>0</v>
      </c>
      <c r="AW41" s="307">
        <f t="shared" si="20"/>
        <v>0</v>
      </c>
      <c r="AX41" s="307">
        <f t="shared" si="20"/>
        <v>0</v>
      </c>
    </row>
    <row r="42" spans="1:50" x14ac:dyDescent="0.25">
      <c r="A42" s="23">
        <f t="shared" si="14"/>
        <v>0</v>
      </c>
      <c r="B42" s="95">
        <f t="shared" si="16"/>
        <v>45716</v>
      </c>
      <c r="C42" s="12">
        <f>SUM('Velocity Input'!H97:H101)</f>
        <v>3</v>
      </c>
      <c r="D42" s="15">
        <f t="shared" si="15"/>
        <v>3</v>
      </c>
      <c r="E42" s="12">
        <f>SUM('Velocity Input'!L97:L101)</f>
        <v>0</v>
      </c>
      <c r="F42" s="307">
        <f t="shared" si="17"/>
        <v>0</v>
      </c>
      <c r="G42" s="307">
        <f t="shared" si="17"/>
        <v>0</v>
      </c>
      <c r="H42" s="307">
        <f t="shared" si="17"/>
        <v>0</v>
      </c>
      <c r="I42" s="307">
        <f t="shared" si="17"/>
        <v>0</v>
      </c>
      <c r="J42" s="307">
        <f t="shared" si="17"/>
        <v>0</v>
      </c>
      <c r="K42" s="307">
        <f t="shared" si="17"/>
        <v>0</v>
      </c>
      <c r="L42" s="307">
        <f t="shared" si="17"/>
        <v>0</v>
      </c>
      <c r="M42" s="307">
        <f t="shared" si="17"/>
        <v>0</v>
      </c>
      <c r="N42" s="307">
        <f t="shared" si="17"/>
        <v>0</v>
      </c>
      <c r="O42" s="307">
        <f t="shared" si="17"/>
        <v>0</v>
      </c>
      <c r="P42" s="307">
        <f t="shared" si="18"/>
        <v>0</v>
      </c>
      <c r="Q42" s="307">
        <f t="shared" si="18"/>
        <v>0</v>
      </c>
      <c r="R42" s="307">
        <f t="shared" si="18"/>
        <v>0</v>
      </c>
      <c r="S42" s="307">
        <f t="shared" si="18"/>
        <v>0</v>
      </c>
      <c r="T42" s="307">
        <f t="shared" si="18"/>
        <v>0</v>
      </c>
      <c r="U42" s="307">
        <f t="shared" si="18"/>
        <v>0</v>
      </c>
      <c r="V42" s="307">
        <f t="shared" si="18"/>
        <v>0</v>
      </c>
      <c r="W42" s="307">
        <f t="shared" si="18"/>
        <v>0</v>
      </c>
      <c r="X42" s="307">
        <f t="shared" si="18"/>
        <v>0</v>
      </c>
      <c r="Y42" s="307">
        <f t="shared" si="18"/>
        <v>0</v>
      </c>
      <c r="Z42" s="307">
        <f t="shared" si="19"/>
        <v>0</v>
      </c>
      <c r="AA42" s="307">
        <f t="shared" si="19"/>
        <v>0</v>
      </c>
      <c r="AB42" s="307">
        <f t="shared" si="19"/>
        <v>0</v>
      </c>
      <c r="AC42" s="307">
        <f t="shared" si="19"/>
        <v>0</v>
      </c>
      <c r="AD42" s="307">
        <f t="shared" si="19"/>
        <v>0</v>
      </c>
      <c r="AE42" s="307">
        <f t="shared" si="19"/>
        <v>0</v>
      </c>
      <c r="AF42" s="307">
        <f t="shared" si="19"/>
        <v>0</v>
      </c>
      <c r="AG42" s="307">
        <f t="shared" si="19"/>
        <v>0</v>
      </c>
      <c r="AH42" s="307">
        <f t="shared" si="19"/>
        <v>0</v>
      </c>
      <c r="AI42" s="307">
        <f t="shared" si="19"/>
        <v>0</v>
      </c>
      <c r="AJ42" s="307">
        <f t="shared" si="20"/>
        <v>0</v>
      </c>
      <c r="AK42" s="307">
        <f t="shared" si="20"/>
        <v>0</v>
      </c>
      <c r="AL42" s="307">
        <f t="shared" si="20"/>
        <v>0</v>
      </c>
      <c r="AM42" s="307">
        <f t="shared" si="20"/>
        <v>0</v>
      </c>
      <c r="AN42" s="307">
        <f t="shared" si="20"/>
        <v>0</v>
      </c>
      <c r="AO42" s="307">
        <f t="shared" si="20"/>
        <v>0</v>
      </c>
      <c r="AP42" s="307">
        <f t="shared" si="20"/>
        <v>0</v>
      </c>
      <c r="AQ42" s="307">
        <f t="shared" si="20"/>
        <v>0</v>
      </c>
      <c r="AR42" s="307">
        <f t="shared" si="20"/>
        <v>0</v>
      </c>
      <c r="AS42" s="307">
        <f t="shared" si="20"/>
        <v>0</v>
      </c>
      <c r="AT42" s="307">
        <f t="shared" si="20"/>
        <v>0</v>
      </c>
      <c r="AU42" s="307">
        <f t="shared" si="20"/>
        <v>0</v>
      </c>
      <c r="AV42" s="307">
        <f t="shared" si="20"/>
        <v>0</v>
      </c>
      <c r="AW42" s="307">
        <f t="shared" si="20"/>
        <v>0</v>
      </c>
      <c r="AX42" s="307">
        <f t="shared" si="20"/>
        <v>0</v>
      </c>
    </row>
    <row r="43" spans="1:50" x14ac:dyDescent="0.25">
      <c r="A43" s="23">
        <f t="shared" si="14"/>
        <v>0</v>
      </c>
      <c r="B43" s="95">
        <f t="shared" si="16"/>
        <v>45747</v>
      </c>
      <c r="C43" s="12">
        <f>SUM('Velocity Input'!H102:H106)</f>
        <v>3</v>
      </c>
      <c r="D43" s="15">
        <f t="shared" si="15"/>
        <v>3</v>
      </c>
      <c r="E43" s="12">
        <f>SUM('Velocity Input'!L102:L106)</f>
        <v>0</v>
      </c>
      <c r="F43" s="307">
        <f t="shared" ref="F43:O52" si="21">IF($B43&gt;F$3,0,IF($C43="CLP",IF($B43=F$3,$E43*F$5,$E43*F$4),IF($B43=F$3,$E43*F$7,$E43*F$6)))</f>
        <v>0</v>
      </c>
      <c r="G43" s="307">
        <f t="shared" si="21"/>
        <v>0</v>
      </c>
      <c r="H43" s="307">
        <f t="shared" si="21"/>
        <v>0</v>
      </c>
      <c r="I43" s="307">
        <f t="shared" si="21"/>
        <v>0</v>
      </c>
      <c r="J43" s="307">
        <f t="shared" si="21"/>
        <v>0</v>
      </c>
      <c r="K43" s="307">
        <f t="shared" si="21"/>
        <v>0</v>
      </c>
      <c r="L43" s="307">
        <f t="shared" si="21"/>
        <v>0</v>
      </c>
      <c r="M43" s="307">
        <f t="shared" si="21"/>
        <v>0</v>
      </c>
      <c r="N43" s="307">
        <f t="shared" si="21"/>
        <v>0</v>
      </c>
      <c r="O43" s="307">
        <f t="shared" si="21"/>
        <v>0</v>
      </c>
      <c r="P43" s="307">
        <f t="shared" ref="P43:Y52" si="22">IF($B43&gt;P$3,0,IF($C43="CLP",IF($B43=P$3,$E43*P$5,$E43*P$4),IF($B43=P$3,$E43*P$7,$E43*P$6)))</f>
        <v>0</v>
      </c>
      <c r="Q43" s="307">
        <f t="shared" si="22"/>
        <v>0</v>
      </c>
      <c r="R43" s="307">
        <f t="shared" si="22"/>
        <v>0</v>
      </c>
      <c r="S43" s="307">
        <f t="shared" si="22"/>
        <v>0</v>
      </c>
      <c r="T43" s="307">
        <f t="shared" si="22"/>
        <v>0</v>
      </c>
      <c r="U43" s="307">
        <f t="shared" si="22"/>
        <v>0</v>
      </c>
      <c r="V43" s="307">
        <f t="shared" si="22"/>
        <v>0</v>
      </c>
      <c r="W43" s="307">
        <f t="shared" si="22"/>
        <v>0</v>
      </c>
      <c r="X43" s="307">
        <f t="shared" si="22"/>
        <v>0</v>
      </c>
      <c r="Y43" s="307">
        <f t="shared" si="22"/>
        <v>0</v>
      </c>
      <c r="Z43" s="307">
        <f t="shared" ref="Z43:AI52" si="23">IF($B43&gt;Z$3,0,IF($C43="CLP",IF($B43=Z$3,$E43*Z$5,$E43*Z$4),IF($B43=Z$3,$E43*Z$7,$E43*Z$6)))</f>
        <v>0</v>
      </c>
      <c r="AA43" s="307">
        <f t="shared" si="23"/>
        <v>0</v>
      </c>
      <c r="AB43" s="307">
        <f t="shared" si="23"/>
        <v>0</v>
      </c>
      <c r="AC43" s="307">
        <f t="shared" si="23"/>
        <v>0</v>
      </c>
      <c r="AD43" s="307">
        <f t="shared" si="23"/>
        <v>0</v>
      </c>
      <c r="AE43" s="307">
        <f t="shared" si="23"/>
        <v>0</v>
      </c>
      <c r="AF43" s="307">
        <f t="shared" si="23"/>
        <v>0</v>
      </c>
      <c r="AG43" s="307">
        <f t="shared" si="23"/>
        <v>0</v>
      </c>
      <c r="AH43" s="307">
        <f t="shared" si="23"/>
        <v>0</v>
      </c>
      <c r="AI43" s="307">
        <f t="shared" si="23"/>
        <v>0</v>
      </c>
      <c r="AJ43" s="307">
        <f t="shared" ref="AJ43:AX52" si="24">IF($B43&gt;AJ$3,0,IF($C43="CLP",IF($B43=AJ$3,$E43*AJ$5,$E43*AJ$4),IF($B43=AJ$3,$E43*AJ$7,$E43*AJ$6)))</f>
        <v>0</v>
      </c>
      <c r="AK43" s="307">
        <f t="shared" si="24"/>
        <v>0</v>
      </c>
      <c r="AL43" s="307">
        <f t="shared" si="24"/>
        <v>0</v>
      </c>
      <c r="AM43" s="307">
        <f t="shared" si="24"/>
        <v>0</v>
      </c>
      <c r="AN43" s="307">
        <f t="shared" si="24"/>
        <v>0</v>
      </c>
      <c r="AO43" s="307">
        <f t="shared" si="24"/>
        <v>0</v>
      </c>
      <c r="AP43" s="307">
        <f t="shared" si="24"/>
        <v>0</v>
      </c>
      <c r="AQ43" s="307">
        <f t="shared" si="24"/>
        <v>0</v>
      </c>
      <c r="AR43" s="307">
        <f t="shared" si="24"/>
        <v>0</v>
      </c>
      <c r="AS43" s="307">
        <f t="shared" si="24"/>
        <v>0</v>
      </c>
      <c r="AT43" s="307">
        <f t="shared" si="24"/>
        <v>0</v>
      </c>
      <c r="AU43" s="307">
        <f t="shared" si="24"/>
        <v>0</v>
      </c>
      <c r="AV43" s="307">
        <f t="shared" si="24"/>
        <v>0</v>
      </c>
      <c r="AW43" s="307">
        <f t="shared" si="24"/>
        <v>0</v>
      </c>
      <c r="AX43" s="307">
        <f t="shared" si="24"/>
        <v>0</v>
      </c>
    </row>
    <row r="44" spans="1:50" x14ac:dyDescent="0.25">
      <c r="A44" s="23">
        <f t="shared" si="14"/>
        <v>0</v>
      </c>
      <c r="B44" s="95">
        <f t="shared" si="16"/>
        <v>45777</v>
      </c>
      <c r="C44" s="12">
        <f>SUM('Velocity Input'!H107:H111)</f>
        <v>3</v>
      </c>
      <c r="D44" s="15">
        <f t="shared" si="15"/>
        <v>3</v>
      </c>
      <c r="E44" s="12">
        <f>SUM('Velocity Input'!L107:L111)</f>
        <v>0</v>
      </c>
      <c r="F44" s="307">
        <f t="shared" si="21"/>
        <v>0</v>
      </c>
      <c r="G44" s="307">
        <f t="shared" si="21"/>
        <v>0</v>
      </c>
      <c r="H44" s="307">
        <f t="shared" si="21"/>
        <v>0</v>
      </c>
      <c r="I44" s="307">
        <f t="shared" si="21"/>
        <v>0</v>
      </c>
      <c r="J44" s="307">
        <f t="shared" si="21"/>
        <v>0</v>
      </c>
      <c r="K44" s="307">
        <f t="shared" si="21"/>
        <v>0</v>
      </c>
      <c r="L44" s="307">
        <f t="shared" si="21"/>
        <v>0</v>
      </c>
      <c r="M44" s="307">
        <f t="shared" si="21"/>
        <v>0</v>
      </c>
      <c r="N44" s="307">
        <f t="shared" si="21"/>
        <v>0</v>
      </c>
      <c r="O44" s="307">
        <f t="shared" si="21"/>
        <v>0</v>
      </c>
      <c r="P44" s="307">
        <f t="shared" si="22"/>
        <v>0</v>
      </c>
      <c r="Q44" s="307">
        <f t="shared" si="22"/>
        <v>0</v>
      </c>
      <c r="R44" s="307">
        <f t="shared" si="22"/>
        <v>0</v>
      </c>
      <c r="S44" s="307">
        <f t="shared" si="22"/>
        <v>0</v>
      </c>
      <c r="T44" s="307">
        <f t="shared" si="22"/>
        <v>0</v>
      </c>
      <c r="U44" s="307">
        <f t="shared" si="22"/>
        <v>0</v>
      </c>
      <c r="V44" s="307">
        <f t="shared" si="22"/>
        <v>0</v>
      </c>
      <c r="W44" s="307">
        <f t="shared" si="22"/>
        <v>0</v>
      </c>
      <c r="X44" s="307">
        <f t="shared" si="22"/>
        <v>0</v>
      </c>
      <c r="Y44" s="307">
        <f t="shared" si="22"/>
        <v>0</v>
      </c>
      <c r="Z44" s="307">
        <f t="shared" si="23"/>
        <v>0</v>
      </c>
      <c r="AA44" s="307">
        <f t="shared" si="23"/>
        <v>0</v>
      </c>
      <c r="AB44" s="307">
        <f t="shared" si="23"/>
        <v>0</v>
      </c>
      <c r="AC44" s="307">
        <f t="shared" si="23"/>
        <v>0</v>
      </c>
      <c r="AD44" s="307">
        <f t="shared" si="23"/>
        <v>0</v>
      </c>
      <c r="AE44" s="307">
        <f t="shared" si="23"/>
        <v>0</v>
      </c>
      <c r="AF44" s="307">
        <f t="shared" si="23"/>
        <v>0</v>
      </c>
      <c r="AG44" s="307">
        <f t="shared" si="23"/>
        <v>0</v>
      </c>
      <c r="AH44" s="307">
        <f t="shared" si="23"/>
        <v>0</v>
      </c>
      <c r="AI44" s="307">
        <f t="shared" si="23"/>
        <v>0</v>
      </c>
      <c r="AJ44" s="307">
        <f t="shared" si="24"/>
        <v>0</v>
      </c>
      <c r="AK44" s="307">
        <f t="shared" si="24"/>
        <v>0</v>
      </c>
      <c r="AL44" s="307">
        <f t="shared" si="24"/>
        <v>0</v>
      </c>
      <c r="AM44" s="307">
        <f t="shared" si="24"/>
        <v>0</v>
      </c>
      <c r="AN44" s="307">
        <f t="shared" si="24"/>
        <v>0</v>
      </c>
      <c r="AO44" s="307">
        <f t="shared" si="24"/>
        <v>0</v>
      </c>
      <c r="AP44" s="307">
        <f t="shared" si="24"/>
        <v>0</v>
      </c>
      <c r="AQ44" s="307">
        <f t="shared" si="24"/>
        <v>0</v>
      </c>
      <c r="AR44" s="307">
        <f t="shared" si="24"/>
        <v>0</v>
      </c>
      <c r="AS44" s="307">
        <f t="shared" si="24"/>
        <v>0</v>
      </c>
      <c r="AT44" s="307">
        <f t="shared" si="24"/>
        <v>0</v>
      </c>
      <c r="AU44" s="307">
        <f t="shared" si="24"/>
        <v>0</v>
      </c>
      <c r="AV44" s="307">
        <f t="shared" si="24"/>
        <v>0</v>
      </c>
      <c r="AW44" s="307">
        <f t="shared" si="24"/>
        <v>0</v>
      </c>
      <c r="AX44" s="307">
        <f t="shared" si="24"/>
        <v>0</v>
      </c>
    </row>
    <row r="45" spans="1:50" x14ac:dyDescent="0.25">
      <c r="A45" s="23">
        <f t="shared" si="14"/>
        <v>0</v>
      </c>
      <c r="B45" s="95">
        <f t="shared" si="16"/>
        <v>45808</v>
      </c>
      <c r="C45" s="12">
        <f>SUM('Velocity Input'!H112:H116)</f>
        <v>3</v>
      </c>
      <c r="D45" s="15">
        <f t="shared" si="15"/>
        <v>3</v>
      </c>
      <c r="E45" s="12">
        <f>SUM('Velocity Input'!L112:L116)</f>
        <v>0</v>
      </c>
      <c r="F45" s="307">
        <f t="shared" si="21"/>
        <v>0</v>
      </c>
      <c r="G45" s="307">
        <f t="shared" si="21"/>
        <v>0</v>
      </c>
      <c r="H45" s="307">
        <f t="shared" si="21"/>
        <v>0</v>
      </c>
      <c r="I45" s="307">
        <f t="shared" si="21"/>
        <v>0</v>
      </c>
      <c r="J45" s="307">
        <f t="shared" si="21"/>
        <v>0</v>
      </c>
      <c r="K45" s="307">
        <f t="shared" si="21"/>
        <v>0</v>
      </c>
      <c r="L45" s="307">
        <f t="shared" si="21"/>
        <v>0</v>
      </c>
      <c r="M45" s="307">
        <f t="shared" si="21"/>
        <v>0</v>
      </c>
      <c r="N45" s="307">
        <f t="shared" si="21"/>
        <v>0</v>
      </c>
      <c r="O45" s="307">
        <f t="shared" si="21"/>
        <v>0</v>
      </c>
      <c r="P45" s="307">
        <f t="shared" si="22"/>
        <v>0</v>
      </c>
      <c r="Q45" s="307">
        <f t="shared" si="22"/>
        <v>0</v>
      </c>
      <c r="R45" s="307">
        <f t="shared" si="22"/>
        <v>0</v>
      </c>
      <c r="S45" s="307">
        <f t="shared" si="22"/>
        <v>0</v>
      </c>
      <c r="T45" s="307">
        <f t="shared" si="22"/>
        <v>0</v>
      </c>
      <c r="U45" s="307">
        <f t="shared" si="22"/>
        <v>0</v>
      </c>
      <c r="V45" s="307">
        <f t="shared" si="22"/>
        <v>0</v>
      </c>
      <c r="W45" s="307">
        <f t="shared" si="22"/>
        <v>0</v>
      </c>
      <c r="X45" s="307">
        <f t="shared" si="22"/>
        <v>0</v>
      </c>
      <c r="Y45" s="307">
        <f t="shared" si="22"/>
        <v>0</v>
      </c>
      <c r="Z45" s="307">
        <f t="shared" si="23"/>
        <v>0</v>
      </c>
      <c r="AA45" s="307">
        <f t="shared" si="23"/>
        <v>0</v>
      </c>
      <c r="AB45" s="307">
        <f t="shared" si="23"/>
        <v>0</v>
      </c>
      <c r="AC45" s="307">
        <f t="shared" si="23"/>
        <v>0</v>
      </c>
      <c r="AD45" s="307">
        <f t="shared" si="23"/>
        <v>0</v>
      </c>
      <c r="AE45" s="307">
        <f t="shared" si="23"/>
        <v>0</v>
      </c>
      <c r="AF45" s="307">
        <f t="shared" si="23"/>
        <v>0</v>
      </c>
      <c r="AG45" s="307">
        <f t="shared" si="23"/>
        <v>0</v>
      </c>
      <c r="AH45" s="307">
        <f t="shared" si="23"/>
        <v>0</v>
      </c>
      <c r="AI45" s="307">
        <f t="shared" si="23"/>
        <v>0</v>
      </c>
      <c r="AJ45" s="307">
        <f t="shared" si="24"/>
        <v>0</v>
      </c>
      <c r="AK45" s="307">
        <f t="shared" si="24"/>
        <v>0</v>
      </c>
      <c r="AL45" s="307">
        <f t="shared" si="24"/>
        <v>0</v>
      </c>
      <c r="AM45" s="307">
        <f t="shared" si="24"/>
        <v>0</v>
      </c>
      <c r="AN45" s="307">
        <f t="shared" si="24"/>
        <v>0</v>
      </c>
      <c r="AO45" s="307">
        <f t="shared" si="24"/>
        <v>0</v>
      </c>
      <c r="AP45" s="307">
        <f t="shared" si="24"/>
        <v>0</v>
      </c>
      <c r="AQ45" s="307">
        <f t="shared" si="24"/>
        <v>0</v>
      </c>
      <c r="AR45" s="307">
        <f t="shared" si="24"/>
        <v>0</v>
      </c>
      <c r="AS45" s="307">
        <f t="shared" si="24"/>
        <v>0</v>
      </c>
      <c r="AT45" s="307">
        <f t="shared" si="24"/>
        <v>0</v>
      </c>
      <c r="AU45" s="307">
        <f t="shared" si="24"/>
        <v>0</v>
      </c>
      <c r="AV45" s="307">
        <f t="shared" si="24"/>
        <v>0</v>
      </c>
      <c r="AW45" s="307">
        <f t="shared" si="24"/>
        <v>0</v>
      </c>
      <c r="AX45" s="307">
        <f t="shared" si="24"/>
        <v>0</v>
      </c>
    </row>
    <row r="46" spans="1:50" x14ac:dyDescent="0.25">
      <c r="A46" s="23">
        <f t="shared" si="14"/>
        <v>0</v>
      </c>
      <c r="B46" s="95">
        <f t="shared" si="16"/>
        <v>45838</v>
      </c>
      <c r="C46" s="12">
        <f>SUM('Velocity Input'!H117:H121)</f>
        <v>3</v>
      </c>
      <c r="D46" s="15">
        <f t="shared" si="15"/>
        <v>3</v>
      </c>
      <c r="E46" s="12">
        <f>SUM('Velocity Input'!L117:L121)</f>
        <v>0</v>
      </c>
      <c r="F46" s="307">
        <f t="shared" si="21"/>
        <v>0</v>
      </c>
      <c r="G46" s="307">
        <f t="shared" si="21"/>
        <v>0</v>
      </c>
      <c r="H46" s="307">
        <f t="shared" si="21"/>
        <v>0</v>
      </c>
      <c r="I46" s="307">
        <f t="shared" si="21"/>
        <v>0</v>
      </c>
      <c r="J46" s="307">
        <f t="shared" si="21"/>
        <v>0</v>
      </c>
      <c r="K46" s="307">
        <f t="shared" si="21"/>
        <v>0</v>
      </c>
      <c r="L46" s="307">
        <f t="shared" si="21"/>
        <v>0</v>
      </c>
      <c r="M46" s="307">
        <f t="shared" si="21"/>
        <v>0</v>
      </c>
      <c r="N46" s="307">
        <f t="shared" si="21"/>
        <v>0</v>
      </c>
      <c r="O46" s="307">
        <f t="shared" si="21"/>
        <v>0</v>
      </c>
      <c r="P46" s="307">
        <f t="shared" si="22"/>
        <v>0</v>
      </c>
      <c r="Q46" s="307">
        <f t="shared" si="22"/>
        <v>0</v>
      </c>
      <c r="R46" s="307">
        <f t="shared" si="22"/>
        <v>0</v>
      </c>
      <c r="S46" s="307">
        <f t="shared" si="22"/>
        <v>0</v>
      </c>
      <c r="T46" s="307">
        <f t="shared" si="22"/>
        <v>0</v>
      </c>
      <c r="U46" s="307">
        <f t="shared" si="22"/>
        <v>0</v>
      </c>
      <c r="V46" s="307">
        <f t="shared" si="22"/>
        <v>0</v>
      </c>
      <c r="W46" s="307">
        <f t="shared" si="22"/>
        <v>0</v>
      </c>
      <c r="X46" s="307">
        <f t="shared" si="22"/>
        <v>0</v>
      </c>
      <c r="Y46" s="307">
        <f t="shared" si="22"/>
        <v>0</v>
      </c>
      <c r="Z46" s="307">
        <f t="shared" si="23"/>
        <v>0</v>
      </c>
      <c r="AA46" s="307">
        <f t="shared" si="23"/>
        <v>0</v>
      </c>
      <c r="AB46" s="307">
        <f t="shared" si="23"/>
        <v>0</v>
      </c>
      <c r="AC46" s="307">
        <f t="shared" si="23"/>
        <v>0</v>
      </c>
      <c r="AD46" s="307">
        <f t="shared" si="23"/>
        <v>0</v>
      </c>
      <c r="AE46" s="307">
        <f t="shared" si="23"/>
        <v>0</v>
      </c>
      <c r="AF46" s="307">
        <f t="shared" si="23"/>
        <v>0</v>
      </c>
      <c r="AG46" s="307">
        <f t="shared" si="23"/>
        <v>0</v>
      </c>
      <c r="AH46" s="307">
        <f t="shared" si="23"/>
        <v>0</v>
      </c>
      <c r="AI46" s="307">
        <f t="shared" si="23"/>
        <v>0</v>
      </c>
      <c r="AJ46" s="307">
        <f t="shared" si="24"/>
        <v>0</v>
      </c>
      <c r="AK46" s="307">
        <f t="shared" si="24"/>
        <v>0</v>
      </c>
      <c r="AL46" s="307">
        <f t="shared" si="24"/>
        <v>0</v>
      </c>
      <c r="AM46" s="307">
        <f t="shared" si="24"/>
        <v>0</v>
      </c>
      <c r="AN46" s="307">
        <f t="shared" si="24"/>
        <v>0</v>
      </c>
      <c r="AO46" s="307">
        <f t="shared" si="24"/>
        <v>0</v>
      </c>
      <c r="AP46" s="307">
        <f t="shared" si="24"/>
        <v>0</v>
      </c>
      <c r="AQ46" s="307">
        <f t="shared" si="24"/>
        <v>0</v>
      </c>
      <c r="AR46" s="307">
        <f t="shared" si="24"/>
        <v>0</v>
      </c>
      <c r="AS46" s="307">
        <f t="shared" si="24"/>
        <v>0</v>
      </c>
      <c r="AT46" s="307">
        <f t="shared" si="24"/>
        <v>0</v>
      </c>
      <c r="AU46" s="307">
        <f t="shared" si="24"/>
        <v>0</v>
      </c>
      <c r="AV46" s="307">
        <f t="shared" si="24"/>
        <v>0</v>
      </c>
      <c r="AW46" s="307">
        <f t="shared" si="24"/>
        <v>0</v>
      </c>
      <c r="AX46" s="307">
        <f t="shared" si="24"/>
        <v>0</v>
      </c>
    </row>
    <row r="47" spans="1:50" x14ac:dyDescent="0.25">
      <c r="A47" s="23">
        <f t="shared" si="14"/>
        <v>0</v>
      </c>
      <c r="B47" s="95">
        <f t="shared" si="16"/>
        <v>45869</v>
      </c>
      <c r="C47" s="12">
        <f>SUM('Velocity Input'!H122:H126)</f>
        <v>4</v>
      </c>
      <c r="D47" s="15">
        <f t="shared" si="15"/>
        <v>4</v>
      </c>
      <c r="E47" s="12">
        <f>SUM('Velocity Input'!L122:L126)</f>
        <v>0</v>
      </c>
      <c r="F47" s="307">
        <f t="shared" si="21"/>
        <v>0</v>
      </c>
      <c r="G47" s="307">
        <f t="shared" si="21"/>
        <v>0</v>
      </c>
      <c r="H47" s="307">
        <f t="shared" si="21"/>
        <v>0</v>
      </c>
      <c r="I47" s="307">
        <f t="shared" si="21"/>
        <v>0</v>
      </c>
      <c r="J47" s="307">
        <f t="shared" si="21"/>
        <v>0</v>
      </c>
      <c r="K47" s="307">
        <f t="shared" si="21"/>
        <v>0</v>
      </c>
      <c r="L47" s="307">
        <f t="shared" si="21"/>
        <v>0</v>
      </c>
      <c r="M47" s="307">
        <f t="shared" si="21"/>
        <v>0</v>
      </c>
      <c r="N47" s="307">
        <f t="shared" si="21"/>
        <v>0</v>
      </c>
      <c r="O47" s="307">
        <f t="shared" si="21"/>
        <v>0</v>
      </c>
      <c r="P47" s="307">
        <f t="shared" si="22"/>
        <v>0</v>
      </c>
      <c r="Q47" s="307">
        <f t="shared" si="22"/>
        <v>0</v>
      </c>
      <c r="R47" s="307">
        <f t="shared" si="22"/>
        <v>0</v>
      </c>
      <c r="S47" s="307">
        <f t="shared" si="22"/>
        <v>0</v>
      </c>
      <c r="T47" s="307">
        <f t="shared" si="22"/>
        <v>0</v>
      </c>
      <c r="U47" s="307">
        <f t="shared" si="22"/>
        <v>0</v>
      </c>
      <c r="V47" s="307">
        <f t="shared" si="22"/>
        <v>0</v>
      </c>
      <c r="W47" s="307">
        <f t="shared" si="22"/>
        <v>0</v>
      </c>
      <c r="X47" s="307">
        <f t="shared" si="22"/>
        <v>0</v>
      </c>
      <c r="Y47" s="307">
        <f t="shared" si="22"/>
        <v>0</v>
      </c>
      <c r="Z47" s="307">
        <f t="shared" si="23"/>
        <v>0</v>
      </c>
      <c r="AA47" s="307">
        <f t="shared" si="23"/>
        <v>0</v>
      </c>
      <c r="AB47" s="307">
        <f t="shared" si="23"/>
        <v>0</v>
      </c>
      <c r="AC47" s="307">
        <f t="shared" si="23"/>
        <v>0</v>
      </c>
      <c r="AD47" s="307">
        <f t="shared" si="23"/>
        <v>0</v>
      </c>
      <c r="AE47" s="307">
        <f t="shared" si="23"/>
        <v>0</v>
      </c>
      <c r="AF47" s="307">
        <f t="shared" si="23"/>
        <v>0</v>
      </c>
      <c r="AG47" s="307">
        <f t="shared" si="23"/>
        <v>0</v>
      </c>
      <c r="AH47" s="307">
        <f t="shared" si="23"/>
        <v>0</v>
      </c>
      <c r="AI47" s="307">
        <f t="shared" si="23"/>
        <v>0</v>
      </c>
      <c r="AJ47" s="307">
        <f t="shared" si="24"/>
        <v>0</v>
      </c>
      <c r="AK47" s="307">
        <f t="shared" si="24"/>
        <v>0</v>
      </c>
      <c r="AL47" s="307">
        <f t="shared" si="24"/>
        <v>0</v>
      </c>
      <c r="AM47" s="307">
        <f t="shared" si="24"/>
        <v>0</v>
      </c>
      <c r="AN47" s="307">
        <f t="shared" si="24"/>
        <v>0</v>
      </c>
      <c r="AO47" s="307">
        <f t="shared" si="24"/>
        <v>0</v>
      </c>
      <c r="AP47" s="307">
        <f t="shared" si="24"/>
        <v>0</v>
      </c>
      <c r="AQ47" s="307">
        <f t="shared" si="24"/>
        <v>0</v>
      </c>
      <c r="AR47" s="307">
        <f t="shared" si="24"/>
        <v>0</v>
      </c>
      <c r="AS47" s="307">
        <f t="shared" si="24"/>
        <v>0</v>
      </c>
      <c r="AT47" s="307">
        <f t="shared" si="24"/>
        <v>0</v>
      </c>
      <c r="AU47" s="307">
        <f t="shared" si="24"/>
        <v>0</v>
      </c>
      <c r="AV47" s="307">
        <f t="shared" si="24"/>
        <v>0</v>
      </c>
      <c r="AW47" s="307">
        <f t="shared" si="24"/>
        <v>0</v>
      </c>
      <c r="AX47" s="307">
        <f t="shared" si="24"/>
        <v>0</v>
      </c>
    </row>
    <row r="48" spans="1:50" x14ac:dyDescent="0.25">
      <c r="A48" s="23">
        <f t="shared" si="14"/>
        <v>0</v>
      </c>
      <c r="B48" s="95">
        <f t="shared" si="16"/>
        <v>45900</v>
      </c>
      <c r="C48" s="12">
        <f>SUM('Velocity Input'!H127:H131)</f>
        <v>5</v>
      </c>
      <c r="D48" s="15">
        <f t="shared" si="15"/>
        <v>5</v>
      </c>
      <c r="E48" s="12">
        <f>SUM('Velocity Input'!L127:L131)</f>
        <v>0</v>
      </c>
      <c r="F48" s="307">
        <f t="shared" si="21"/>
        <v>0</v>
      </c>
      <c r="G48" s="307">
        <f t="shared" si="21"/>
        <v>0</v>
      </c>
      <c r="H48" s="307">
        <f t="shared" si="21"/>
        <v>0</v>
      </c>
      <c r="I48" s="307">
        <f t="shared" si="21"/>
        <v>0</v>
      </c>
      <c r="J48" s="307">
        <f t="shared" si="21"/>
        <v>0</v>
      </c>
      <c r="K48" s="307">
        <f t="shared" si="21"/>
        <v>0</v>
      </c>
      <c r="L48" s="307">
        <f t="shared" si="21"/>
        <v>0</v>
      </c>
      <c r="M48" s="307">
        <f t="shared" si="21"/>
        <v>0</v>
      </c>
      <c r="N48" s="307">
        <f t="shared" si="21"/>
        <v>0</v>
      </c>
      <c r="O48" s="307">
        <f t="shared" si="21"/>
        <v>0</v>
      </c>
      <c r="P48" s="307">
        <f t="shared" si="22"/>
        <v>0</v>
      </c>
      <c r="Q48" s="307">
        <f t="shared" si="22"/>
        <v>0</v>
      </c>
      <c r="R48" s="307">
        <f t="shared" si="22"/>
        <v>0</v>
      </c>
      <c r="S48" s="307">
        <f t="shared" si="22"/>
        <v>0</v>
      </c>
      <c r="T48" s="307">
        <f t="shared" si="22"/>
        <v>0</v>
      </c>
      <c r="U48" s="307">
        <f t="shared" si="22"/>
        <v>0</v>
      </c>
      <c r="V48" s="307">
        <f t="shared" si="22"/>
        <v>0</v>
      </c>
      <c r="W48" s="307">
        <f t="shared" si="22"/>
        <v>0</v>
      </c>
      <c r="X48" s="307">
        <f t="shared" si="22"/>
        <v>0</v>
      </c>
      <c r="Y48" s="307">
        <f t="shared" si="22"/>
        <v>0</v>
      </c>
      <c r="Z48" s="307">
        <f t="shared" si="23"/>
        <v>0</v>
      </c>
      <c r="AA48" s="307">
        <f t="shared" si="23"/>
        <v>0</v>
      </c>
      <c r="AB48" s="307">
        <f t="shared" si="23"/>
        <v>0</v>
      </c>
      <c r="AC48" s="307">
        <f t="shared" si="23"/>
        <v>0</v>
      </c>
      <c r="AD48" s="307">
        <f t="shared" si="23"/>
        <v>0</v>
      </c>
      <c r="AE48" s="307">
        <f t="shared" si="23"/>
        <v>0</v>
      </c>
      <c r="AF48" s="307">
        <f t="shared" si="23"/>
        <v>0</v>
      </c>
      <c r="AG48" s="307">
        <f t="shared" si="23"/>
        <v>0</v>
      </c>
      <c r="AH48" s="307">
        <f t="shared" si="23"/>
        <v>0</v>
      </c>
      <c r="AI48" s="307">
        <f t="shared" si="23"/>
        <v>0</v>
      </c>
      <c r="AJ48" s="307">
        <f t="shared" si="24"/>
        <v>0</v>
      </c>
      <c r="AK48" s="307">
        <f t="shared" si="24"/>
        <v>0</v>
      </c>
      <c r="AL48" s="307">
        <f t="shared" si="24"/>
        <v>0</v>
      </c>
      <c r="AM48" s="307">
        <f t="shared" si="24"/>
        <v>0</v>
      </c>
      <c r="AN48" s="307">
        <f t="shared" si="24"/>
        <v>0</v>
      </c>
      <c r="AO48" s="307">
        <f t="shared" si="24"/>
        <v>0</v>
      </c>
      <c r="AP48" s="307">
        <f t="shared" si="24"/>
        <v>0</v>
      </c>
      <c r="AQ48" s="307">
        <f t="shared" si="24"/>
        <v>0</v>
      </c>
      <c r="AR48" s="307">
        <f t="shared" si="24"/>
        <v>0</v>
      </c>
      <c r="AS48" s="307">
        <f t="shared" si="24"/>
        <v>0</v>
      </c>
      <c r="AT48" s="307">
        <f t="shared" si="24"/>
        <v>0</v>
      </c>
      <c r="AU48" s="307">
        <f t="shared" si="24"/>
        <v>0</v>
      </c>
      <c r="AV48" s="307">
        <f t="shared" si="24"/>
        <v>0</v>
      </c>
      <c r="AW48" s="307">
        <f t="shared" si="24"/>
        <v>0</v>
      </c>
      <c r="AX48" s="307">
        <f t="shared" si="24"/>
        <v>0</v>
      </c>
    </row>
    <row r="49" spans="1:50" x14ac:dyDescent="0.25">
      <c r="A49" s="23">
        <f t="shared" si="14"/>
        <v>0</v>
      </c>
      <c r="B49" s="95">
        <f t="shared" si="16"/>
        <v>45930</v>
      </c>
      <c r="C49" s="12">
        <f>SUM('Velocity Input'!H132:H136)</f>
        <v>6</v>
      </c>
      <c r="D49" s="15">
        <f t="shared" si="15"/>
        <v>6</v>
      </c>
      <c r="E49" s="12">
        <f>SUM('Velocity Input'!L132:L136)</f>
        <v>0</v>
      </c>
      <c r="F49" s="307">
        <f t="shared" si="21"/>
        <v>0</v>
      </c>
      <c r="G49" s="307">
        <f t="shared" si="21"/>
        <v>0</v>
      </c>
      <c r="H49" s="307">
        <f t="shared" si="21"/>
        <v>0</v>
      </c>
      <c r="I49" s="307">
        <f t="shared" si="21"/>
        <v>0</v>
      </c>
      <c r="J49" s="307">
        <f t="shared" si="21"/>
        <v>0</v>
      </c>
      <c r="K49" s="307">
        <f t="shared" si="21"/>
        <v>0</v>
      </c>
      <c r="L49" s="307">
        <f t="shared" si="21"/>
        <v>0</v>
      </c>
      <c r="M49" s="307">
        <f t="shared" si="21"/>
        <v>0</v>
      </c>
      <c r="N49" s="307">
        <f t="shared" si="21"/>
        <v>0</v>
      </c>
      <c r="O49" s="307">
        <f t="shared" si="21"/>
        <v>0</v>
      </c>
      <c r="P49" s="307">
        <f t="shared" si="22"/>
        <v>0</v>
      </c>
      <c r="Q49" s="307">
        <f t="shared" si="22"/>
        <v>0</v>
      </c>
      <c r="R49" s="307">
        <f t="shared" si="22"/>
        <v>0</v>
      </c>
      <c r="S49" s="307">
        <f t="shared" si="22"/>
        <v>0</v>
      </c>
      <c r="T49" s="307">
        <f t="shared" si="22"/>
        <v>0</v>
      </c>
      <c r="U49" s="307">
        <f t="shared" si="22"/>
        <v>0</v>
      </c>
      <c r="V49" s="307">
        <f t="shared" si="22"/>
        <v>0</v>
      </c>
      <c r="W49" s="307">
        <f t="shared" si="22"/>
        <v>0</v>
      </c>
      <c r="X49" s="307">
        <f t="shared" si="22"/>
        <v>0</v>
      </c>
      <c r="Y49" s="307">
        <f t="shared" si="22"/>
        <v>0</v>
      </c>
      <c r="Z49" s="307">
        <f t="shared" si="23"/>
        <v>0</v>
      </c>
      <c r="AA49" s="307">
        <f t="shared" si="23"/>
        <v>0</v>
      </c>
      <c r="AB49" s="307">
        <f t="shared" si="23"/>
        <v>0</v>
      </c>
      <c r="AC49" s="307">
        <f t="shared" si="23"/>
        <v>0</v>
      </c>
      <c r="AD49" s="307">
        <f t="shared" si="23"/>
        <v>0</v>
      </c>
      <c r="AE49" s="307">
        <f t="shared" si="23"/>
        <v>0</v>
      </c>
      <c r="AF49" s="307">
        <f t="shared" si="23"/>
        <v>0</v>
      </c>
      <c r="AG49" s="307">
        <f t="shared" si="23"/>
        <v>0</v>
      </c>
      <c r="AH49" s="307">
        <f t="shared" si="23"/>
        <v>0</v>
      </c>
      <c r="AI49" s="307">
        <f t="shared" si="23"/>
        <v>0</v>
      </c>
      <c r="AJ49" s="307">
        <f t="shared" si="24"/>
        <v>0</v>
      </c>
      <c r="AK49" s="307">
        <f t="shared" si="24"/>
        <v>0</v>
      </c>
      <c r="AL49" s="307">
        <f t="shared" si="24"/>
        <v>0</v>
      </c>
      <c r="AM49" s="307">
        <f t="shared" si="24"/>
        <v>0</v>
      </c>
      <c r="AN49" s="307">
        <f t="shared" si="24"/>
        <v>0</v>
      </c>
      <c r="AO49" s="307">
        <f t="shared" si="24"/>
        <v>0</v>
      </c>
      <c r="AP49" s="307">
        <f t="shared" si="24"/>
        <v>0</v>
      </c>
      <c r="AQ49" s="307">
        <f t="shared" si="24"/>
        <v>0</v>
      </c>
      <c r="AR49" s="307">
        <f t="shared" si="24"/>
        <v>0</v>
      </c>
      <c r="AS49" s="307">
        <f t="shared" si="24"/>
        <v>0</v>
      </c>
      <c r="AT49" s="307">
        <f t="shared" si="24"/>
        <v>0</v>
      </c>
      <c r="AU49" s="307">
        <f t="shared" si="24"/>
        <v>0</v>
      </c>
      <c r="AV49" s="307">
        <f t="shared" si="24"/>
        <v>0</v>
      </c>
      <c r="AW49" s="307">
        <f t="shared" si="24"/>
        <v>0</v>
      </c>
      <c r="AX49" s="307">
        <f t="shared" si="24"/>
        <v>0</v>
      </c>
    </row>
    <row r="50" spans="1:50" x14ac:dyDescent="0.25">
      <c r="A50" s="23">
        <f t="shared" si="14"/>
        <v>0</v>
      </c>
      <c r="B50" s="95">
        <f t="shared" si="16"/>
        <v>45961</v>
      </c>
      <c r="C50" s="12">
        <f>SUM('Velocity Input'!H137:H141)</f>
        <v>6</v>
      </c>
      <c r="D50" s="15">
        <f t="shared" si="15"/>
        <v>6</v>
      </c>
      <c r="E50" s="12">
        <f>SUM('Velocity Input'!L137:L141)</f>
        <v>0</v>
      </c>
      <c r="F50" s="307">
        <f t="shared" si="21"/>
        <v>0</v>
      </c>
      <c r="G50" s="307">
        <f t="shared" si="21"/>
        <v>0</v>
      </c>
      <c r="H50" s="307">
        <f t="shared" si="21"/>
        <v>0</v>
      </c>
      <c r="I50" s="307">
        <f t="shared" si="21"/>
        <v>0</v>
      </c>
      <c r="J50" s="307">
        <f t="shared" si="21"/>
        <v>0</v>
      </c>
      <c r="K50" s="307">
        <f t="shared" si="21"/>
        <v>0</v>
      </c>
      <c r="L50" s="307">
        <f t="shared" si="21"/>
        <v>0</v>
      </c>
      <c r="M50" s="307">
        <f t="shared" si="21"/>
        <v>0</v>
      </c>
      <c r="N50" s="307">
        <f t="shared" si="21"/>
        <v>0</v>
      </c>
      <c r="O50" s="307">
        <f t="shared" si="21"/>
        <v>0</v>
      </c>
      <c r="P50" s="307">
        <f t="shared" si="22"/>
        <v>0</v>
      </c>
      <c r="Q50" s="307">
        <f t="shared" si="22"/>
        <v>0</v>
      </c>
      <c r="R50" s="307">
        <f t="shared" si="22"/>
        <v>0</v>
      </c>
      <c r="S50" s="307">
        <f t="shared" si="22"/>
        <v>0</v>
      </c>
      <c r="T50" s="307">
        <f t="shared" si="22"/>
        <v>0</v>
      </c>
      <c r="U50" s="307">
        <f t="shared" si="22"/>
        <v>0</v>
      </c>
      <c r="V50" s="307">
        <f t="shared" si="22"/>
        <v>0</v>
      </c>
      <c r="W50" s="307">
        <f t="shared" si="22"/>
        <v>0</v>
      </c>
      <c r="X50" s="307">
        <f t="shared" si="22"/>
        <v>0</v>
      </c>
      <c r="Y50" s="307">
        <f t="shared" si="22"/>
        <v>0</v>
      </c>
      <c r="Z50" s="307">
        <f t="shared" si="23"/>
        <v>0</v>
      </c>
      <c r="AA50" s="307">
        <f t="shared" si="23"/>
        <v>0</v>
      </c>
      <c r="AB50" s="307">
        <f t="shared" si="23"/>
        <v>0</v>
      </c>
      <c r="AC50" s="307">
        <f t="shared" si="23"/>
        <v>0</v>
      </c>
      <c r="AD50" s="307">
        <f t="shared" si="23"/>
        <v>0</v>
      </c>
      <c r="AE50" s="307">
        <f t="shared" si="23"/>
        <v>0</v>
      </c>
      <c r="AF50" s="307">
        <f t="shared" si="23"/>
        <v>0</v>
      </c>
      <c r="AG50" s="307">
        <f t="shared" si="23"/>
        <v>0</v>
      </c>
      <c r="AH50" s="307">
        <f t="shared" si="23"/>
        <v>0</v>
      </c>
      <c r="AI50" s="307">
        <f t="shared" si="23"/>
        <v>0</v>
      </c>
      <c r="AJ50" s="307">
        <f t="shared" si="24"/>
        <v>0</v>
      </c>
      <c r="AK50" s="307">
        <f t="shared" si="24"/>
        <v>0</v>
      </c>
      <c r="AL50" s="307">
        <f t="shared" si="24"/>
        <v>0</v>
      </c>
      <c r="AM50" s="307">
        <f t="shared" si="24"/>
        <v>0</v>
      </c>
      <c r="AN50" s="307">
        <f t="shared" si="24"/>
        <v>0</v>
      </c>
      <c r="AO50" s="307">
        <f t="shared" si="24"/>
        <v>0</v>
      </c>
      <c r="AP50" s="307">
        <f t="shared" si="24"/>
        <v>0</v>
      </c>
      <c r="AQ50" s="307">
        <f t="shared" si="24"/>
        <v>0</v>
      </c>
      <c r="AR50" s="307">
        <f t="shared" si="24"/>
        <v>0</v>
      </c>
      <c r="AS50" s="307">
        <f t="shared" si="24"/>
        <v>0</v>
      </c>
      <c r="AT50" s="307">
        <f t="shared" si="24"/>
        <v>0</v>
      </c>
      <c r="AU50" s="307">
        <f t="shared" si="24"/>
        <v>0</v>
      </c>
      <c r="AV50" s="307">
        <f t="shared" si="24"/>
        <v>0</v>
      </c>
      <c r="AW50" s="307">
        <f t="shared" si="24"/>
        <v>0</v>
      </c>
      <c r="AX50" s="307">
        <f t="shared" si="24"/>
        <v>0</v>
      </c>
    </row>
    <row r="51" spans="1:50" x14ac:dyDescent="0.25">
      <c r="A51" s="23">
        <f t="shared" si="14"/>
        <v>0</v>
      </c>
      <c r="B51" s="95">
        <f t="shared" si="16"/>
        <v>45991</v>
      </c>
      <c r="C51" s="12">
        <f>SUM('Velocity Input'!H142:H146)</f>
        <v>6</v>
      </c>
      <c r="D51" s="15">
        <f t="shared" si="15"/>
        <v>6</v>
      </c>
      <c r="E51" s="12">
        <f>SUM('Velocity Input'!L142:L146)</f>
        <v>0</v>
      </c>
      <c r="F51" s="307">
        <f t="shared" si="21"/>
        <v>0</v>
      </c>
      <c r="G51" s="307">
        <f t="shared" si="21"/>
        <v>0</v>
      </c>
      <c r="H51" s="307">
        <f t="shared" si="21"/>
        <v>0</v>
      </c>
      <c r="I51" s="307">
        <f t="shared" si="21"/>
        <v>0</v>
      </c>
      <c r="J51" s="307">
        <f t="shared" si="21"/>
        <v>0</v>
      </c>
      <c r="K51" s="307">
        <f t="shared" si="21"/>
        <v>0</v>
      </c>
      <c r="L51" s="307">
        <f t="shared" si="21"/>
        <v>0</v>
      </c>
      <c r="M51" s="307">
        <f t="shared" si="21"/>
        <v>0</v>
      </c>
      <c r="N51" s="307">
        <f t="shared" si="21"/>
        <v>0</v>
      </c>
      <c r="O51" s="307">
        <f t="shared" si="21"/>
        <v>0</v>
      </c>
      <c r="P51" s="307">
        <f t="shared" si="22"/>
        <v>0</v>
      </c>
      <c r="Q51" s="307">
        <f t="shared" si="22"/>
        <v>0</v>
      </c>
      <c r="R51" s="307">
        <f t="shared" si="22"/>
        <v>0</v>
      </c>
      <c r="S51" s="307">
        <f t="shared" si="22"/>
        <v>0</v>
      </c>
      <c r="T51" s="307">
        <f t="shared" si="22"/>
        <v>0</v>
      </c>
      <c r="U51" s="307">
        <f t="shared" si="22"/>
        <v>0</v>
      </c>
      <c r="V51" s="307">
        <f t="shared" si="22"/>
        <v>0</v>
      </c>
      <c r="W51" s="307">
        <f t="shared" si="22"/>
        <v>0</v>
      </c>
      <c r="X51" s="307">
        <f t="shared" si="22"/>
        <v>0</v>
      </c>
      <c r="Y51" s="307">
        <f t="shared" si="22"/>
        <v>0</v>
      </c>
      <c r="Z51" s="307">
        <f t="shared" si="23"/>
        <v>0</v>
      </c>
      <c r="AA51" s="307">
        <f t="shared" si="23"/>
        <v>0</v>
      </c>
      <c r="AB51" s="307">
        <f t="shared" si="23"/>
        <v>0</v>
      </c>
      <c r="AC51" s="307">
        <f t="shared" si="23"/>
        <v>0</v>
      </c>
      <c r="AD51" s="307">
        <f t="shared" si="23"/>
        <v>0</v>
      </c>
      <c r="AE51" s="307">
        <f t="shared" si="23"/>
        <v>0</v>
      </c>
      <c r="AF51" s="307">
        <f t="shared" si="23"/>
        <v>0</v>
      </c>
      <c r="AG51" s="307">
        <f t="shared" si="23"/>
        <v>0</v>
      </c>
      <c r="AH51" s="307">
        <f t="shared" si="23"/>
        <v>0</v>
      </c>
      <c r="AI51" s="307">
        <f t="shared" si="23"/>
        <v>0</v>
      </c>
      <c r="AJ51" s="307">
        <f t="shared" si="24"/>
        <v>0</v>
      </c>
      <c r="AK51" s="307">
        <f t="shared" si="24"/>
        <v>0</v>
      </c>
      <c r="AL51" s="307">
        <f t="shared" si="24"/>
        <v>0</v>
      </c>
      <c r="AM51" s="307">
        <f t="shared" si="24"/>
        <v>0</v>
      </c>
      <c r="AN51" s="307">
        <f t="shared" si="24"/>
        <v>0</v>
      </c>
      <c r="AO51" s="307">
        <f t="shared" si="24"/>
        <v>0</v>
      </c>
      <c r="AP51" s="307">
        <f t="shared" si="24"/>
        <v>0</v>
      </c>
      <c r="AQ51" s="307">
        <f t="shared" si="24"/>
        <v>0</v>
      </c>
      <c r="AR51" s="307">
        <f t="shared" si="24"/>
        <v>0</v>
      </c>
      <c r="AS51" s="307">
        <f t="shared" si="24"/>
        <v>0</v>
      </c>
      <c r="AT51" s="307">
        <f t="shared" si="24"/>
        <v>0</v>
      </c>
      <c r="AU51" s="307">
        <f t="shared" si="24"/>
        <v>0</v>
      </c>
      <c r="AV51" s="307">
        <f t="shared" si="24"/>
        <v>0</v>
      </c>
      <c r="AW51" s="307">
        <f t="shared" si="24"/>
        <v>0</v>
      </c>
      <c r="AX51" s="307">
        <f t="shared" si="24"/>
        <v>0</v>
      </c>
    </row>
    <row r="52" spans="1:50" x14ac:dyDescent="0.25">
      <c r="A52" s="23">
        <f t="shared" si="14"/>
        <v>0</v>
      </c>
      <c r="B52" s="95">
        <f t="shared" si="16"/>
        <v>46022</v>
      </c>
      <c r="C52" s="12">
        <f>SUM('Velocity Input'!H147:H151)</f>
        <v>6</v>
      </c>
      <c r="D52" s="15">
        <f t="shared" si="15"/>
        <v>6</v>
      </c>
      <c r="E52" s="12">
        <f>SUM('Velocity Input'!L147:L151)</f>
        <v>0</v>
      </c>
      <c r="F52" s="307">
        <f t="shared" si="21"/>
        <v>0</v>
      </c>
      <c r="G52" s="307">
        <f t="shared" si="21"/>
        <v>0</v>
      </c>
      <c r="H52" s="307">
        <f t="shared" si="21"/>
        <v>0</v>
      </c>
      <c r="I52" s="307">
        <f t="shared" si="21"/>
        <v>0</v>
      </c>
      <c r="J52" s="307">
        <f t="shared" si="21"/>
        <v>0</v>
      </c>
      <c r="K52" s="307">
        <f t="shared" si="21"/>
        <v>0</v>
      </c>
      <c r="L52" s="307">
        <f t="shared" si="21"/>
        <v>0</v>
      </c>
      <c r="M52" s="307">
        <f t="shared" si="21"/>
        <v>0</v>
      </c>
      <c r="N52" s="307">
        <f t="shared" si="21"/>
        <v>0</v>
      </c>
      <c r="O52" s="307">
        <f t="shared" si="21"/>
        <v>0</v>
      </c>
      <c r="P52" s="307">
        <f t="shared" si="22"/>
        <v>0</v>
      </c>
      <c r="Q52" s="307">
        <f t="shared" si="22"/>
        <v>0</v>
      </c>
      <c r="R52" s="307">
        <f t="shared" si="22"/>
        <v>0</v>
      </c>
      <c r="S52" s="307">
        <f t="shared" si="22"/>
        <v>0</v>
      </c>
      <c r="T52" s="307">
        <f t="shared" si="22"/>
        <v>0</v>
      </c>
      <c r="U52" s="307">
        <f t="shared" si="22"/>
        <v>0</v>
      </c>
      <c r="V52" s="307">
        <f t="shared" si="22"/>
        <v>0</v>
      </c>
      <c r="W52" s="307">
        <f t="shared" si="22"/>
        <v>0</v>
      </c>
      <c r="X52" s="307">
        <f t="shared" si="22"/>
        <v>0</v>
      </c>
      <c r="Y52" s="307">
        <f t="shared" si="22"/>
        <v>0</v>
      </c>
      <c r="Z52" s="307">
        <f t="shared" si="23"/>
        <v>0</v>
      </c>
      <c r="AA52" s="307">
        <f t="shared" si="23"/>
        <v>0</v>
      </c>
      <c r="AB52" s="307">
        <f t="shared" si="23"/>
        <v>0</v>
      </c>
      <c r="AC52" s="307">
        <f t="shared" si="23"/>
        <v>0</v>
      </c>
      <c r="AD52" s="307">
        <f t="shared" si="23"/>
        <v>0</v>
      </c>
      <c r="AE52" s="307">
        <f t="shared" si="23"/>
        <v>0</v>
      </c>
      <c r="AF52" s="307">
        <f t="shared" si="23"/>
        <v>0</v>
      </c>
      <c r="AG52" s="307">
        <f t="shared" si="23"/>
        <v>0</v>
      </c>
      <c r="AH52" s="307">
        <f t="shared" si="23"/>
        <v>0</v>
      </c>
      <c r="AI52" s="307">
        <f t="shared" si="23"/>
        <v>0</v>
      </c>
      <c r="AJ52" s="307">
        <f t="shared" si="24"/>
        <v>0</v>
      </c>
      <c r="AK52" s="307">
        <f t="shared" si="24"/>
        <v>0</v>
      </c>
      <c r="AL52" s="307">
        <f t="shared" si="24"/>
        <v>0</v>
      </c>
      <c r="AM52" s="307">
        <f t="shared" si="24"/>
        <v>0</v>
      </c>
      <c r="AN52" s="307">
        <f t="shared" si="24"/>
        <v>0</v>
      </c>
      <c r="AO52" s="307">
        <f t="shared" si="24"/>
        <v>0</v>
      </c>
      <c r="AP52" s="307">
        <f t="shared" si="24"/>
        <v>0</v>
      </c>
      <c r="AQ52" s="307">
        <f t="shared" si="24"/>
        <v>0</v>
      </c>
      <c r="AR52" s="307">
        <f t="shared" si="24"/>
        <v>0</v>
      </c>
      <c r="AS52" s="307">
        <f t="shared" si="24"/>
        <v>0</v>
      </c>
      <c r="AT52" s="307">
        <f t="shared" si="24"/>
        <v>0</v>
      </c>
      <c r="AU52" s="307">
        <f t="shared" si="24"/>
        <v>0</v>
      </c>
      <c r="AV52" s="307">
        <f t="shared" si="24"/>
        <v>0</v>
      </c>
      <c r="AW52" s="307">
        <f t="shared" si="24"/>
        <v>0</v>
      </c>
      <c r="AX52" s="307">
        <f t="shared" si="24"/>
        <v>0</v>
      </c>
    </row>
    <row r="53" spans="1:50" x14ac:dyDescent="0.25">
      <c r="A53" s="23">
        <f t="shared" si="14"/>
        <v>0</v>
      </c>
      <c r="B53" s="95">
        <f t="shared" si="16"/>
        <v>46053</v>
      </c>
      <c r="C53" s="12">
        <f>SUM('Velocity Input'!H152:H156)</f>
        <v>6</v>
      </c>
      <c r="D53" s="15">
        <f t="shared" si="15"/>
        <v>6</v>
      </c>
      <c r="E53" s="12">
        <f>SUM('Velocity Input'!L152:L156)</f>
        <v>0</v>
      </c>
      <c r="F53" s="307">
        <f t="shared" ref="F53:O67" si="25">IF($B53&gt;F$3,0,IF($C53="CLP",IF($B53=F$3,$E53*F$5,$E53*F$4),IF($B53=F$3,$E53*F$7,$E53*F$6)))</f>
        <v>0</v>
      </c>
      <c r="G53" s="307">
        <f t="shared" si="25"/>
        <v>0</v>
      </c>
      <c r="H53" s="307">
        <f t="shared" si="25"/>
        <v>0</v>
      </c>
      <c r="I53" s="307">
        <f t="shared" si="25"/>
        <v>0</v>
      </c>
      <c r="J53" s="307">
        <f t="shared" si="25"/>
        <v>0</v>
      </c>
      <c r="K53" s="307">
        <f t="shared" si="25"/>
        <v>0</v>
      </c>
      <c r="L53" s="307">
        <f t="shared" si="25"/>
        <v>0</v>
      </c>
      <c r="M53" s="307">
        <f t="shared" si="25"/>
        <v>0</v>
      </c>
      <c r="N53" s="307">
        <f t="shared" si="25"/>
        <v>0</v>
      </c>
      <c r="O53" s="307">
        <f t="shared" si="25"/>
        <v>0</v>
      </c>
      <c r="P53" s="307">
        <f t="shared" ref="P53:Y67" si="26">IF($B53&gt;P$3,0,IF($C53="CLP",IF($B53=P$3,$E53*P$5,$E53*P$4),IF($B53=P$3,$E53*P$7,$E53*P$6)))</f>
        <v>0</v>
      </c>
      <c r="Q53" s="307">
        <f t="shared" si="26"/>
        <v>0</v>
      </c>
      <c r="R53" s="307">
        <f t="shared" si="26"/>
        <v>0</v>
      </c>
      <c r="S53" s="307">
        <f t="shared" si="26"/>
        <v>0</v>
      </c>
      <c r="T53" s="307">
        <f t="shared" si="26"/>
        <v>0</v>
      </c>
      <c r="U53" s="307">
        <f t="shared" si="26"/>
        <v>0</v>
      </c>
      <c r="V53" s="307">
        <f t="shared" si="26"/>
        <v>0</v>
      </c>
      <c r="W53" s="307">
        <f t="shared" si="26"/>
        <v>0</v>
      </c>
      <c r="X53" s="307">
        <f t="shared" si="26"/>
        <v>0</v>
      </c>
      <c r="Y53" s="307">
        <f t="shared" si="26"/>
        <v>0</v>
      </c>
      <c r="Z53" s="307">
        <f t="shared" ref="Z53:AI67" si="27">IF($B53&gt;Z$3,0,IF($C53="CLP",IF($B53=Z$3,$E53*Z$5,$E53*Z$4),IF($B53=Z$3,$E53*Z$7,$E53*Z$6)))</f>
        <v>0</v>
      </c>
      <c r="AA53" s="307">
        <f t="shared" si="27"/>
        <v>0</v>
      </c>
      <c r="AB53" s="307">
        <f t="shared" si="27"/>
        <v>0</v>
      </c>
      <c r="AC53" s="307">
        <f t="shared" si="27"/>
        <v>0</v>
      </c>
      <c r="AD53" s="307">
        <f t="shared" si="27"/>
        <v>0</v>
      </c>
      <c r="AE53" s="307">
        <f t="shared" si="27"/>
        <v>0</v>
      </c>
      <c r="AF53" s="307">
        <f t="shared" si="27"/>
        <v>0</v>
      </c>
      <c r="AG53" s="307">
        <f t="shared" si="27"/>
        <v>0</v>
      </c>
      <c r="AH53" s="307">
        <f t="shared" si="27"/>
        <v>0</v>
      </c>
      <c r="AI53" s="307">
        <f t="shared" si="27"/>
        <v>0</v>
      </c>
      <c r="AJ53" s="307">
        <f t="shared" ref="AJ53:AX67" si="28">IF($B53&gt;AJ$3,0,IF($C53="CLP",IF($B53=AJ$3,$E53*AJ$5,$E53*AJ$4),IF($B53=AJ$3,$E53*AJ$7,$E53*AJ$6)))</f>
        <v>0</v>
      </c>
      <c r="AK53" s="307">
        <f t="shared" si="28"/>
        <v>0</v>
      </c>
      <c r="AL53" s="307">
        <f t="shared" si="28"/>
        <v>0</v>
      </c>
      <c r="AM53" s="307">
        <f t="shared" si="28"/>
        <v>0</v>
      </c>
      <c r="AN53" s="307">
        <f t="shared" si="28"/>
        <v>0</v>
      </c>
      <c r="AO53" s="307">
        <f t="shared" si="28"/>
        <v>0</v>
      </c>
      <c r="AP53" s="307">
        <f t="shared" si="28"/>
        <v>0</v>
      </c>
      <c r="AQ53" s="307">
        <f t="shared" si="28"/>
        <v>0</v>
      </c>
      <c r="AR53" s="307">
        <f t="shared" si="28"/>
        <v>0</v>
      </c>
      <c r="AS53" s="307">
        <f t="shared" si="28"/>
        <v>0</v>
      </c>
      <c r="AT53" s="307">
        <f t="shared" si="28"/>
        <v>0</v>
      </c>
      <c r="AU53" s="307">
        <f t="shared" si="28"/>
        <v>0</v>
      </c>
      <c r="AV53" s="307">
        <f t="shared" si="28"/>
        <v>0</v>
      </c>
      <c r="AW53" s="307">
        <f t="shared" si="28"/>
        <v>0</v>
      </c>
      <c r="AX53" s="307">
        <f t="shared" si="28"/>
        <v>0</v>
      </c>
    </row>
    <row r="54" spans="1:50" x14ac:dyDescent="0.25">
      <c r="A54" s="23">
        <f t="shared" si="14"/>
        <v>0</v>
      </c>
      <c r="B54" s="95">
        <f t="shared" si="16"/>
        <v>46081</v>
      </c>
      <c r="C54" s="12">
        <f>SUM('Velocity Input'!H157:H161)</f>
        <v>6</v>
      </c>
      <c r="D54" s="15">
        <f t="shared" si="15"/>
        <v>6</v>
      </c>
      <c r="E54" s="12">
        <f>SUM('Velocity Input'!L157:L161)</f>
        <v>0</v>
      </c>
      <c r="F54" s="307">
        <f t="shared" si="25"/>
        <v>0</v>
      </c>
      <c r="G54" s="307">
        <f t="shared" si="25"/>
        <v>0</v>
      </c>
      <c r="H54" s="307">
        <f t="shared" si="25"/>
        <v>0</v>
      </c>
      <c r="I54" s="307">
        <f t="shared" si="25"/>
        <v>0</v>
      </c>
      <c r="J54" s="307">
        <f t="shared" si="25"/>
        <v>0</v>
      </c>
      <c r="K54" s="307">
        <f t="shared" si="25"/>
        <v>0</v>
      </c>
      <c r="L54" s="307">
        <f t="shared" si="25"/>
        <v>0</v>
      </c>
      <c r="M54" s="307">
        <f t="shared" si="25"/>
        <v>0</v>
      </c>
      <c r="N54" s="307">
        <f t="shared" si="25"/>
        <v>0</v>
      </c>
      <c r="O54" s="307">
        <f t="shared" si="25"/>
        <v>0</v>
      </c>
      <c r="P54" s="307">
        <f t="shared" si="26"/>
        <v>0</v>
      </c>
      <c r="Q54" s="307">
        <f t="shared" si="26"/>
        <v>0</v>
      </c>
      <c r="R54" s="307">
        <f t="shared" si="26"/>
        <v>0</v>
      </c>
      <c r="S54" s="307">
        <f t="shared" si="26"/>
        <v>0</v>
      </c>
      <c r="T54" s="307">
        <f t="shared" si="26"/>
        <v>0</v>
      </c>
      <c r="U54" s="307">
        <f t="shared" si="26"/>
        <v>0</v>
      </c>
      <c r="V54" s="307">
        <f t="shared" si="26"/>
        <v>0</v>
      </c>
      <c r="W54" s="307">
        <f t="shared" si="26"/>
        <v>0</v>
      </c>
      <c r="X54" s="307">
        <f t="shared" si="26"/>
        <v>0</v>
      </c>
      <c r="Y54" s="307">
        <f t="shared" si="26"/>
        <v>0</v>
      </c>
      <c r="Z54" s="307">
        <f t="shared" si="27"/>
        <v>0</v>
      </c>
      <c r="AA54" s="307">
        <f t="shared" si="27"/>
        <v>0</v>
      </c>
      <c r="AB54" s="307">
        <f t="shared" si="27"/>
        <v>0</v>
      </c>
      <c r="AC54" s="307">
        <f t="shared" si="27"/>
        <v>0</v>
      </c>
      <c r="AD54" s="307">
        <f t="shared" si="27"/>
        <v>0</v>
      </c>
      <c r="AE54" s="307">
        <f t="shared" si="27"/>
        <v>0</v>
      </c>
      <c r="AF54" s="307">
        <f t="shared" si="27"/>
        <v>0</v>
      </c>
      <c r="AG54" s="307">
        <f t="shared" si="27"/>
        <v>0</v>
      </c>
      <c r="AH54" s="307">
        <f t="shared" si="27"/>
        <v>0</v>
      </c>
      <c r="AI54" s="307">
        <f t="shared" si="27"/>
        <v>0</v>
      </c>
      <c r="AJ54" s="307">
        <f t="shared" si="28"/>
        <v>0</v>
      </c>
      <c r="AK54" s="307">
        <f t="shared" si="28"/>
        <v>0</v>
      </c>
      <c r="AL54" s="307">
        <f t="shared" si="28"/>
        <v>0</v>
      </c>
      <c r="AM54" s="307">
        <f t="shared" si="28"/>
        <v>0</v>
      </c>
      <c r="AN54" s="307">
        <f t="shared" si="28"/>
        <v>0</v>
      </c>
      <c r="AO54" s="307">
        <f t="shared" si="28"/>
        <v>0</v>
      </c>
      <c r="AP54" s="307">
        <f t="shared" si="28"/>
        <v>0</v>
      </c>
      <c r="AQ54" s="307">
        <f t="shared" si="28"/>
        <v>0</v>
      </c>
      <c r="AR54" s="307">
        <f t="shared" si="28"/>
        <v>0</v>
      </c>
      <c r="AS54" s="307">
        <f t="shared" si="28"/>
        <v>0</v>
      </c>
      <c r="AT54" s="307">
        <f t="shared" si="28"/>
        <v>0</v>
      </c>
      <c r="AU54" s="307">
        <f t="shared" si="28"/>
        <v>0</v>
      </c>
      <c r="AV54" s="307">
        <f t="shared" si="28"/>
        <v>0</v>
      </c>
      <c r="AW54" s="307">
        <f t="shared" si="28"/>
        <v>0</v>
      </c>
      <c r="AX54" s="307">
        <f t="shared" si="28"/>
        <v>0</v>
      </c>
    </row>
    <row r="55" spans="1:50" x14ac:dyDescent="0.25">
      <c r="A55" s="23">
        <f t="shared" si="14"/>
        <v>0</v>
      </c>
      <c r="B55" s="95">
        <f t="shared" si="16"/>
        <v>46112</v>
      </c>
      <c r="C55" s="12">
        <f>SUM('Velocity Input'!H162:H166)</f>
        <v>6</v>
      </c>
      <c r="D55" s="15">
        <f t="shared" si="15"/>
        <v>6</v>
      </c>
      <c r="E55" s="12">
        <f>SUM('Velocity Input'!L162:L166)</f>
        <v>0</v>
      </c>
      <c r="F55" s="307">
        <f t="shared" si="25"/>
        <v>0</v>
      </c>
      <c r="G55" s="307">
        <f t="shared" si="25"/>
        <v>0</v>
      </c>
      <c r="H55" s="307">
        <f t="shared" si="25"/>
        <v>0</v>
      </c>
      <c r="I55" s="307">
        <f t="shared" si="25"/>
        <v>0</v>
      </c>
      <c r="J55" s="307">
        <f t="shared" si="25"/>
        <v>0</v>
      </c>
      <c r="K55" s="307">
        <f t="shared" si="25"/>
        <v>0</v>
      </c>
      <c r="L55" s="307">
        <f t="shared" si="25"/>
        <v>0</v>
      </c>
      <c r="M55" s="307">
        <f t="shared" si="25"/>
        <v>0</v>
      </c>
      <c r="N55" s="307">
        <f t="shared" si="25"/>
        <v>0</v>
      </c>
      <c r="O55" s="307">
        <f t="shared" si="25"/>
        <v>0</v>
      </c>
      <c r="P55" s="307">
        <f t="shared" si="26"/>
        <v>0</v>
      </c>
      <c r="Q55" s="307">
        <f t="shared" si="26"/>
        <v>0</v>
      </c>
      <c r="R55" s="307">
        <f t="shared" si="26"/>
        <v>0</v>
      </c>
      <c r="S55" s="307">
        <f t="shared" si="26"/>
        <v>0</v>
      </c>
      <c r="T55" s="307">
        <f t="shared" si="26"/>
        <v>0</v>
      </c>
      <c r="U55" s="307">
        <f t="shared" si="26"/>
        <v>0</v>
      </c>
      <c r="V55" s="307">
        <f t="shared" si="26"/>
        <v>0</v>
      </c>
      <c r="W55" s="307">
        <f t="shared" si="26"/>
        <v>0</v>
      </c>
      <c r="X55" s="307">
        <f t="shared" si="26"/>
        <v>0</v>
      </c>
      <c r="Y55" s="307">
        <f t="shared" si="26"/>
        <v>0</v>
      </c>
      <c r="Z55" s="307">
        <f t="shared" si="27"/>
        <v>0</v>
      </c>
      <c r="AA55" s="307">
        <f t="shared" si="27"/>
        <v>0</v>
      </c>
      <c r="AB55" s="307">
        <f t="shared" si="27"/>
        <v>0</v>
      </c>
      <c r="AC55" s="307">
        <f t="shared" si="27"/>
        <v>0</v>
      </c>
      <c r="AD55" s="307">
        <f t="shared" si="27"/>
        <v>0</v>
      </c>
      <c r="AE55" s="307">
        <f t="shared" si="27"/>
        <v>0</v>
      </c>
      <c r="AF55" s="307">
        <f t="shared" si="27"/>
        <v>0</v>
      </c>
      <c r="AG55" s="307">
        <f t="shared" si="27"/>
        <v>0</v>
      </c>
      <c r="AH55" s="307">
        <f t="shared" si="27"/>
        <v>0</v>
      </c>
      <c r="AI55" s="307">
        <f t="shared" si="27"/>
        <v>0</v>
      </c>
      <c r="AJ55" s="307">
        <f t="shared" si="28"/>
        <v>0</v>
      </c>
      <c r="AK55" s="307">
        <f t="shared" si="28"/>
        <v>0</v>
      </c>
      <c r="AL55" s="307">
        <f t="shared" si="28"/>
        <v>0</v>
      </c>
      <c r="AM55" s="307">
        <f t="shared" si="28"/>
        <v>0</v>
      </c>
      <c r="AN55" s="307">
        <f t="shared" si="28"/>
        <v>0</v>
      </c>
      <c r="AO55" s="307">
        <f t="shared" si="28"/>
        <v>0</v>
      </c>
      <c r="AP55" s="307">
        <f t="shared" si="28"/>
        <v>0</v>
      </c>
      <c r="AQ55" s="307">
        <f t="shared" si="28"/>
        <v>0</v>
      </c>
      <c r="AR55" s="307">
        <f t="shared" si="28"/>
        <v>0</v>
      </c>
      <c r="AS55" s="307">
        <f t="shared" si="28"/>
        <v>0</v>
      </c>
      <c r="AT55" s="307">
        <f t="shared" si="28"/>
        <v>0</v>
      </c>
      <c r="AU55" s="307">
        <f t="shared" si="28"/>
        <v>0</v>
      </c>
      <c r="AV55" s="307">
        <f t="shared" si="28"/>
        <v>0</v>
      </c>
      <c r="AW55" s="307">
        <f t="shared" si="28"/>
        <v>0</v>
      </c>
      <c r="AX55" s="307">
        <f t="shared" si="28"/>
        <v>0</v>
      </c>
    </row>
    <row r="56" spans="1:50" x14ac:dyDescent="0.25">
      <c r="A56" s="23">
        <f t="shared" si="14"/>
        <v>0</v>
      </c>
      <c r="B56" s="95">
        <f t="shared" si="16"/>
        <v>46142</v>
      </c>
      <c r="C56" s="12">
        <f>SUM('Velocity Input'!H167:H171)</f>
        <v>6</v>
      </c>
      <c r="D56" s="15">
        <f t="shared" si="15"/>
        <v>6</v>
      </c>
      <c r="E56" s="12">
        <f>SUM('Velocity Input'!L167:L171)</f>
        <v>0</v>
      </c>
      <c r="F56" s="307">
        <f t="shared" si="25"/>
        <v>0</v>
      </c>
      <c r="G56" s="307">
        <f t="shared" si="25"/>
        <v>0</v>
      </c>
      <c r="H56" s="307">
        <f t="shared" si="25"/>
        <v>0</v>
      </c>
      <c r="I56" s="307">
        <f t="shared" si="25"/>
        <v>0</v>
      </c>
      <c r="J56" s="307">
        <f t="shared" si="25"/>
        <v>0</v>
      </c>
      <c r="K56" s="307">
        <f t="shared" si="25"/>
        <v>0</v>
      </c>
      <c r="L56" s="307">
        <f t="shared" si="25"/>
        <v>0</v>
      </c>
      <c r="M56" s="307">
        <f t="shared" si="25"/>
        <v>0</v>
      </c>
      <c r="N56" s="307">
        <f t="shared" si="25"/>
        <v>0</v>
      </c>
      <c r="O56" s="307">
        <f t="shared" si="25"/>
        <v>0</v>
      </c>
      <c r="P56" s="307">
        <f t="shared" si="26"/>
        <v>0</v>
      </c>
      <c r="Q56" s="307">
        <f t="shared" si="26"/>
        <v>0</v>
      </c>
      <c r="R56" s="307">
        <f t="shared" si="26"/>
        <v>0</v>
      </c>
      <c r="S56" s="307">
        <f t="shared" si="26"/>
        <v>0</v>
      </c>
      <c r="T56" s="307">
        <f t="shared" si="26"/>
        <v>0</v>
      </c>
      <c r="U56" s="307">
        <f t="shared" si="26"/>
        <v>0</v>
      </c>
      <c r="V56" s="307">
        <f t="shared" si="26"/>
        <v>0</v>
      </c>
      <c r="W56" s="307">
        <f t="shared" si="26"/>
        <v>0</v>
      </c>
      <c r="X56" s="307">
        <f t="shared" si="26"/>
        <v>0</v>
      </c>
      <c r="Y56" s="307">
        <f t="shared" si="26"/>
        <v>0</v>
      </c>
      <c r="Z56" s="307">
        <f t="shared" si="27"/>
        <v>0</v>
      </c>
      <c r="AA56" s="307">
        <f t="shared" si="27"/>
        <v>0</v>
      </c>
      <c r="AB56" s="307">
        <f t="shared" si="27"/>
        <v>0</v>
      </c>
      <c r="AC56" s="307">
        <f t="shared" si="27"/>
        <v>0</v>
      </c>
      <c r="AD56" s="307">
        <f t="shared" si="27"/>
        <v>0</v>
      </c>
      <c r="AE56" s="307">
        <f t="shared" si="27"/>
        <v>0</v>
      </c>
      <c r="AF56" s="307">
        <f t="shared" si="27"/>
        <v>0</v>
      </c>
      <c r="AG56" s="307">
        <f t="shared" si="27"/>
        <v>0</v>
      </c>
      <c r="AH56" s="307">
        <f t="shared" si="27"/>
        <v>0</v>
      </c>
      <c r="AI56" s="307">
        <f t="shared" si="27"/>
        <v>0</v>
      </c>
      <c r="AJ56" s="307">
        <f t="shared" si="28"/>
        <v>0</v>
      </c>
      <c r="AK56" s="307">
        <f t="shared" si="28"/>
        <v>0</v>
      </c>
      <c r="AL56" s="307">
        <f t="shared" si="28"/>
        <v>0</v>
      </c>
      <c r="AM56" s="307">
        <f t="shared" si="28"/>
        <v>0</v>
      </c>
      <c r="AN56" s="307">
        <f t="shared" si="28"/>
        <v>0</v>
      </c>
      <c r="AO56" s="307">
        <f t="shared" si="28"/>
        <v>0</v>
      </c>
      <c r="AP56" s="307">
        <f t="shared" si="28"/>
        <v>0</v>
      </c>
      <c r="AQ56" s="307">
        <f t="shared" si="28"/>
        <v>0</v>
      </c>
      <c r="AR56" s="307">
        <f t="shared" si="28"/>
        <v>0</v>
      </c>
      <c r="AS56" s="307">
        <f t="shared" si="28"/>
        <v>0</v>
      </c>
      <c r="AT56" s="307">
        <f t="shared" si="28"/>
        <v>0</v>
      </c>
      <c r="AU56" s="307">
        <f t="shared" si="28"/>
        <v>0</v>
      </c>
      <c r="AV56" s="307">
        <f t="shared" si="28"/>
        <v>0</v>
      </c>
      <c r="AW56" s="307">
        <f t="shared" si="28"/>
        <v>0</v>
      </c>
      <c r="AX56" s="307">
        <f t="shared" si="28"/>
        <v>0</v>
      </c>
    </row>
    <row r="57" spans="1:50" x14ac:dyDescent="0.25">
      <c r="A57" s="23">
        <f t="shared" si="14"/>
        <v>0</v>
      </c>
      <c r="B57" s="95">
        <f t="shared" si="16"/>
        <v>46173</v>
      </c>
      <c r="C57" s="12">
        <f>SUM('Velocity Input'!H172:H176)</f>
        <v>6</v>
      </c>
      <c r="D57" s="15">
        <f t="shared" si="15"/>
        <v>6</v>
      </c>
      <c r="E57" s="12">
        <f>SUM('Velocity Input'!L172:L176)</f>
        <v>0</v>
      </c>
      <c r="F57" s="307">
        <f t="shared" si="25"/>
        <v>0</v>
      </c>
      <c r="G57" s="307">
        <f t="shared" si="25"/>
        <v>0</v>
      </c>
      <c r="H57" s="307">
        <f t="shared" si="25"/>
        <v>0</v>
      </c>
      <c r="I57" s="307">
        <f t="shared" si="25"/>
        <v>0</v>
      </c>
      <c r="J57" s="307">
        <f t="shared" si="25"/>
        <v>0</v>
      </c>
      <c r="K57" s="307">
        <f t="shared" si="25"/>
        <v>0</v>
      </c>
      <c r="L57" s="307">
        <f t="shared" si="25"/>
        <v>0</v>
      </c>
      <c r="M57" s="307">
        <f t="shared" si="25"/>
        <v>0</v>
      </c>
      <c r="N57" s="307">
        <f t="shared" si="25"/>
        <v>0</v>
      </c>
      <c r="O57" s="307">
        <f t="shared" si="25"/>
        <v>0</v>
      </c>
      <c r="P57" s="307">
        <f t="shared" si="26"/>
        <v>0</v>
      </c>
      <c r="Q57" s="307">
        <f t="shared" si="26"/>
        <v>0</v>
      </c>
      <c r="R57" s="307">
        <f t="shared" si="26"/>
        <v>0</v>
      </c>
      <c r="S57" s="307">
        <f t="shared" si="26"/>
        <v>0</v>
      </c>
      <c r="T57" s="307">
        <f t="shared" si="26"/>
        <v>0</v>
      </c>
      <c r="U57" s="307">
        <f t="shared" si="26"/>
        <v>0</v>
      </c>
      <c r="V57" s="307">
        <f t="shared" si="26"/>
        <v>0</v>
      </c>
      <c r="W57" s="307">
        <f t="shared" si="26"/>
        <v>0</v>
      </c>
      <c r="X57" s="307">
        <f t="shared" si="26"/>
        <v>0</v>
      </c>
      <c r="Y57" s="307">
        <f t="shared" si="26"/>
        <v>0</v>
      </c>
      <c r="Z57" s="307">
        <f t="shared" si="27"/>
        <v>0</v>
      </c>
      <c r="AA57" s="307">
        <f t="shared" si="27"/>
        <v>0</v>
      </c>
      <c r="AB57" s="307">
        <f t="shared" si="27"/>
        <v>0</v>
      </c>
      <c r="AC57" s="307">
        <f t="shared" si="27"/>
        <v>0</v>
      </c>
      <c r="AD57" s="307">
        <f t="shared" si="27"/>
        <v>0</v>
      </c>
      <c r="AE57" s="307">
        <f t="shared" si="27"/>
        <v>0</v>
      </c>
      <c r="AF57" s="307">
        <f t="shared" si="27"/>
        <v>0</v>
      </c>
      <c r="AG57" s="307">
        <f t="shared" si="27"/>
        <v>0</v>
      </c>
      <c r="AH57" s="307">
        <f t="shared" si="27"/>
        <v>0</v>
      </c>
      <c r="AI57" s="307">
        <f t="shared" si="27"/>
        <v>0</v>
      </c>
      <c r="AJ57" s="307">
        <f t="shared" si="28"/>
        <v>0</v>
      </c>
      <c r="AK57" s="307">
        <f t="shared" si="28"/>
        <v>0</v>
      </c>
      <c r="AL57" s="307">
        <f t="shared" si="28"/>
        <v>0</v>
      </c>
      <c r="AM57" s="307">
        <f t="shared" si="28"/>
        <v>0</v>
      </c>
      <c r="AN57" s="307">
        <f t="shared" si="28"/>
        <v>0</v>
      </c>
      <c r="AO57" s="307">
        <f t="shared" si="28"/>
        <v>0</v>
      </c>
      <c r="AP57" s="307">
        <f t="shared" si="28"/>
        <v>0</v>
      </c>
      <c r="AQ57" s="307">
        <f t="shared" si="28"/>
        <v>0</v>
      </c>
      <c r="AR57" s="307">
        <f t="shared" si="28"/>
        <v>0</v>
      </c>
      <c r="AS57" s="307">
        <f t="shared" si="28"/>
        <v>0</v>
      </c>
      <c r="AT57" s="307">
        <f t="shared" si="28"/>
        <v>0</v>
      </c>
      <c r="AU57" s="307">
        <f t="shared" si="28"/>
        <v>0</v>
      </c>
      <c r="AV57" s="307">
        <f t="shared" si="28"/>
        <v>0</v>
      </c>
      <c r="AW57" s="307">
        <f t="shared" si="28"/>
        <v>0</v>
      </c>
      <c r="AX57" s="307">
        <f t="shared" si="28"/>
        <v>0</v>
      </c>
    </row>
    <row r="58" spans="1:50" x14ac:dyDescent="0.25">
      <c r="A58" s="23">
        <f t="shared" si="14"/>
        <v>0</v>
      </c>
      <c r="B58" s="95">
        <f t="shared" si="16"/>
        <v>46203</v>
      </c>
      <c r="C58" s="12">
        <f>SUM('Velocity Input'!H177:H181)</f>
        <v>6</v>
      </c>
      <c r="D58" s="15">
        <f t="shared" si="15"/>
        <v>6</v>
      </c>
      <c r="E58" s="12">
        <f>SUM('Velocity Input'!L177:L181)</f>
        <v>0</v>
      </c>
      <c r="F58" s="307">
        <f t="shared" si="25"/>
        <v>0</v>
      </c>
      <c r="G58" s="307">
        <f t="shared" si="25"/>
        <v>0</v>
      </c>
      <c r="H58" s="307">
        <f t="shared" si="25"/>
        <v>0</v>
      </c>
      <c r="I58" s="307">
        <f t="shared" si="25"/>
        <v>0</v>
      </c>
      <c r="J58" s="307">
        <f t="shared" si="25"/>
        <v>0</v>
      </c>
      <c r="K58" s="307">
        <f t="shared" si="25"/>
        <v>0</v>
      </c>
      <c r="L58" s="307">
        <f t="shared" si="25"/>
        <v>0</v>
      </c>
      <c r="M58" s="307">
        <f t="shared" si="25"/>
        <v>0</v>
      </c>
      <c r="N58" s="307">
        <f t="shared" si="25"/>
        <v>0</v>
      </c>
      <c r="O58" s="307">
        <f t="shared" si="25"/>
        <v>0</v>
      </c>
      <c r="P58" s="307">
        <f t="shared" si="26"/>
        <v>0</v>
      </c>
      <c r="Q58" s="307">
        <f t="shared" si="26"/>
        <v>0</v>
      </c>
      <c r="R58" s="307">
        <f t="shared" si="26"/>
        <v>0</v>
      </c>
      <c r="S58" s="307">
        <f t="shared" si="26"/>
        <v>0</v>
      </c>
      <c r="T58" s="307">
        <f t="shared" si="26"/>
        <v>0</v>
      </c>
      <c r="U58" s="307">
        <f t="shared" si="26"/>
        <v>0</v>
      </c>
      <c r="V58" s="307">
        <f t="shared" si="26"/>
        <v>0</v>
      </c>
      <c r="W58" s="307">
        <f t="shared" si="26"/>
        <v>0</v>
      </c>
      <c r="X58" s="307">
        <f t="shared" si="26"/>
        <v>0</v>
      </c>
      <c r="Y58" s="307">
        <f t="shared" si="26"/>
        <v>0</v>
      </c>
      <c r="Z58" s="307">
        <f t="shared" si="27"/>
        <v>0</v>
      </c>
      <c r="AA58" s="307">
        <f t="shared" si="27"/>
        <v>0</v>
      </c>
      <c r="AB58" s="307">
        <f t="shared" si="27"/>
        <v>0</v>
      </c>
      <c r="AC58" s="307">
        <f t="shared" si="27"/>
        <v>0</v>
      </c>
      <c r="AD58" s="307">
        <f t="shared" si="27"/>
        <v>0</v>
      </c>
      <c r="AE58" s="307">
        <f t="shared" si="27"/>
        <v>0</v>
      </c>
      <c r="AF58" s="307">
        <f t="shared" si="27"/>
        <v>0</v>
      </c>
      <c r="AG58" s="307">
        <f t="shared" si="27"/>
        <v>0</v>
      </c>
      <c r="AH58" s="307">
        <f t="shared" si="27"/>
        <v>0</v>
      </c>
      <c r="AI58" s="307">
        <f t="shared" si="27"/>
        <v>0</v>
      </c>
      <c r="AJ58" s="307">
        <f t="shared" si="28"/>
        <v>0</v>
      </c>
      <c r="AK58" s="307">
        <f t="shared" si="28"/>
        <v>0</v>
      </c>
      <c r="AL58" s="307">
        <f t="shared" si="28"/>
        <v>0</v>
      </c>
      <c r="AM58" s="307">
        <f t="shared" si="28"/>
        <v>0</v>
      </c>
      <c r="AN58" s="307">
        <f t="shared" si="28"/>
        <v>0</v>
      </c>
      <c r="AO58" s="307">
        <f t="shared" si="28"/>
        <v>0</v>
      </c>
      <c r="AP58" s="307">
        <f t="shared" si="28"/>
        <v>0</v>
      </c>
      <c r="AQ58" s="307">
        <f t="shared" si="28"/>
        <v>0</v>
      </c>
      <c r="AR58" s="307">
        <f t="shared" si="28"/>
        <v>0</v>
      </c>
      <c r="AS58" s="307">
        <f t="shared" si="28"/>
        <v>0</v>
      </c>
      <c r="AT58" s="307">
        <f t="shared" si="28"/>
        <v>0</v>
      </c>
      <c r="AU58" s="307">
        <f t="shared" si="28"/>
        <v>0</v>
      </c>
      <c r="AV58" s="307">
        <f t="shared" si="28"/>
        <v>0</v>
      </c>
      <c r="AW58" s="307">
        <f t="shared" si="28"/>
        <v>0</v>
      </c>
      <c r="AX58" s="307">
        <f t="shared" si="28"/>
        <v>0</v>
      </c>
    </row>
    <row r="59" spans="1:50" x14ac:dyDescent="0.25">
      <c r="A59" s="23">
        <f t="shared" si="14"/>
        <v>0</v>
      </c>
      <c r="B59" s="95">
        <f t="shared" si="16"/>
        <v>46234</v>
      </c>
      <c r="C59" s="12">
        <f>SUM('Velocity Input'!H182:H186)</f>
        <v>6</v>
      </c>
      <c r="D59" s="15">
        <f t="shared" si="15"/>
        <v>6</v>
      </c>
      <c r="E59" s="12">
        <f>SUM('Velocity Input'!L182:L186)</f>
        <v>0</v>
      </c>
      <c r="F59" s="307">
        <f t="shared" si="25"/>
        <v>0</v>
      </c>
      <c r="G59" s="307">
        <f t="shared" si="25"/>
        <v>0</v>
      </c>
      <c r="H59" s="307">
        <f t="shared" si="25"/>
        <v>0</v>
      </c>
      <c r="I59" s="307">
        <f t="shared" si="25"/>
        <v>0</v>
      </c>
      <c r="J59" s="307">
        <f t="shared" si="25"/>
        <v>0</v>
      </c>
      <c r="K59" s="307">
        <f t="shared" si="25"/>
        <v>0</v>
      </c>
      <c r="L59" s="307">
        <f t="shared" si="25"/>
        <v>0</v>
      </c>
      <c r="M59" s="307">
        <f t="shared" si="25"/>
        <v>0</v>
      </c>
      <c r="N59" s="307">
        <f t="shared" si="25"/>
        <v>0</v>
      </c>
      <c r="O59" s="307">
        <f t="shared" si="25"/>
        <v>0</v>
      </c>
      <c r="P59" s="307">
        <f t="shared" si="26"/>
        <v>0</v>
      </c>
      <c r="Q59" s="307">
        <f t="shared" si="26"/>
        <v>0</v>
      </c>
      <c r="R59" s="307">
        <f t="shared" si="26"/>
        <v>0</v>
      </c>
      <c r="S59" s="307">
        <f t="shared" si="26"/>
        <v>0</v>
      </c>
      <c r="T59" s="307">
        <f t="shared" si="26"/>
        <v>0</v>
      </c>
      <c r="U59" s="307">
        <f t="shared" si="26"/>
        <v>0</v>
      </c>
      <c r="V59" s="307">
        <f t="shared" si="26"/>
        <v>0</v>
      </c>
      <c r="W59" s="307">
        <f t="shared" si="26"/>
        <v>0</v>
      </c>
      <c r="X59" s="307">
        <f t="shared" si="26"/>
        <v>0</v>
      </c>
      <c r="Y59" s="307">
        <f t="shared" si="26"/>
        <v>0</v>
      </c>
      <c r="Z59" s="307">
        <f t="shared" si="27"/>
        <v>0</v>
      </c>
      <c r="AA59" s="307">
        <f t="shared" si="27"/>
        <v>0</v>
      </c>
      <c r="AB59" s="307">
        <f t="shared" si="27"/>
        <v>0</v>
      </c>
      <c r="AC59" s="307">
        <f t="shared" si="27"/>
        <v>0</v>
      </c>
      <c r="AD59" s="307">
        <f t="shared" si="27"/>
        <v>0</v>
      </c>
      <c r="AE59" s="307">
        <f t="shared" si="27"/>
        <v>0</v>
      </c>
      <c r="AF59" s="307">
        <f t="shared" si="27"/>
        <v>0</v>
      </c>
      <c r="AG59" s="307">
        <f t="shared" si="27"/>
        <v>0</v>
      </c>
      <c r="AH59" s="307">
        <f t="shared" si="27"/>
        <v>0</v>
      </c>
      <c r="AI59" s="307">
        <f t="shared" si="27"/>
        <v>0</v>
      </c>
      <c r="AJ59" s="307">
        <f t="shared" si="28"/>
        <v>0</v>
      </c>
      <c r="AK59" s="307">
        <f t="shared" si="28"/>
        <v>0</v>
      </c>
      <c r="AL59" s="307">
        <f t="shared" si="28"/>
        <v>0</v>
      </c>
      <c r="AM59" s="307">
        <f t="shared" si="28"/>
        <v>0</v>
      </c>
      <c r="AN59" s="307">
        <f t="shared" si="28"/>
        <v>0</v>
      </c>
      <c r="AO59" s="307">
        <f t="shared" si="28"/>
        <v>0</v>
      </c>
      <c r="AP59" s="307">
        <f t="shared" si="28"/>
        <v>0</v>
      </c>
      <c r="AQ59" s="307">
        <f t="shared" si="28"/>
        <v>0</v>
      </c>
      <c r="AR59" s="307">
        <f t="shared" si="28"/>
        <v>0</v>
      </c>
      <c r="AS59" s="307">
        <f t="shared" si="28"/>
        <v>0</v>
      </c>
      <c r="AT59" s="307">
        <f t="shared" si="28"/>
        <v>0</v>
      </c>
      <c r="AU59" s="307">
        <f t="shared" si="28"/>
        <v>0</v>
      </c>
      <c r="AV59" s="307">
        <f t="shared" si="28"/>
        <v>0</v>
      </c>
      <c r="AW59" s="307">
        <f t="shared" si="28"/>
        <v>0</v>
      </c>
      <c r="AX59" s="307">
        <f t="shared" si="28"/>
        <v>0</v>
      </c>
    </row>
    <row r="60" spans="1:50" x14ac:dyDescent="0.25">
      <c r="A60" s="23">
        <f t="shared" si="14"/>
        <v>0</v>
      </c>
      <c r="B60" s="95">
        <f t="shared" si="16"/>
        <v>46265</v>
      </c>
      <c r="C60" s="12">
        <f>SUM('Velocity Input'!H187:H191)</f>
        <v>6</v>
      </c>
      <c r="D60" s="15">
        <f t="shared" si="15"/>
        <v>6</v>
      </c>
      <c r="E60" s="12">
        <f>SUM('Velocity Input'!L187:L191)</f>
        <v>0</v>
      </c>
      <c r="F60" s="307">
        <f t="shared" si="25"/>
        <v>0</v>
      </c>
      <c r="G60" s="307">
        <f t="shared" si="25"/>
        <v>0</v>
      </c>
      <c r="H60" s="307">
        <f t="shared" si="25"/>
        <v>0</v>
      </c>
      <c r="I60" s="307">
        <f t="shared" si="25"/>
        <v>0</v>
      </c>
      <c r="J60" s="307">
        <f t="shared" si="25"/>
        <v>0</v>
      </c>
      <c r="K60" s="307">
        <f t="shared" si="25"/>
        <v>0</v>
      </c>
      <c r="L60" s="307">
        <f t="shared" si="25"/>
        <v>0</v>
      </c>
      <c r="M60" s="307">
        <f t="shared" si="25"/>
        <v>0</v>
      </c>
      <c r="N60" s="307">
        <f t="shared" si="25"/>
        <v>0</v>
      </c>
      <c r="O60" s="307">
        <f t="shared" si="25"/>
        <v>0</v>
      </c>
      <c r="P60" s="307">
        <f t="shared" si="26"/>
        <v>0</v>
      </c>
      <c r="Q60" s="307">
        <f t="shared" si="26"/>
        <v>0</v>
      </c>
      <c r="R60" s="307">
        <f t="shared" si="26"/>
        <v>0</v>
      </c>
      <c r="S60" s="307">
        <f t="shared" si="26"/>
        <v>0</v>
      </c>
      <c r="T60" s="307">
        <f t="shared" si="26"/>
        <v>0</v>
      </c>
      <c r="U60" s="307">
        <f t="shared" si="26"/>
        <v>0</v>
      </c>
      <c r="V60" s="307">
        <f t="shared" si="26"/>
        <v>0</v>
      </c>
      <c r="W60" s="307">
        <f t="shared" si="26"/>
        <v>0</v>
      </c>
      <c r="X60" s="307">
        <f t="shared" si="26"/>
        <v>0</v>
      </c>
      <c r="Y60" s="307">
        <f t="shared" si="26"/>
        <v>0</v>
      </c>
      <c r="Z60" s="307">
        <f t="shared" si="27"/>
        <v>0</v>
      </c>
      <c r="AA60" s="307">
        <f t="shared" si="27"/>
        <v>0</v>
      </c>
      <c r="AB60" s="307">
        <f t="shared" si="27"/>
        <v>0</v>
      </c>
      <c r="AC60" s="307">
        <f t="shared" si="27"/>
        <v>0</v>
      </c>
      <c r="AD60" s="307">
        <f t="shared" si="27"/>
        <v>0</v>
      </c>
      <c r="AE60" s="307">
        <f t="shared" si="27"/>
        <v>0</v>
      </c>
      <c r="AF60" s="307">
        <f t="shared" si="27"/>
        <v>0</v>
      </c>
      <c r="AG60" s="307">
        <f t="shared" si="27"/>
        <v>0</v>
      </c>
      <c r="AH60" s="307">
        <f t="shared" si="27"/>
        <v>0</v>
      </c>
      <c r="AI60" s="307">
        <f t="shared" si="27"/>
        <v>0</v>
      </c>
      <c r="AJ60" s="307">
        <f t="shared" si="28"/>
        <v>0</v>
      </c>
      <c r="AK60" s="307">
        <f t="shared" si="28"/>
        <v>0</v>
      </c>
      <c r="AL60" s="307">
        <f t="shared" si="28"/>
        <v>0</v>
      </c>
      <c r="AM60" s="307">
        <f t="shared" si="28"/>
        <v>0</v>
      </c>
      <c r="AN60" s="307">
        <f t="shared" si="28"/>
        <v>0</v>
      </c>
      <c r="AO60" s="307">
        <f t="shared" si="28"/>
        <v>0</v>
      </c>
      <c r="AP60" s="307">
        <f t="shared" si="28"/>
        <v>0</v>
      </c>
      <c r="AQ60" s="307">
        <f t="shared" si="28"/>
        <v>0</v>
      </c>
      <c r="AR60" s="307">
        <f t="shared" si="28"/>
        <v>0</v>
      </c>
      <c r="AS60" s="307">
        <f t="shared" si="28"/>
        <v>0</v>
      </c>
      <c r="AT60" s="307">
        <f t="shared" si="28"/>
        <v>0</v>
      </c>
      <c r="AU60" s="307">
        <f t="shared" si="28"/>
        <v>0</v>
      </c>
      <c r="AV60" s="307">
        <f t="shared" si="28"/>
        <v>0</v>
      </c>
      <c r="AW60" s="307">
        <f t="shared" si="28"/>
        <v>0</v>
      </c>
      <c r="AX60" s="307">
        <f t="shared" si="28"/>
        <v>0</v>
      </c>
    </row>
    <row r="61" spans="1:50" x14ac:dyDescent="0.25">
      <c r="A61" s="23">
        <f t="shared" si="14"/>
        <v>0</v>
      </c>
      <c r="B61" s="95">
        <f t="shared" si="16"/>
        <v>46295</v>
      </c>
      <c r="C61" s="12">
        <f>SUM('Velocity Input'!H192:H195)</f>
        <v>7</v>
      </c>
      <c r="D61" s="15">
        <f t="shared" si="15"/>
        <v>7</v>
      </c>
      <c r="E61" s="12">
        <f>SUM('Velocity Input'!L192:L195)</f>
        <v>0</v>
      </c>
      <c r="F61" s="307">
        <f t="shared" si="25"/>
        <v>0</v>
      </c>
      <c r="G61" s="307">
        <f t="shared" si="25"/>
        <v>0</v>
      </c>
      <c r="H61" s="307">
        <f t="shared" si="25"/>
        <v>0</v>
      </c>
      <c r="I61" s="307">
        <f t="shared" si="25"/>
        <v>0</v>
      </c>
      <c r="J61" s="307">
        <f t="shared" si="25"/>
        <v>0</v>
      </c>
      <c r="K61" s="307">
        <f t="shared" si="25"/>
        <v>0</v>
      </c>
      <c r="L61" s="307">
        <f t="shared" si="25"/>
        <v>0</v>
      </c>
      <c r="M61" s="307">
        <f t="shared" si="25"/>
        <v>0</v>
      </c>
      <c r="N61" s="307">
        <f t="shared" si="25"/>
        <v>0</v>
      </c>
      <c r="O61" s="307">
        <f t="shared" si="25"/>
        <v>0</v>
      </c>
      <c r="P61" s="307">
        <f t="shared" si="26"/>
        <v>0</v>
      </c>
      <c r="Q61" s="307">
        <f t="shared" si="26"/>
        <v>0</v>
      </c>
      <c r="R61" s="307">
        <f t="shared" si="26"/>
        <v>0</v>
      </c>
      <c r="S61" s="307">
        <f t="shared" si="26"/>
        <v>0</v>
      </c>
      <c r="T61" s="307">
        <f t="shared" si="26"/>
        <v>0</v>
      </c>
      <c r="U61" s="307">
        <f t="shared" si="26"/>
        <v>0</v>
      </c>
      <c r="V61" s="307">
        <f t="shared" si="26"/>
        <v>0</v>
      </c>
      <c r="W61" s="307">
        <f t="shared" si="26"/>
        <v>0</v>
      </c>
      <c r="X61" s="307">
        <f t="shared" si="26"/>
        <v>0</v>
      </c>
      <c r="Y61" s="307">
        <f t="shared" si="26"/>
        <v>0</v>
      </c>
      <c r="Z61" s="307">
        <f t="shared" si="27"/>
        <v>0</v>
      </c>
      <c r="AA61" s="307">
        <f t="shared" si="27"/>
        <v>0</v>
      </c>
      <c r="AB61" s="307">
        <f t="shared" si="27"/>
        <v>0</v>
      </c>
      <c r="AC61" s="307">
        <f t="shared" si="27"/>
        <v>0</v>
      </c>
      <c r="AD61" s="307">
        <f t="shared" si="27"/>
        <v>0</v>
      </c>
      <c r="AE61" s="307">
        <f t="shared" si="27"/>
        <v>0</v>
      </c>
      <c r="AF61" s="307">
        <f t="shared" si="27"/>
        <v>0</v>
      </c>
      <c r="AG61" s="307">
        <f t="shared" si="27"/>
        <v>0</v>
      </c>
      <c r="AH61" s="307">
        <f t="shared" si="27"/>
        <v>0</v>
      </c>
      <c r="AI61" s="307">
        <f t="shared" si="27"/>
        <v>0</v>
      </c>
      <c r="AJ61" s="307">
        <f t="shared" si="28"/>
        <v>0</v>
      </c>
      <c r="AK61" s="307">
        <f t="shared" si="28"/>
        <v>0</v>
      </c>
      <c r="AL61" s="307">
        <f t="shared" si="28"/>
        <v>0</v>
      </c>
      <c r="AM61" s="307">
        <f t="shared" si="28"/>
        <v>0</v>
      </c>
      <c r="AN61" s="307">
        <f t="shared" si="28"/>
        <v>0</v>
      </c>
      <c r="AO61" s="307">
        <f t="shared" si="28"/>
        <v>0</v>
      </c>
      <c r="AP61" s="307">
        <f t="shared" si="28"/>
        <v>0</v>
      </c>
      <c r="AQ61" s="307">
        <f t="shared" si="28"/>
        <v>0</v>
      </c>
      <c r="AR61" s="307">
        <f t="shared" si="28"/>
        <v>0</v>
      </c>
      <c r="AS61" s="307">
        <f t="shared" si="28"/>
        <v>0</v>
      </c>
      <c r="AT61" s="307">
        <f t="shared" si="28"/>
        <v>0</v>
      </c>
      <c r="AU61" s="307">
        <f t="shared" si="28"/>
        <v>0</v>
      </c>
      <c r="AV61" s="307">
        <f t="shared" si="28"/>
        <v>0</v>
      </c>
      <c r="AW61" s="307">
        <f t="shared" si="28"/>
        <v>0</v>
      </c>
      <c r="AX61" s="307">
        <f t="shared" si="28"/>
        <v>0</v>
      </c>
    </row>
    <row r="62" spans="1:50" x14ac:dyDescent="0.25">
      <c r="A62" s="23">
        <f t="shared" si="14"/>
        <v>0</v>
      </c>
      <c r="B62" s="95">
        <f t="shared" si="16"/>
        <v>46326</v>
      </c>
      <c r="C62" s="12">
        <f>SUM('Velocity Input'!H196:H199)</f>
        <v>7</v>
      </c>
      <c r="D62" s="15">
        <f t="shared" si="15"/>
        <v>7</v>
      </c>
      <c r="E62" s="12">
        <f>SUM('Velocity Input'!L196:L199)</f>
        <v>0</v>
      </c>
      <c r="F62" s="307">
        <f t="shared" si="25"/>
        <v>0</v>
      </c>
      <c r="G62" s="307">
        <f t="shared" si="25"/>
        <v>0</v>
      </c>
      <c r="H62" s="307">
        <f t="shared" si="25"/>
        <v>0</v>
      </c>
      <c r="I62" s="307">
        <f t="shared" si="25"/>
        <v>0</v>
      </c>
      <c r="J62" s="307">
        <f t="shared" si="25"/>
        <v>0</v>
      </c>
      <c r="K62" s="307">
        <f t="shared" si="25"/>
        <v>0</v>
      </c>
      <c r="L62" s="307">
        <f t="shared" si="25"/>
        <v>0</v>
      </c>
      <c r="M62" s="307">
        <f t="shared" si="25"/>
        <v>0</v>
      </c>
      <c r="N62" s="307">
        <f t="shared" si="25"/>
        <v>0</v>
      </c>
      <c r="O62" s="307">
        <f t="shared" si="25"/>
        <v>0</v>
      </c>
      <c r="P62" s="307">
        <f t="shared" si="26"/>
        <v>0</v>
      </c>
      <c r="Q62" s="307">
        <f t="shared" si="26"/>
        <v>0</v>
      </c>
      <c r="R62" s="307">
        <f t="shared" si="26"/>
        <v>0</v>
      </c>
      <c r="S62" s="307">
        <f t="shared" si="26"/>
        <v>0</v>
      </c>
      <c r="T62" s="307">
        <f t="shared" si="26"/>
        <v>0</v>
      </c>
      <c r="U62" s="307">
        <f t="shared" si="26"/>
        <v>0</v>
      </c>
      <c r="V62" s="307">
        <f t="shared" si="26"/>
        <v>0</v>
      </c>
      <c r="W62" s="307">
        <f t="shared" si="26"/>
        <v>0</v>
      </c>
      <c r="X62" s="307">
        <f t="shared" si="26"/>
        <v>0</v>
      </c>
      <c r="Y62" s="307">
        <f t="shared" si="26"/>
        <v>0</v>
      </c>
      <c r="Z62" s="307">
        <f t="shared" si="27"/>
        <v>0</v>
      </c>
      <c r="AA62" s="307">
        <f t="shared" si="27"/>
        <v>0</v>
      </c>
      <c r="AB62" s="307">
        <f t="shared" si="27"/>
        <v>0</v>
      </c>
      <c r="AC62" s="307">
        <f t="shared" si="27"/>
        <v>0</v>
      </c>
      <c r="AD62" s="307">
        <f t="shared" si="27"/>
        <v>0</v>
      </c>
      <c r="AE62" s="307">
        <f t="shared" si="27"/>
        <v>0</v>
      </c>
      <c r="AF62" s="307">
        <f t="shared" si="27"/>
        <v>0</v>
      </c>
      <c r="AG62" s="307">
        <f t="shared" si="27"/>
        <v>0</v>
      </c>
      <c r="AH62" s="307">
        <f t="shared" si="27"/>
        <v>0</v>
      </c>
      <c r="AI62" s="307">
        <f t="shared" si="27"/>
        <v>0</v>
      </c>
      <c r="AJ62" s="307">
        <f t="shared" si="28"/>
        <v>0</v>
      </c>
      <c r="AK62" s="307">
        <f t="shared" si="28"/>
        <v>0</v>
      </c>
      <c r="AL62" s="307">
        <f t="shared" si="28"/>
        <v>0</v>
      </c>
      <c r="AM62" s="307">
        <f t="shared" si="28"/>
        <v>0</v>
      </c>
      <c r="AN62" s="307">
        <f t="shared" si="28"/>
        <v>0</v>
      </c>
      <c r="AO62" s="307">
        <f t="shared" si="28"/>
        <v>0</v>
      </c>
      <c r="AP62" s="307">
        <f t="shared" si="28"/>
        <v>0</v>
      </c>
      <c r="AQ62" s="307">
        <f t="shared" si="28"/>
        <v>0</v>
      </c>
      <c r="AR62" s="307">
        <f t="shared" si="28"/>
        <v>0</v>
      </c>
      <c r="AS62" s="307">
        <f t="shared" si="28"/>
        <v>0</v>
      </c>
      <c r="AT62" s="307">
        <f t="shared" si="28"/>
        <v>0</v>
      </c>
      <c r="AU62" s="307">
        <f t="shared" si="28"/>
        <v>0</v>
      </c>
      <c r="AV62" s="307">
        <f t="shared" si="28"/>
        <v>0</v>
      </c>
      <c r="AW62" s="307">
        <f t="shared" si="28"/>
        <v>0</v>
      </c>
      <c r="AX62" s="307">
        <f t="shared" si="28"/>
        <v>0</v>
      </c>
    </row>
    <row r="63" spans="1:50" x14ac:dyDescent="0.25">
      <c r="A63" s="23">
        <f t="shared" si="14"/>
        <v>0</v>
      </c>
      <c r="B63" s="95">
        <f t="shared" si="16"/>
        <v>46356</v>
      </c>
      <c r="C63" s="12">
        <f>SUM('Velocity Input'!H200:H203)</f>
        <v>6</v>
      </c>
      <c r="D63" s="15">
        <f t="shared" si="15"/>
        <v>6</v>
      </c>
      <c r="E63" s="12">
        <f>SUM('Velocity Input'!L200:L203)</f>
        <v>0</v>
      </c>
      <c r="F63" s="307">
        <f t="shared" si="25"/>
        <v>0</v>
      </c>
      <c r="G63" s="307">
        <f t="shared" si="25"/>
        <v>0</v>
      </c>
      <c r="H63" s="307">
        <f t="shared" si="25"/>
        <v>0</v>
      </c>
      <c r="I63" s="307">
        <f t="shared" si="25"/>
        <v>0</v>
      </c>
      <c r="J63" s="307">
        <f t="shared" si="25"/>
        <v>0</v>
      </c>
      <c r="K63" s="307">
        <f t="shared" si="25"/>
        <v>0</v>
      </c>
      <c r="L63" s="307">
        <f t="shared" si="25"/>
        <v>0</v>
      </c>
      <c r="M63" s="307">
        <f t="shared" si="25"/>
        <v>0</v>
      </c>
      <c r="N63" s="307">
        <f t="shared" si="25"/>
        <v>0</v>
      </c>
      <c r="O63" s="307">
        <f t="shared" si="25"/>
        <v>0</v>
      </c>
      <c r="P63" s="307">
        <f t="shared" si="26"/>
        <v>0</v>
      </c>
      <c r="Q63" s="307">
        <f t="shared" si="26"/>
        <v>0</v>
      </c>
      <c r="R63" s="307">
        <f t="shared" si="26"/>
        <v>0</v>
      </c>
      <c r="S63" s="307">
        <f t="shared" si="26"/>
        <v>0</v>
      </c>
      <c r="T63" s="307">
        <f t="shared" si="26"/>
        <v>0</v>
      </c>
      <c r="U63" s="307">
        <f t="shared" si="26"/>
        <v>0</v>
      </c>
      <c r="V63" s="307">
        <f t="shared" si="26"/>
        <v>0</v>
      </c>
      <c r="W63" s="307">
        <f t="shared" si="26"/>
        <v>0</v>
      </c>
      <c r="X63" s="307">
        <f t="shared" si="26"/>
        <v>0</v>
      </c>
      <c r="Y63" s="307">
        <f t="shared" si="26"/>
        <v>0</v>
      </c>
      <c r="Z63" s="307">
        <f t="shared" si="27"/>
        <v>0</v>
      </c>
      <c r="AA63" s="307">
        <f t="shared" si="27"/>
        <v>0</v>
      </c>
      <c r="AB63" s="307">
        <f t="shared" si="27"/>
        <v>0</v>
      </c>
      <c r="AC63" s="307">
        <f t="shared" si="27"/>
        <v>0</v>
      </c>
      <c r="AD63" s="307">
        <f t="shared" si="27"/>
        <v>0</v>
      </c>
      <c r="AE63" s="307">
        <f t="shared" si="27"/>
        <v>0</v>
      </c>
      <c r="AF63" s="307">
        <f t="shared" si="27"/>
        <v>0</v>
      </c>
      <c r="AG63" s="307">
        <f t="shared" si="27"/>
        <v>0</v>
      </c>
      <c r="AH63" s="307">
        <f t="shared" si="27"/>
        <v>0</v>
      </c>
      <c r="AI63" s="307">
        <f t="shared" si="27"/>
        <v>0</v>
      </c>
      <c r="AJ63" s="307">
        <f t="shared" si="28"/>
        <v>0</v>
      </c>
      <c r="AK63" s="307">
        <f t="shared" si="28"/>
        <v>0</v>
      </c>
      <c r="AL63" s="307">
        <f t="shared" si="28"/>
        <v>0</v>
      </c>
      <c r="AM63" s="307">
        <f t="shared" si="28"/>
        <v>0</v>
      </c>
      <c r="AN63" s="307">
        <f t="shared" si="28"/>
        <v>0</v>
      </c>
      <c r="AO63" s="307">
        <f t="shared" si="28"/>
        <v>0</v>
      </c>
      <c r="AP63" s="307">
        <f t="shared" si="28"/>
        <v>0</v>
      </c>
      <c r="AQ63" s="307">
        <f t="shared" si="28"/>
        <v>0</v>
      </c>
      <c r="AR63" s="307">
        <f t="shared" si="28"/>
        <v>0</v>
      </c>
      <c r="AS63" s="307">
        <f t="shared" si="28"/>
        <v>0</v>
      </c>
      <c r="AT63" s="307">
        <f t="shared" si="28"/>
        <v>0</v>
      </c>
      <c r="AU63" s="307">
        <f t="shared" si="28"/>
        <v>0</v>
      </c>
      <c r="AV63" s="307">
        <f t="shared" si="28"/>
        <v>0</v>
      </c>
      <c r="AW63" s="307">
        <f t="shared" si="28"/>
        <v>0</v>
      </c>
      <c r="AX63" s="307">
        <f t="shared" si="28"/>
        <v>0</v>
      </c>
    </row>
    <row r="64" spans="1:50" x14ac:dyDescent="0.25">
      <c r="A64" s="23">
        <f t="shared" si="14"/>
        <v>0</v>
      </c>
      <c r="B64" s="95">
        <f t="shared" si="16"/>
        <v>46387</v>
      </c>
      <c r="C64" s="12">
        <f>SUM('Velocity Input'!H204:H207)</f>
        <v>6</v>
      </c>
      <c r="D64" s="15">
        <f t="shared" si="15"/>
        <v>6</v>
      </c>
      <c r="E64" s="12">
        <f>SUM('Velocity Input'!L204:L207)</f>
        <v>0</v>
      </c>
      <c r="F64" s="307">
        <f t="shared" si="25"/>
        <v>0</v>
      </c>
      <c r="G64" s="307">
        <f t="shared" si="25"/>
        <v>0</v>
      </c>
      <c r="H64" s="307">
        <f t="shared" si="25"/>
        <v>0</v>
      </c>
      <c r="I64" s="307">
        <f t="shared" si="25"/>
        <v>0</v>
      </c>
      <c r="J64" s="307">
        <f t="shared" si="25"/>
        <v>0</v>
      </c>
      <c r="K64" s="307">
        <f t="shared" si="25"/>
        <v>0</v>
      </c>
      <c r="L64" s="307">
        <f t="shared" si="25"/>
        <v>0</v>
      </c>
      <c r="M64" s="307">
        <f t="shared" si="25"/>
        <v>0</v>
      </c>
      <c r="N64" s="307">
        <f t="shared" si="25"/>
        <v>0</v>
      </c>
      <c r="O64" s="307">
        <f t="shared" si="25"/>
        <v>0</v>
      </c>
      <c r="P64" s="307">
        <f t="shared" si="26"/>
        <v>0</v>
      </c>
      <c r="Q64" s="307">
        <f t="shared" si="26"/>
        <v>0</v>
      </c>
      <c r="R64" s="307">
        <f t="shared" si="26"/>
        <v>0</v>
      </c>
      <c r="S64" s="307">
        <f t="shared" si="26"/>
        <v>0</v>
      </c>
      <c r="T64" s="307">
        <f t="shared" si="26"/>
        <v>0</v>
      </c>
      <c r="U64" s="307">
        <f t="shared" si="26"/>
        <v>0</v>
      </c>
      <c r="V64" s="307">
        <f t="shared" si="26"/>
        <v>0</v>
      </c>
      <c r="W64" s="307">
        <f t="shared" si="26"/>
        <v>0</v>
      </c>
      <c r="X64" s="307">
        <f t="shared" si="26"/>
        <v>0</v>
      </c>
      <c r="Y64" s="307">
        <f t="shared" si="26"/>
        <v>0</v>
      </c>
      <c r="Z64" s="307">
        <f t="shared" si="27"/>
        <v>0</v>
      </c>
      <c r="AA64" s="307">
        <f t="shared" si="27"/>
        <v>0</v>
      </c>
      <c r="AB64" s="307">
        <f t="shared" si="27"/>
        <v>0</v>
      </c>
      <c r="AC64" s="307">
        <f t="shared" si="27"/>
        <v>0</v>
      </c>
      <c r="AD64" s="307">
        <f t="shared" si="27"/>
        <v>0</v>
      </c>
      <c r="AE64" s="307">
        <f t="shared" si="27"/>
        <v>0</v>
      </c>
      <c r="AF64" s="307">
        <f t="shared" si="27"/>
        <v>0</v>
      </c>
      <c r="AG64" s="307">
        <f t="shared" si="27"/>
        <v>0</v>
      </c>
      <c r="AH64" s="307">
        <f t="shared" si="27"/>
        <v>0</v>
      </c>
      <c r="AI64" s="307">
        <f t="shared" si="27"/>
        <v>0</v>
      </c>
      <c r="AJ64" s="307">
        <f t="shared" si="28"/>
        <v>0</v>
      </c>
      <c r="AK64" s="307">
        <f t="shared" si="28"/>
        <v>0</v>
      </c>
      <c r="AL64" s="307">
        <f t="shared" si="28"/>
        <v>0</v>
      </c>
      <c r="AM64" s="307">
        <f t="shared" si="28"/>
        <v>0</v>
      </c>
      <c r="AN64" s="307">
        <f t="shared" si="28"/>
        <v>0</v>
      </c>
      <c r="AO64" s="307">
        <f t="shared" si="28"/>
        <v>0</v>
      </c>
      <c r="AP64" s="307">
        <f t="shared" si="28"/>
        <v>0</v>
      </c>
      <c r="AQ64" s="307">
        <f t="shared" si="28"/>
        <v>0</v>
      </c>
      <c r="AR64" s="307">
        <f t="shared" si="28"/>
        <v>0</v>
      </c>
      <c r="AS64" s="307">
        <f t="shared" si="28"/>
        <v>0</v>
      </c>
      <c r="AT64" s="307">
        <f t="shared" si="28"/>
        <v>0</v>
      </c>
      <c r="AU64" s="307">
        <f t="shared" si="28"/>
        <v>0</v>
      </c>
      <c r="AV64" s="307">
        <f t="shared" si="28"/>
        <v>0</v>
      </c>
      <c r="AW64" s="307">
        <f t="shared" si="28"/>
        <v>0</v>
      </c>
      <c r="AX64" s="307">
        <f t="shared" si="28"/>
        <v>0</v>
      </c>
    </row>
    <row r="65" spans="1:50" x14ac:dyDescent="0.25">
      <c r="A65" s="23">
        <f t="shared" si="14"/>
        <v>0</v>
      </c>
      <c r="B65" s="95">
        <f t="shared" si="16"/>
        <v>46418</v>
      </c>
      <c r="C65" s="12">
        <f>SUM('Velocity Input'!H208:H211)</f>
        <v>6</v>
      </c>
      <c r="D65" s="15">
        <f t="shared" si="15"/>
        <v>6</v>
      </c>
      <c r="E65" s="12">
        <f>SUM('Velocity Input'!L208:L211)</f>
        <v>0</v>
      </c>
      <c r="F65" s="307">
        <f t="shared" si="25"/>
        <v>0</v>
      </c>
      <c r="G65" s="307">
        <f t="shared" si="25"/>
        <v>0</v>
      </c>
      <c r="H65" s="307">
        <f t="shared" si="25"/>
        <v>0</v>
      </c>
      <c r="I65" s="307">
        <f t="shared" si="25"/>
        <v>0</v>
      </c>
      <c r="J65" s="307">
        <f t="shared" si="25"/>
        <v>0</v>
      </c>
      <c r="K65" s="307">
        <f t="shared" si="25"/>
        <v>0</v>
      </c>
      <c r="L65" s="307">
        <f t="shared" si="25"/>
        <v>0</v>
      </c>
      <c r="M65" s="307">
        <f t="shared" si="25"/>
        <v>0</v>
      </c>
      <c r="N65" s="307">
        <f t="shared" si="25"/>
        <v>0</v>
      </c>
      <c r="O65" s="307">
        <f t="shared" si="25"/>
        <v>0</v>
      </c>
      <c r="P65" s="307">
        <f t="shared" si="26"/>
        <v>0</v>
      </c>
      <c r="Q65" s="307">
        <f t="shared" si="26"/>
        <v>0</v>
      </c>
      <c r="R65" s="307">
        <f t="shared" si="26"/>
        <v>0</v>
      </c>
      <c r="S65" s="307">
        <f t="shared" si="26"/>
        <v>0</v>
      </c>
      <c r="T65" s="307">
        <f t="shared" si="26"/>
        <v>0</v>
      </c>
      <c r="U65" s="307">
        <f t="shared" si="26"/>
        <v>0</v>
      </c>
      <c r="V65" s="307">
        <f t="shared" si="26"/>
        <v>0</v>
      </c>
      <c r="W65" s="307">
        <f t="shared" si="26"/>
        <v>0</v>
      </c>
      <c r="X65" s="307">
        <f t="shared" si="26"/>
        <v>0</v>
      </c>
      <c r="Y65" s="307">
        <f t="shared" si="26"/>
        <v>0</v>
      </c>
      <c r="Z65" s="307">
        <f t="shared" si="27"/>
        <v>0</v>
      </c>
      <c r="AA65" s="307">
        <f t="shared" si="27"/>
        <v>0</v>
      </c>
      <c r="AB65" s="307">
        <f t="shared" si="27"/>
        <v>0</v>
      </c>
      <c r="AC65" s="307">
        <f t="shared" si="27"/>
        <v>0</v>
      </c>
      <c r="AD65" s="307">
        <f t="shared" si="27"/>
        <v>0</v>
      </c>
      <c r="AE65" s="307">
        <f t="shared" si="27"/>
        <v>0</v>
      </c>
      <c r="AF65" s="307">
        <f t="shared" si="27"/>
        <v>0</v>
      </c>
      <c r="AG65" s="307">
        <f t="shared" si="27"/>
        <v>0</v>
      </c>
      <c r="AH65" s="307">
        <f t="shared" si="27"/>
        <v>0</v>
      </c>
      <c r="AI65" s="307">
        <f t="shared" si="27"/>
        <v>0</v>
      </c>
      <c r="AJ65" s="307">
        <f t="shared" si="28"/>
        <v>0</v>
      </c>
      <c r="AK65" s="307">
        <f t="shared" si="28"/>
        <v>0</v>
      </c>
      <c r="AL65" s="307">
        <f t="shared" si="28"/>
        <v>0</v>
      </c>
      <c r="AM65" s="307">
        <f t="shared" si="28"/>
        <v>0</v>
      </c>
      <c r="AN65" s="307">
        <f t="shared" si="28"/>
        <v>0</v>
      </c>
      <c r="AO65" s="307">
        <f t="shared" si="28"/>
        <v>0</v>
      </c>
      <c r="AP65" s="307">
        <f t="shared" si="28"/>
        <v>0</v>
      </c>
      <c r="AQ65" s="307">
        <f t="shared" si="28"/>
        <v>0</v>
      </c>
      <c r="AR65" s="307">
        <f t="shared" si="28"/>
        <v>0</v>
      </c>
      <c r="AS65" s="307">
        <f t="shared" si="28"/>
        <v>0</v>
      </c>
      <c r="AT65" s="307">
        <f t="shared" si="28"/>
        <v>0</v>
      </c>
      <c r="AU65" s="307">
        <f t="shared" si="28"/>
        <v>0</v>
      </c>
      <c r="AV65" s="307">
        <f t="shared" si="28"/>
        <v>0</v>
      </c>
      <c r="AW65" s="307">
        <f t="shared" si="28"/>
        <v>0</v>
      </c>
      <c r="AX65" s="307">
        <f t="shared" si="28"/>
        <v>0</v>
      </c>
    </row>
    <row r="66" spans="1:50" x14ac:dyDescent="0.25">
      <c r="A66" s="23">
        <f t="shared" si="14"/>
        <v>0</v>
      </c>
      <c r="B66" s="95">
        <f t="shared" si="16"/>
        <v>46446</v>
      </c>
      <c r="C66" s="12">
        <f>SUM('Velocity Input'!H212:H215)</f>
        <v>6</v>
      </c>
      <c r="D66" s="15">
        <f t="shared" si="15"/>
        <v>6</v>
      </c>
      <c r="E66" s="12">
        <f>SUM('Velocity Input'!L212:L215)</f>
        <v>0</v>
      </c>
      <c r="F66" s="307">
        <f t="shared" si="25"/>
        <v>0</v>
      </c>
      <c r="G66" s="307">
        <f t="shared" si="25"/>
        <v>0</v>
      </c>
      <c r="H66" s="307">
        <f t="shared" si="25"/>
        <v>0</v>
      </c>
      <c r="I66" s="307">
        <f t="shared" si="25"/>
        <v>0</v>
      </c>
      <c r="J66" s="307">
        <f t="shared" si="25"/>
        <v>0</v>
      </c>
      <c r="K66" s="307">
        <f t="shared" si="25"/>
        <v>0</v>
      </c>
      <c r="L66" s="307">
        <f t="shared" si="25"/>
        <v>0</v>
      </c>
      <c r="M66" s="307">
        <f t="shared" si="25"/>
        <v>0</v>
      </c>
      <c r="N66" s="307">
        <f t="shared" si="25"/>
        <v>0</v>
      </c>
      <c r="O66" s="307">
        <f t="shared" si="25"/>
        <v>0</v>
      </c>
      <c r="P66" s="307">
        <f t="shared" si="26"/>
        <v>0</v>
      </c>
      <c r="Q66" s="307">
        <f t="shared" si="26"/>
        <v>0</v>
      </c>
      <c r="R66" s="307">
        <f t="shared" si="26"/>
        <v>0</v>
      </c>
      <c r="S66" s="307">
        <f t="shared" si="26"/>
        <v>0</v>
      </c>
      <c r="T66" s="307">
        <f t="shared" si="26"/>
        <v>0</v>
      </c>
      <c r="U66" s="307">
        <f t="shared" si="26"/>
        <v>0</v>
      </c>
      <c r="V66" s="307">
        <f t="shared" si="26"/>
        <v>0</v>
      </c>
      <c r="W66" s="307">
        <f t="shared" si="26"/>
        <v>0</v>
      </c>
      <c r="X66" s="307">
        <f t="shared" si="26"/>
        <v>0</v>
      </c>
      <c r="Y66" s="307">
        <f t="shared" si="26"/>
        <v>0</v>
      </c>
      <c r="Z66" s="307">
        <f t="shared" si="27"/>
        <v>0</v>
      </c>
      <c r="AA66" s="307">
        <f t="shared" si="27"/>
        <v>0</v>
      </c>
      <c r="AB66" s="307">
        <f t="shared" si="27"/>
        <v>0</v>
      </c>
      <c r="AC66" s="307">
        <f t="shared" si="27"/>
        <v>0</v>
      </c>
      <c r="AD66" s="307">
        <f t="shared" si="27"/>
        <v>0</v>
      </c>
      <c r="AE66" s="307">
        <f t="shared" si="27"/>
        <v>0</v>
      </c>
      <c r="AF66" s="307">
        <f t="shared" si="27"/>
        <v>0</v>
      </c>
      <c r="AG66" s="307">
        <f t="shared" si="27"/>
        <v>0</v>
      </c>
      <c r="AH66" s="307">
        <f t="shared" si="27"/>
        <v>0</v>
      </c>
      <c r="AI66" s="307">
        <f t="shared" si="27"/>
        <v>0</v>
      </c>
      <c r="AJ66" s="307">
        <f t="shared" si="28"/>
        <v>0</v>
      </c>
      <c r="AK66" s="307">
        <f t="shared" si="28"/>
        <v>0</v>
      </c>
      <c r="AL66" s="307">
        <f t="shared" si="28"/>
        <v>0</v>
      </c>
      <c r="AM66" s="307">
        <f t="shared" si="28"/>
        <v>0</v>
      </c>
      <c r="AN66" s="307">
        <f t="shared" si="28"/>
        <v>0</v>
      </c>
      <c r="AO66" s="307">
        <f t="shared" si="28"/>
        <v>0</v>
      </c>
      <c r="AP66" s="307">
        <f t="shared" si="28"/>
        <v>0</v>
      </c>
      <c r="AQ66" s="307">
        <f t="shared" si="28"/>
        <v>0</v>
      </c>
      <c r="AR66" s="307">
        <f t="shared" si="28"/>
        <v>0</v>
      </c>
      <c r="AS66" s="307">
        <f t="shared" si="28"/>
        <v>0</v>
      </c>
      <c r="AT66" s="307">
        <f t="shared" si="28"/>
        <v>0</v>
      </c>
      <c r="AU66" s="307">
        <f t="shared" si="28"/>
        <v>0</v>
      </c>
      <c r="AV66" s="307">
        <f t="shared" si="28"/>
        <v>0</v>
      </c>
      <c r="AW66" s="307">
        <f t="shared" si="28"/>
        <v>0</v>
      </c>
      <c r="AX66" s="307">
        <f t="shared" si="28"/>
        <v>0</v>
      </c>
    </row>
    <row r="67" spans="1:50" x14ac:dyDescent="0.25">
      <c r="A67" s="23">
        <f t="shared" si="14"/>
        <v>0</v>
      </c>
      <c r="B67" s="95">
        <f t="shared" si="16"/>
        <v>46477</v>
      </c>
      <c r="C67" s="12">
        <f>SUM('Velocity Input'!H216:H219)</f>
        <v>6</v>
      </c>
      <c r="D67" s="15">
        <f t="shared" si="15"/>
        <v>6</v>
      </c>
      <c r="E67" s="12">
        <f>SUM('Velocity Input'!L216:L219)</f>
        <v>0</v>
      </c>
      <c r="F67" s="307">
        <f t="shared" si="25"/>
        <v>0</v>
      </c>
      <c r="G67" s="307">
        <f t="shared" si="25"/>
        <v>0</v>
      </c>
      <c r="H67" s="307">
        <f t="shared" si="25"/>
        <v>0</v>
      </c>
      <c r="I67" s="307">
        <f t="shared" si="25"/>
        <v>0</v>
      </c>
      <c r="J67" s="307">
        <f t="shared" si="25"/>
        <v>0</v>
      </c>
      <c r="K67" s="307">
        <f t="shared" si="25"/>
        <v>0</v>
      </c>
      <c r="L67" s="307">
        <f t="shared" si="25"/>
        <v>0</v>
      </c>
      <c r="M67" s="307">
        <f t="shared" si="25"/>
        <v>0</v>
      </c>
      <c r="N67" s="307">
        <f t="shared" si="25"/>
        <v>0</v>
      </c>
      <c r="O67" s="307">
        <f t="shared" si="25"/>
        <v>0</v>
      </c>
      <c r="P67" s="307">
        <f t="shared" si="26"/>
        <v>0</v>
      </c>
      <c r="Q67" s="307">
        <f t="shared" si="26"/>
        <v>0</v>
      </c>
      <c r="R67" s="307">
        <f t="shared" si="26"/>
        <v>0</v>
      </c>
      <c r="S67" s="307">
        <f t="shared" si="26"/>
        <v>0</v>
      </c>
      <c r="T67" s="307">
        <f t="shared" si="26"/>
        <v>0</v>
      </c>
      <c r="U67" s="307">
        <f t="shared" si="26"/>
        <v>0</v>
      </c>
      <c r="V67" s="307">
        <f t="shared" si="26"/>
        <v>0</v>
      </c>
      <c r="W67" s="307">
        <f t="shared" si="26"/>
        <v>0</v>
      </c>
      <c r="X67" s="307">
        <f t="shared" si="26"/>
        <v>0</v>
      </c>
      <c r="Y67" s="307">
        <f t="shared" si="26"/>
        <v>0</v>
      </c>
      <c r="Z67" s="307">
        <f t="shared" si="27"/>
        <v>0</v>
      </c>
      <c r="AA67" s="307">
        <f t="shared" si="27"/>
        <v>0</v>
      </c>
      <c r="AB67" s="307">
        <f t="shared" si="27"/>
        <v>0</v>
      </c>
      <c r="AC67" s="307">
        <f t="shared" si="27"/>
        <v>0</v>
      </c>
      <c r="AD67" s="307">
        <f t="shared" si="27"/>
        <v>0</v>
      </c>
      <c r="AE67" s="307">
        <f t="shared" si="27"/>
        <v>0</v>
      </c>
      <c r="AF67" s="307">
        <f t="shared" si="27"/>
        <v>0</v>
      </c>
      <c r="AG67" s="307">
        <f t="shared" si="27"/>
        <v>0</v>
      </c>
      <c r="AH67" s="307">
        <f t="shared" si="27"/>
        <v>0</v>
      </c>
      <c r="AI67" s="307">
        <f t="shared" si="27"/>
        <v>0</v>
      </c>
      <c r="AJ67" s="307">
        <f t="shared" si="28"/>
        <v>0</v>
      </c>
      <c r="AK67" s="307">
        <f t="shared" si="28"/>
        <v>0</v>
      </c>
      <c r="AL67" s="307">
        <f t="shared" si="28"/>
        <v>0</v>
      </c>
      <c r="AM67" s="307">
        <f t="shared" si="28"/>
        <v>0</v>
      </c>
      <c r="AN67" s="307">
        <f t="shared" si="28"/>
        <v>0</v>
      </c>
      <c r="AO67" s="307">
        <f t="shared" si="28"/>
        <v>0</v>
      </c>
      <c r="AP67" s="307">
        <f t="shared" si="28"/>
        <v>0</v>
      </c>
      <c r="AQ67" s="307">
        <f t="shared" si="28"/>
        <v>0</v>
      </c>
      <c r="AR67" s="307">
        <f t="shared" si="28"/>
        <v>0</v>
      </c>
      <c r="AS67" s="307">
        <f t="shared" si="28"/>
        <v>0</v>
      </c>
      <c r="AT67" s="307">
        <f t="shared" si="28"/>
        <v>0</v>
      </c>
      <c r="AU67" s="307">
        <f t="shared" si="28"/>
        <v>0</v>
      </c>
      <c r="AV67" s="307">
        <f t="shared" si="28"/>
        <v>0</v>
      </c>
      <c r="AW67" s="307">
        <f t="shared" si="28"/>
        <v>0</v>
      </c>
      <c r="AX67" s="307">
        <f t="shared" si="28"/>
        <v>0</v>
      </c>
    </row>
  </sheetData>
  <autoFilter ref="B22:AX67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K28"/>
  <sheetViews>
    <sheetView workbookViewId="0">
      <selection activeCell="C9" sqref="C9"/>
    </sheetView>
  </sheetViews>
  <sheetFormatPr defaultColWidth="9.109375" defaultRowHeight="12" x14ac:dyDescent="0.2"/>
  <cols>
    <col min="1" max="1" width="28.33203125" style="237" bestFit="1" customWidth="1"/>
    <col min="2" max="2" width="6.88671875" style="245" bestFit="1" customWidth="1"/>
    <col min="3" max="8" width="5.88671875" style="237" customWidth="1"/>
    <col min="9" max="9" width="5.88671875" style="244" customWidth="1"/>
    <col min="10" max="16384" width="9.109375" style="237"/>
  </cols>
  <sheetData>
    <row r="2" spans="1:11" s="236" customFormat="1" x14ac:dyDescent="0.2">
      <c r="A2" s="242" t="s">
        <v>94</v>
      </c>
      <c r="B2" s="257" t="s">
        <v>521</v>
      </c>
      <c r="C2" s="258" t="s">
        <v>387</v>
      </c>
      <c r="D2" s="258" t="s">
        <v>388</v>
      </c>
      <c r="E2" s="258" t="s">
        <v>389</v>
      </c>
      <c r="F2" s="258" t="s">
        <v>496</v>
      </c>
      <c r="G2" s="258" t="s">
        <v>497</v>
      </c>
      <c r="H2" s="258" t="s">
        <v>522</v>
      </c>
      <c r="I2" s="258" t="s">
        <v>0</v>
      </c>
    </row>
    <row r="3" spans="1:11" x14ac:dyDescent="0.2">
      <c r="A3" s="231"/>
      <c r="B3" s="250"/>
      <c r="C3" s="231"/>
      <c r="D3" s="231"/>
      <c r="E3" s="231"/>
      <c r="F3" s="231"/>
      <c r="G3" s="231"/>
      <c r="H3" s="231"/>
      <c r="I3" s="251"/>
    </row>
    <row r="4" spans="1:11" x14ac:dyDescent="0.2">
      <c r="A4" s="233" t="s">
        <v>254</v>
      </c>
      <c r="B4" s="250"/>
      <c r="C4" s="231"/>
      <c r="D4" s="231"/>
      <c r="E4" s="231"/>
      <c r="F4" s="231"/>
      <c r="G4" s="231"/>
      <c r="H4" s="231"/>
      <c r="I4" s="251"/>
    </row>
    <row r="5" spans="1:11" x14ac:dyDescent="0.2">
      <c r="A5" s="231" t="s">
        <v>380</v>
      </c>
      <c r="B5" s="252">
        <f>+Summary!C14</f>
        <v>1.1499999999999999</v>
      </c>
      <c r="C5" s="252">
        <f>+Summary!D14</f>
        <v>18.04</v>
      </c>
      <c r="D5" s="252">
        <v>21.72</v>
      </c>
      <c r="E5" s="252">
        <v>18.489999999999998</v>
      </c>
      <c r="F5" s="252">
        <f>+Summary!G14</f>
        <v>44.44</v>
      </c>
      <c r="G5" s="252">
        <v>91.33</v>
      </c>
      <c r="H5" s="252">
        <f>+Summary!I14</f>
        <v>0</v>
      </c>
      <c r="I5" s="266">
        <f>SUM(B5:H5)</f>
        <v>195.17</v>
      </c>
    </row>
    <row r="6" spans="1:11" s="236" customFormat="1" x14ac:dyDescent="0.2">
      <c r="A6" s="233" t="s">
        <v>168</v>
      </c>
      <c r="B6" s="241">
        <f t="shared" ref="B6:I6" si="0">SUM(B5:B5)</f>
        <v>1.1499999999999999</v>
      </c>
      <c r="C6" s="241">
        <f t="shared" si="0"/>
        <v>18.04</v>
      </c>
      <c r="D6" s="241">
        <f t="shared" si="0"/>
        <v>21.72</v>
      </c>
      <c r="E6" s="241">
        <f t="shared" si="0"/>
        <v>18.489999999999998</v>
      </c>
      <c r="F6" s="241">
        <f t="shared" si="0"/>
        <v>44.44</v>
      </c>
      <c r="G6" s="241">
        <f t="shared" si="0"/>
        <v>91.33</v>
      </c>
      <c r="H6" s="241">
        <f t="shared" si="0"/>
        <v>0</v>
      </c>
      <c r="I6" s="241">
        <f t="shared" si="0"/>
        <v>195.17</v>
      </c>
    </row>
    <row r="7" spans="1:11" x14ac:dyDescent="0.2">
      <c r="A7" s="231"/>
      <c r="B7" s="250"/>
      <c r="C7" s="240"/>
      <c r="D7" s="231"/>
      <c r="E7" s="231"/>
      <c r="F7" s="231"/>
      <c r="G7" s="231"/>
      <c r="H7" s="231"/>
      <c r="I7" s="251"/>
    </row>
    <row r="8" spans="1:11" x14ac:dyDescent="0.2">
      <c r="A8" s="233" t="s">
        <v>12</v>
      </c>
      <c r="B8" s="248" t="s">
        <v>523</v>
      </c>
      <c r="C8" s="249" t="str">
        <f t="shared" ref="C8:H8" si="1">+C2</f>
        <v>FY25</v>
      </c>
      <c r="D8" s="249" t="str">
        <f t="shared" si="1"/>
        <v>FY26</v>
      </c>
      <c r="E8" s="249" t="str">
        <f t="shared" si="1"/>
        <v>FY27</v>
      </c>
      <c r="F8" s="249" t="str">
        <f t="shared" si="1"/>
        <v>FY28</v>
      </c>
      <c r="G8" s="249" t="str">
        <f t="shared" si="1"/>
        <v>FY29</v>
      </c>
      <c r="H8" s="249" t="str">
        <f t="shared" si="1"/>
        <v>FY30</v>
      </c>
      <c r="I8" s="249" t="s">
        <v>0</v>
      </c>
    </row>
    <row r="9" spans="1:11" x14ac:dyDescent="0.2">
      <c r="A9" s="231" t="str">
        <f>'Project Cost'!A3</f>
        <v>Land &amp; Stamp Duty</v>
      </c>
      <c r="B9" s="252">
        <f>+'CF (2)'!C14</f>
        <v>21.26</v>
      </c>
      <c r="C9" s="253">
        <f>+'CF (2)'!AA14</f>
        <v>30.15</v>
      </c>
      <c r="D9" s="253">
        <f>+'CF (2)'!AB14</f>
        <v>0</v>
      </c>
      <c r="E9" s="253">
        <f>+'CF (2)'!AC14</f>
        <v>0</v>
      </c>
      <c r="F9" s="253">
        <f>+'CF (2)'!AD14</f>
        <v>0</v>
      </c>
      <c r="G9" s="253">
        <f>+'CF (2)'!AE14</f>
        <v>0</v>
      </c>
      <c r="H9" s="253">
        <v>0</v>
      </c>
      <c r="I9" s="254">
        <f t="shared" ref="I9:I15" si="2">SUM(C9:H9)</f>
        <v>30.15</v>
      </c>
      <c r="J9" s="246"/>
    </row>
    <row r="10" spans="1:11" ht="12.75" x14ac:dyDescent="0.2">
      <c r="A10" s="47" t="s">
        <v>12</v>
      </c>
      <c r="B10" s="253">
        <f>+'CF (2)'!C16</f>
        <v>12.68</v>
      </c>
      <c r="C10" s="253">
        <f>+'CF (2)'!AA16</f>
        <v>30.340000000000003</v>
      </c>
      <c r="D10" s="253">
        <f>+'CF (2)'!AB16</f>
        <v>31.4</v>
      </c>
      <c r="E10" s="253">
        <f>+'CF (2)'!AC16</f>
        <v>25.290000000000003</v>
      </c>
      <c r="F10" s="253">
        <f>+'CF (2)'!AD16</f>
        <v>8.48</v>
      </c>
      <c r="G10" s="253">
        <f>+'CF (2)'!AE16</f>
        <v>0</v>
      </c>
      <c r="H10" s="253">
        <v>0</v>
      </c>
      <c r="I10" s="254">
        <f t="shared" si="2"/>
        <v>95.51</v>
      </c>
      <c r="J10" s="246"/>
    </row>
    <row r="11" spans="1:11" ht="12.75" x14ac:dyDescent="0.2">
      <c r="A11" s="47" t="str">
        <f>+'CF (2)'!Z17</f>
        <v>Administrative Expenses</v>
      </c>
      <c r="B11" s="253">
        <f>+'CF (2)'!C17</f>
        <v>0.15</v>
      </c>
      <c r="C11" s="253">
        <f>+'CF (2)'!AA17</f>
        <v>0.85</v>
      </c>
      <c r="D11" s="253">
        <f>+'CF (2)'!AB17</f>
        <v>1.34</v>
      </c>
      <c r="E11" s="253">
        <f>+'CF (2)'!AC17</f>
        <v>1.24</v>
      </c>
      <c r="F11" s="253">
        <f>+'CF (2)'!AD17-0.13</f>
        <v>0.752</v>
      </c>
      <c r="G11" s="253">
        <v>0</v>
      </c>
      <c r="H11" s="253">
        <f>+Summary!H21</f>
        <v>0</v>
      </c>
      <c r="I11" s="254">
        <f t="shared" si="2"/>
        <v>4.1819999999999995</v>
      </c>
      <c r="J11" s="246"/>
      <c r="K11" s="246"/>
    </row>
    <row r="12" spans="1:11" ht="12.75" x14ac:dyDescent="0.2">
      <c r="A12" s="47" t="str">
        <f>+'CF (2)'!Z18</f>
        <v>Marketing Expenses</v>
      </c>
      <c r="B12" s="253">
        <f>+'CF (2)'!C18</f>
        <v>0.19</v>
      </c>
      <c r="C12" s="253">
        <f>+'CF (2)'!AA18</f>
        <v>0.69</v>
      </c>
      <c r="D12" s="253">
        <f>+'CF (2)'!AB18</f>
        <v>1.25</v>
      </c>
      <c r="E12" s="253">
        <f>+'CF (2)'!AC18</f>
        <v>1.29</v>
      </c>
      <c r="F12" s="253">
        <f>+'CF (2)'!AD18-0.09</f>
        <v>0.58000000000000007</v>
      </c>
      <c r="G12" s="253">
        <v>0</v>
      </c>
      <c r="H12" s="253">
        <f>+Summary!H23</f>
        <v>0</v>
      </c>
      <c r="I12" s="254">
        <f t="shared" si="2"/>
        <v>3.81</v>
      </c>
      <c r="J12" s="246"/>
      <c r="K12" s="246"/>
    </row>
    <row r="13" spans="1:11" ht="12.75" x14ac:dyDescent="0.2">
      <c r="A13" s="47" t="str">
        <f>+'CF (2)'!Z19</f>
        <v>Professional Charges</v>
      </c>
      <c r="B13" s="253">
        <f>+'CF (2)'!C19</f>
        <v>0</v>
      </c>
      <c r="C13" s="253">
        <f>+'CF (2)'!AA19</f>
        <v>0.05</v>
      </c>
      <c r="D13" s="253">
        <f>+'CF (2)'!AB19</f>
        <v>0.2</v>
      </c>
      <c r="E13" s="253">
        <f>+'CF (2)'!AC19</f>
        <v>0.2</v>
      </c>
      <c r="F13" s="253">
        <f>+'CF (2)'!AD19</f>
        <v>0.15000000000000002</v>
      </c>
      <c r="G13" s="253">
        <f>+'CF (2)'!AE19</f>
        <v>0</v>
      </c>
      <c r="H13" s="253"/>
      <c r="I13" s="254">
        <f t="shared" si="2"/>
        <v>0.60000000000000009</v>
      </c>
      <c r="J13" s="246"/>
    </row>
    <row r="14" spans="1:11" ht="12.75" x14ac:dyDescent="0.2">
      <c r="A14" s="47" t="str">
        <f>+'CF (2)'!Z20</f>
        <v>Contingous Cost</v>
      </c>
      <c r="B14" s="253">
        <f>+'CF (2)'!C20</f>
        <v>0</v>
      </c>
      <c r="C14" s="253">
        <f>+'CF (2)'!AA20</f>
        <v>0</v>
      </c>
      <c r="D14" s="253">
        <f>+'CF (2)'!AB20</f>
        <v>0</v>
      </c>
      <c r="E14" s="253">
        <f>+'CF (2)'!AC20</f>
        <v>0</v>
      </c>
      <c r="F14" s="253">
        <f>+'CF (2)'!AD20</f>
        <v>0</v>
      </c>
      <c r="G14" s="253">
        <f>+'CF (2)'!AE20</f>
        <v>0</v>
      </c>
      <c r="H14" s="253">
        <v>0</v>
      </c>
      <c r="I14" s="254">
        <f t="shared" si="2"/>
        <v>0</v>
      </c>
      <c r="J14" s="246"/>
    </row>
    <row r="15" spans="1:11" ht="12.75" x14ac:dyDescent="0.2">
      <c r="A15" s="47" t="str">
        <f>+'CF (2)'!Z21</f>
        <v>Interest during moratorium period</v>
      </c>
      <c r="B15" s="253">
        <f>+'CF (2)'!C21</f>
        <v>0</v>
      </c>
      <c r="C15" s="253">
        <f>+'CF (2)'!AA21</f>
        <v>0.43</v>
      </c>
      <c r="D15" s="253">
        <f>+'CF (2)'!AB21</f>
        <v>2.38</v>
      </c>
      <c r="E15" s="253">
        <f>+'CF (2)'!AC21</f>
        <v>4.05</v>
      </c>
      <c r="F15" s="253">
        <f>+'CF (2)'!AD21-1.31-2.03</f>
        <v>1.96</v>
      </c>
      <c r="G15" s="253">
        <v>0</v>
      </c>
      <c r="H15" s="253">
        <f>+Summary!H29</f>
        <v>0</v>
      </c>
      <c r="I15" s="254">
        <f t="shared" si="2"/>
        <v>8.82</v>
      </c>
      <c r="J15" s="246"/>
    </row>
    <row r="16" spans="1:11" s="236" customFormat="1" x14ac:dyDescent="0.2">
      <c r="A16" s="233" t="s">
        <v>338</v>
      </c>
      <c r="B16" s="255">
        <f t="shared" ref="B16:I16" si="3">SUM(B9:B15)</f>
        <v>34.279999999999994</v>
      </c>
      <c r="C16" s="255">
        <f t="shared" si="3"/>
        <v>62.51</v>
      </c>
      <c r="D16" s="255">
        <f t="shared" si="3"/>
        <v>36.570000000000007</v>
      </c>
      <c r="E16" s="255">
        <f t="shared" si="3"/>
        <v>32.07</v>
      </c>
      <c r="F16" s="255">
        <f t="shared" si="3"/>
        <v>11.922000000000001</v>
      </c>
      <c r="G16" s="255">
        <f t="shared" si="3"/>
        <v>0</v>
      </c>
      <c r="H16" s="255">
        <f t="shared" si="3"/>
        <v>0</v>
      </c>
      <c r="I16" s="255">
        <f t="shared" si="3"/>
        <v>143.07199999999997</v>
      </c>
    </row>
    <row r="17" spans="1:10" x14ac:dyDescent="0.2">
      <c r="A17" s="231"/>
      <c r="B17" s="262"/>
      <c r="C17" s="692"/>
      <c r="D17" s="231"/>
      <c r="E17" s="231"/>
      <c r="F17" s="231"/>
      <c r="G17" s="231"/>
      <c r="H17" s="231"/>
      <c r="I17" s="251"/>
    </row>
    <row r="18" spans="1:10" x14ac:dyDescent="0.2">
      <c r="A18" s="231" t="s">
        <v>258</v>
      </c>
      <c r="B18" s="250"/>
      <c r="C18" s="256">
        <f>SUM(B10:C15)/SUM($I$10:$I$15)</f>
        <v>0.40187031756433639</v>
      </c>
      <c r="D18" s="256">
        <f>SUM(D10:D15)/SUM($I$10:$I$15)+C18</f>
        <v>0.72572217991179755</v>
      </c>
      <c r="E18" s="256">
        <f>SUM(E10:E15)/SUM($I$10:$I$15)+D18</f>
        <v>1.009723525973681</v>
      </c>
      <c r="F18" s="256">
        <f>(SUM(F10:F15)/SUM($I$10:$I$15)+E18)</f>
        <v>1.1153008271196048</v>
      </c>
      <c r="G18" s="256"/>
      <c r="H18" s="256"/>
      <c r="I18" s="256">
        <f>SUM(I10:I15)/SUM($I$10:$I$15)</f>
        <v>1</v>
      </c>
    </row>
    <row r="19" spans="1:10" x14ac:dyDescent="0.2">
      <c r="A19" s="231" t="s">
        <v>259</v>
      </c>
      <c r="B19" s="250"/>
      <c r="C19" s="256">
        <f>C6/$I$6</f>
        <v>9.2432238561254293E-2</v>
      </c>
      <c r="D19" s="256">
        <f>C19+D6/$I$6</f>
        <v>0.20371983399087973</v>
      </c>
      <c r="E19" s="256">
        <f>D19+E6/$I$6</f>
        <v>0.29845775477788594</v>
      </c>
      <c r="F19" s="256">
        <f>E19+F6/$I$6</f>
        <v>0.52615668391658554</v>
      </c>
      <c r="G19" s="256"/>
      <c r="H19" s="256"/>
      <c r="I19" s="256">
        <f>I6/$I$6</f>
        <v>1</v>
      </c>
    </row>
    <row r="20" spans="1:10" x14ac:dyDescent="0.2">
      <c r="A20" s="325" t="s">
        <v>260</v>
      </c>
      <c r="B20" s="326"/>
      <c r="C20" s="327">
        <f>SUM(B9:C15)*C19</f>
        <v>8.9465163703438044</v>
      </c>
      <c r="D20" s="327">
        <f>SUM(B9:D15)*D19-SUM($C20:C20)</f>
        <v>18.221560690679919</v>
      </c>
      <c r="E20" s="327">
        <f>SUM(B9:E15)*E19-SUM($C20:D20)</f>
        <v>22.205789311881951</v>
      </c>
      <c r="F20" s="327">
        <f>SUM(B9:F15)*F19-SUM($C20:E20)</f>
        <v>43.941073833068621</v>
      </c>
      <c r="G20" s="327"/>
      <c r="H20" s="327"/>
      <c r="I20" s="328">
        <f>SUM(C20:F20)</f>
        <v>93.314940205974295</v>
      </c>
      <c r="J20" s="246"/>
    </row>
    <row r="21" spans="1:10" x14ac:dyDescent="0.2">
      <c r="A21" s="325" t="s">
        <v>261</v>
      </c>
      <c r="B21" s="326"/>
      <c r="C21" s="329">
        <f>SUM($C6:C6)*C18</f>
        <v>7.2497405288606283</v>
      </c>
      <c r="D21" s="329">
        <f>SUM($C6:D6)*D18-SUM($C21:C21)</f>
        <v>21.604973344432441</v>
      </c>
      <c r="E21" s="329">
        <f>SUM($C6:E6)*E18-SUM($C21:D21)</f>
        <v>29.961681514673845</v>
      </c>
      <c r="F21" s="329">
        <f>SUM($C6:F6)*F18-SUM($C21:E21)</f>
        <v>55.713846548945291</v>
      </c>
      <c r="G21" s="329"/>
      <c r="H21" s="329"/>
      <c r="I21" s="328">
        <f>SUM(C21:F21)</f>
        <v>114.5302419369122</v>
      </c>
    </row>
    <row r="22" spans="1:10" x14ac:dyDescent="0.2">
      <c r="A22" s="325" t="s">
        <v>262</v>
      </c>
      <c r="B22" s="326"/>
      <c r="C22" s="327">
        <f>SUM(B9:C15)-C20</f>
        <v>87.843483629656205</v>
      </c>
      <c r="D22" s="327">
        <f>SUM(B9:D15)-SUM($C$20:D20)</f>
        <v>106.19192293897629</v>
      </c>
      <c r="E22" s="327">
        <f>SUM(B9:E15)-SUM($C$20:E20)</f>
        <v>116.05613362709434</v>
      </c>
      <c r="F22" s="327">
        <f>SUM(B9:F15)-SUM($C$20:F20)</f>
        <v>84.037059794025737</v>
      </c>
      <c r="G22" s="327"/>
      <c r="H22" s="327"/>
      <c r="I22" s="330"/>
    </row>
    <row r="23" spans="1:10" x14ac:dyDescent="0.2">
      <c r="A23" s="325" t="s">
        <v>263</v>
      </c>
      <c r="B23" s="326"/>
      <c r="C23" s="327">
        <f>SUM(Summary!C14:C14)</f>
        <v>1.1499999999999999</v>
      </c>
      <c r="D23" s="327">
        <f>SUM(Summary!D14:D14)</f>
        <v>18.04</v>
      </c>
      <c r="E23" s="327">
        <f>SUM(Summary!E14:E14)</f>
        <v>21.72</v>
      </c>
      <c r="F23" s="327">
        <f>SUM(Summary!F14:F14)</f>
        <v>18.489999999999998</v>
      </c>
      <c r="G23" s="327"/>
      <c r="H23" s="327"/>
      <c r="I23" s="328">
        <f>SUM(C23:F23)</f>
        <v>59.399999999999991</v>
      </c>
      <c r="J23" s="246"/>
    </row>
    <row r="24" spans="1:10" x14ac:dyDescent="0.2">
      <c r="A24" s="325" t="s">
        <v>264</v>
      </c>
      <c r="B24" s="326"/>
      <c r="C24" s="327">
        <f>C21-C23</f>
        <v>6.0997405288606288</v>
      </c>
      <c r="D24" s="327">
        <f>SUM($C$21:D21)-SUM($C$23:D23)</f>
        <v>9.6647138732930706</v>
      </c>
      <c r="E24" s="327">
        <f>SUM($C$21:E21)-SUM($C$23:E23)</f>
        <v>17.906395387966917</v>
      </c>
      <c r="F24" s="327">
        <f>SUM($C$21:F21)-SUM($C$23:F23)</f>
        <v>55.130241936912213</v>
      </c>
      <c r="G24" s="327"/>
      <c r="H24" s="327"/>
      <c r="I24" s="328"/>
    </row>
    <row r="28" spans="1:10" x14ac:dyDescent="0.2">
      <c r="C28" s="246"/>
    </row>
  </sheetData>
  <phoneticPr fontId="2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00000"/>
  </sheetPr>
  <dimension ref="A2:AA30"/>
  <sheetViews>
    <sheetView workbookViewId="0">
      <selection activeCell="C15" sqref="C15"/>
    </sheetView>
  </sheetViews>
  <sheetFormatPr defaultColWidth="9.109375" defaultRowHeight="12" x14ac:dyDescent="0.2"/>
  <cols>
    <col min="1" max="1" width="27.109375" style="237" customWidth="1"/>
    <col min="2" max="8" width="9.109375" style="237"/>
    <col min="9" max="9" width="36.5546875" style="237" bestFit="1" customWidth="1"/>
    <col min="10" max="10" width="9.109375" style="245" customWidth="1"/>
    <col min="11" max="17" width="9.109375" style="237" customWidth="1"/>
    <col min="18" max="16384" width="9.109375" style="237"/>
  </cols>
  <sheetData>
    <row r="2" spans="1:27" x14ac:dyDescent="0.2">
      <c r="A2" s="331" t="s">
        <v>94</v>
      </c>
      <c r="B2" s="332" t="s">
        <v>251</v>
      </c>
      <c r="C2" s="332" t="s">
        <v>387</v>
      </c>
      <c r="D2" s="332" t="s">
        <v>388</v>
      </c>
      <c r="E2" s="332" t="s">
        <v>389</v>
      </c>
      <c r="I2" s="259" t="s">
        <v>94</v>
      </c>
      <c r="J2" s="261" t="s">
        <v>0</v>
      </c>
      <c r="K2" s="260">
        <v>45015</v>
      </c>
      <c r="L2" s="260">
        <v>45107</v>
      </c>
      <c r="M2" s="260">
        <v>45199</v>
      </c>
      <c r="N2" s="260">
        <v>45291</v>
      </c>
      <c r="O2" s="260">
        <v>45382</v>
      </c>
      <c r="P2" s="260">
        <v>45473</v>
      </c>
      <c r="Q2" s="260">
        <v>45565</v>
      </c>
      <c r="R2" s="260">
        <v>45657</v>
      </c>
      <c r="S2" s="260">
        <v>45747</v>
      </c>
      <c r="T2" s="260">
        <v>45838</v>
      </c>
      <c r="U2" s="260">
        <v>45930</v>
      </c>
      <c r="V2" s="260">
        <v>46022</v>
      </c>
      <c r="W2" s="260">
        <v>46112</v>
      </c>
      <c r="X2" s="260">
        <v>46203</v>
      </c>
      <c r="Y2" s="260">
        <v>46295</v>
      </c>
      <c r="Z2" s="260">
        <v>46386</v>
      </c>
      <c r="AA2" s="260">
        <v>46476</v>
      </c>
    </row>
    <row r="3" spans="1:27" ht="12.75" x14ac:dyDescent="0.2">
      <c r="A3" s="333" t="s">
        <v>305</v>
      </c>
      <c r="B3" s="325"/>
      <c r="C3" s="325"/>
      <c r="D3" s="325"/>
      <c r="E3" s="325"/>
      <c r="I3" s="47" t="s">
        <v>12</v>
      </c>
      <c r="J3" s="262" t="e">
        <f>SUM(K3:X3)</f>
        <v>#REF!</v>
      </c>
      <c r="K3" s="253" t="e">
        <f>#REF!</f>
        <v>#REF!</v>
      </c>
      <c r="L3" s="253" t="e">
        <f>#REF!</f>
        <v>#REF!</v>
      </c>
      <c r="M3" s="253" t="e">
        <f>#REF!</f>
        <v>#REF!</v>
      </c>
      <c r="N3" s="253" t="e">
        <f>#REF!</f>
        <v>#REF!</v>
      </c>
      <c r="O3" s="253" t="e">
        <f>#REF!</f>
        <v>#REF!</v>
      </c>
      <c r="P3" s="253" t="e">
        <f>#REF!</f>
        <v>#REF!</v>
      </c>
      <c r="Q3" s="253" t="e">
        <f>#REF!</f>
        <v>#REF!</v>
      </c>
      <c r="R3" s="253" t="e">
        <f>#REF!</f>
        <v>#REF!</v>
      </c>
      <c r="S3" s="253" t="e">
        <f>#REF!</f>
        <v>#REF!</v>
      </c>
      <c r="T3" s="253" t="e">
        <f>#REF!</f>
        <v>#REF!</v>
      </c>
      <c r="U3" s="253" t="e">
        <f>#REF!</f>
        <v>#REF!</v>
      </c>
      <c r="V3" s="253" t="e">
        <f>#REF!</f>
        <v>#REF!</v>
      </c>
      <c r="W3" s="253" t="e">
        <f>#REF!</f>
        <v>#REF!</v>
      </c>
      <c r="X3" s="253" t="e">
        <f>#REF!</f>
        <v>#REF!</v>
      </c>
      <c r="Y3" s="253" t="e">
        <f>#REF!</f>
        <v>#REF!</v>
      </c>
      <c r="Z3" s="253" t="e">
        <f>#REF!</f>
        <v>#REF!</v>
      </c>
      <c r="AA3" s="253" t="e">
        <f>#REF!</f>
        <v>#REF!</v>
      </c>
    </row>
    <row r="4" spans="1:27" ht="12.75" x14ac:dyDescent="0.2">
      <c r="A4" s="325" t="s">
        <v>301</v>
      </c>
      <c r="B4" s="327">
        <f>Assumptions!C5</f>
        <v>18.04</v>
      </c>
      <c r="C4" s="327">
        <f>Assumptions!D5</f>
        <v>21.72</v>
      </c>
      <c r="D4" s="327">
        <f>Assumptions!E5</f>
        <v>18.489999999999998</v>
      </c>
      <c r="E4" s="327">
        <f>Assumptions!F5</f>
        <v>44.44</v>
      </c>
      <c r="I4" s="47" t="s">
        <v>434</v>
      </c>
      <c r="J4" s="262" t="e">
        <f t="shared" ref="J4:J11" si="0">SUM(K4:X4)</f>
        <v>#REF!</v>
      </c>
      <c r="K4" s="253" t="e">
        <f>#REF!</f>
        <v>#REF!</v>
      </c>
      <c r="L4" s="253" t="e">
        <f>#REF!</f>
        <v>#REF!</v>
      </c>
      <c r="M4" s="253" t="e">
        <f>#REF!</f>
        <v>#REF!</v>
      </c>
      <c r="N4" s="253" t="e">
        <f>#REF!</f>
        <v>#REF!</v>
      </c>
      <c r="O4" s="253" t="e">
        <f>#REF!</f>
        <v>#REF!</v>
      </c>
      <c r="P4" s="253" t="e">
        <f>#REF!</f>
        <v>#REF!</v>
      </c>
      <c r="Q4" s="253" t="e">
        <f>#REF!</f>
        <v>#REF!</v>
      </c>
      <c r="R4" s="253" t="e">
        <f>#REF!</f>
        <v>#REF!</v>
      </c>
      <c r="S4" s="253" t="e">
        <f>#REF!</f>
        <v>#REF!</v>
      </c>
      <c r="T4" s="253" t="e">
        <f>#REF!</f>
        <v>#REF!</v>
      </c>
      <c r="U4" s="253" t="e">
        <f>#REF!</f>
        <v>#REF!</v>
      </c>
      <c r="V4" s="253" t="e">
        <f>#REF!</f>
        <v>#REF!</v>
      </c>
      <c r="W4" s="253" t="e">
        <f>#REF!</f>
        <v>#REF!</v>
      </c>
      <c r="X4" s="253" t="e">
        <f>#REF!</f>
        <v>#REF!</v>
      </c>
      <c r="Y4" s="253" t="e">
        <f>#REF!</f>
        <v>#REF!</v>
      </c>
      <c r="Z4" s="253" t="e">
        <f>#REF!</f>
        <v>#REF!</v>
      </c>
      <c r="AA4" s="253" t="e">
        <f>#REF!</f>
        <v>#REF!</v>
      </c>
    </row>
    <row r="5" spans="1:27" ht="12.75" x14ac:dyDescent="0.2">
      <c r="A5" s="325" t="s">
        <v>302</v>
      </c>
      <c r="B5" s="329">
        <f>'Balance Sheet'!B8</f>
        <v>0</v>
      </c>
      <c r="C5" s="329">
        <f>'Balance Sheet'!C8-'Balance Sheet'!B8</f>
        <v>13</v>
      </c>
      <c r="D5" s="329">
        <f>'Balance Sheet'!D8-'Balance Sheet'!C8</f>
        <v>14</v>
      </c>
      <c r="E5" s="325">
        <v>0</v>
      </c>
      <c r="I5" s="47" t="s">
        <v>435</v>
      </c>
      <c r="J5" s="336" t="e">
        <f t="shared" si="0"/>
        <v>#REF!</v>
      </c>
      <c r="K5" s="327" t="e">
        <f>#REF!</f>
        <v>#REF!</v>
      </c>
      <c r="L5" s="327" t="e">
        <f>#REF!</f>
        <v>#REF!</v>
      </c>
      <c r="M5" s="327" t="e">
        <f>#REF!</f>
        <v>#REF!</v>
      </c>
      <c r="N5" s="327" t="e">
        <f>#REF!</f>
        <v>#REF!</v>
      </c>
      <c r="O5" s="327" t="e">
        <f>#REF!</f>
        <v>#REF!</v>
      </c>
      <c r="P5" s="327" t="e">
        <f>#REF!</f>
        <v>#REF!</v>
      </c>
      <c r="Q5" s="327" t="e">
        <f>#REF!</f>
        <v>#REF!</v>
      </c>
      <c r="R5" s="327" t="e">
        <f>#REF!</f>
        <v>#REF!</v>
      </c>
      <c r="S5" s="327" t="e">
        <f>#REF!</f>
        <v>#REF!</v>
      </c>
      <c r="T5" s="327" t="e">
        <f>#REF!</f>
        <v>#REF!</v>
      </c>
      <c r="U5" s="327" t="e">
        <f>#REF!</f>
        <v>#REF!</v>
      </c>
      <c r="V5" s="327" t="e">
        <f>#REF!</f>
        <v>#REF!</v>
      </c>
      <c r="W5" s="327" t="e">
        <f>#REF!</f>
        <v>#REF!</v>
      </c>
      <c r="X5" s="327" t="e">
        <f>#REF!</f>
        <v>#REF!</v>
      </c>
      <c r="Y5" s="327" t="e">
        <f>#REF!</f>
        <v>#REF!</v>
      </c>
      <c r="Z5" s="327" t="e">
        <f>#REF!</f>
        <v>#REF!</v>
      </c>
      <c r="AA5" s="327" t="e">
        <f>#REF!</f>
        <v>#REF!</v>
      </c>
    </row>
    <row r="6" spans="1:27" ht="12.75" x14ac:dyDescent="0.2">
      <c r="A6" s="325" t="s">
        <v>303</v>
      </c>
      <c r="B6" s="327">
        <v>0</v>
      </c>
      <c r="C6" s="327">
        <v>0</v>
      </c>
      <c r="D6" s="327" t="e">
        <f>SUM(T27:W27)</f>
        <v>#REF!</v>
      </c>
      <c r="E6" s="325">
        <v>0</v>
      </c>
      <c r="I6" s="47" t="s">
        <v>436</v>
      </c>
      <c r="J6" s="336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</row>
    <row r="7" spans="1:27" ht="12.75" x14ac:dyDescent="0.2">
      <c r="A7" s="325" t="s">
        <v>399</v>
      </c>
      <c r="B7" s="327" t="e">
        <f>SUM(L28:O28)</f>
        <v>#REF!</v>
      </c>
      <c r="C7" s="327" t="e">
        <f>SUM(P28:S28)</f>
        <v>#REF!</v>
      </c>
      <c r="D7" s="327" t="e">
        <f>SUM(T28:W28)</f>
        <v>#REF!</v>
      </c>
      <c r="E7" s="325">
        <v>0</v>
      </c>
      <c r="I7" s="47" t="s">
        <v>437</v>
      </c>
      <c r="J7" s="336" t="e">
        <f t="shared" si="0"/>
        <v>#REF!</v>
      </c>
      <c r="K7" s="327" t="e">
        <f>#REF!</f>
        <v>#REF!</v>
      </c>
      <c r="L7" s="327" t="e">
        <f>#REF!</f>
        <v>#REF!</v>
      </c>
      <c r="M7" s="327" t="e">
        <f>#REF!</f>
        <v>#REF!</v>
      </c>
      <c r="N7" s="327" t="e">
        <f>#REF!</f>
        <v>#REF!</v>
      </c>
      <c r="O7" s="327" t="e">
        <f>#REF!</f>
        <v>#REF!</v>
      </c>
      <c r="P7" s="327" t="e">
        <f>#REF!</f>
        <v>#REF!</v>
      </c>
      <c r="Q7" s="327" t="e">
        <f>#REF!</f>
        <v>#REF!</v>
      </c>
      <c r="R7" s="327" t="e">
        <f>#REF!</f>
        <v>#REF!</v>
      </c>
      <c r="S7" s="327" t="e">
        <f>#REF!</f>
        <v>#REF!</v>
      </c>
      <c r="T7" s="327" t="e">
        <f>#REF!</f>
        <v>#REF!</v>
      </c>
      <c r="U7" s="327" t="e">
        <f>#REF!</f>
        <v>#REF!</v>
      </c>
      <c r="V7" s="327" t="e">
        <f>#REF!</f>
        <v>#REF!</v>
      </c>
      <c r="W7" s="327" t="e">
        <f>#REF!</f>
        <v>#REF!</v>
      </c>
      <c r="X7" s="327" t="e">
        <f>#REF!</f>
        <v>#REF!</v>
      </c>
      <c r="Y7" s="327" t="e">
        <f>#REF!</f>
        <v>#REF!</v>
      </c>
      <c r="Z7" s="327" t="e">
        <f>#REF!</f>
        <v>#REF!</v>
      </c>
      <c r="AA7" s="327" t="e">
        <f>#REF!</f>
        <v>#REF!</v>
      </c>
    </row>
    <row r="8" spans="1:27" ht="12.75" x14ac:dyDescent="0.2">
      <c r="A8" s="333" t="s">
        <v>304</v>
      </c>
      <c r="B8" s="334" t="e">
        <f>SUM(B4:B7)</f>
        <v>#REF!</v>
      </c>
      <c r="C8" s="334" t="e">
        <f>SUM(C4:C7)</f>
        <v>#REF!</v>
      </c>
      <c r="D8" s="334" t="e">
        <f>SUM(D4:D7)</f>
        <v>#REF!</v>
      </c>
      <c r="E8" s="334">
        <f>SUM(E4:E7)</f>
        <v>44.44</v>
      </c>
      <c r="I8" s="47" t="s">
        <v>438</v>
      </c>
      <c r="J8" s="336" t="e">
        <f t="shared" si="0"/>
        <v>#REF!</v>
      </c>
      <c r="K8" s="327" t="e">
        <f>#REF!</f>
        <v>#REF!</v>
      </c>
      <c r="L8" s="327" t="e">
        <f>#REF!</f>
        <v>#REF!</v>
      </c>
      <c r="M8" s="327" t="e">
        <f>#REF!</f>
        <v>#REF!</v>
      </c>
      <c r="N8" s="327" t="e">
        <f>#REF!</f>
        <v>#REF!</v>
      </c>
      <c r="O8" s="327" t="e">
        <f>#REF!</f>
        <v>#REF!</v>
      </c>
      <c r="P8" s="327" t="e">
        <f>#REF!</f>
        <v>#REF!</v>
      </c>
      <c r="Q8" s="327" t="e">
        <f>#REF!</f>
        <v>#REF!</v>
      </c>
      <c r="R8" s="327" t="e">
        <f>#REF!</f>
        <v>#REF!</v>
      </c>
      <c r="S8" s="327" t="e">
        <f>#REF!</f>
        <v>#REF!</v>
      </c>
      <c r="T8" s="327" t="e">
        <f>#REF!</f>
        <v>#REF!</v>
      </c>
      <c r="U8" s="327" t="e">
        <f>#REF!</f>
        <v>#REF!</v>
      </c>
      <c r="V8" s="327" t="e">
        <f>#REF!</f>
        <v>#REF!</v>
      </c>
      <c r="W8" s="327" t="e">
        <f>#REF!</f>
        <v>#REF!</v>
      </c>
      <c r="X8" s="327" t="e">
        <f>#REF!</f>
        <v>#REF!</v>
      </c>
      <c r="Y8" s="327" t="e">
        <f>#REF!</f>
        <v>#REF!</v>
      </c>
      <c r="Z8" s="327" t="e">
        <f>#REF!</f>
        <v>#REF!</v>
      </c>
      <c r="AA8" s="327" t="e">
        <f>#REF!</f>
        <v>#REF!</v>
      </c>
    </row>
    <row r="9" spans="1:27" ht="12.75" x14ac:dyDescent="0.2">
      <c r="A9" s="325"/>
      <c r="B9" s="325"/>
      <c r="C9" s="325"/>
      <c r="D9" s="325"/>
      <c r="E9" s="325"/>
      <c r="I9" s="47" t="s">
        <v>439</v>
      </c>
      <c r="J9" s="336" t="e">
        <f t="shared" si="0"/>
        <v>#REF!</v>
      </c>
      <c r="K9" s="327" t="e">
        <f>#REF!</f>
        <v>#REF!</v>
      </c>
      <c r="L9" s="327" t="e">
        <f>#REF!</f>
        <v>#REF!</v>
      </c>
      <c r="M9" s="327" t="e">
        <f>#REF!</f>
        <v>#REF!</v>
      </c>
      <c r="N9" s="327" t="e">
        <f>#REF!</f>
        <v>#REF!</v>
      </c>
      <c r="O9" s="327" t="e">
        <f>#REF!</f>
        <v>#REF!</v>
      </c>
      <c r="P9" s="327" t="e">
        <f>#REF!</f>
        <v>#REF!</v>
      </c>
      <c r="Q9" s="327" t="e">
        <f>#REF!</f>
        <v>#REF!</v>
      </c>
      <c r="R9" s="327" t="e">
        <f>#REF!</f>
        <v>#REF!</v>
      </c>
      <c r="S9" s="327" t="e">
        <f>#REF!</f>
        <v>#REF!</v>
      </c>
      <c r="T9" s="327" t="e">
        <f>#REF!</f>
        <v>#REF!</v>
      </c>
      <c r="U9" s="327" t="e">
        <f>#REF!</f>
        <v>#REF!</v>
      </c>
      <c r="V9" s="327" t="e">
        <f>#REF!</f>
        <v>#REF!</v>
      </c>
      <c r="W9" s="327" t="e">
        <f>#REF!</f>
        <v>#REF!</v>
      </c>
      <c r="X9" s="327" t="e">
        <f>#REF!</f>
        <v>#REF!</v>
      </c>
      <c r="Y9" s="327" t="e">
        <f>#REF!</f>
        <v>#REF!</v>
      </c>
      <c r="Z9" s="327" t="e">
        <f>#REF!</f>
        <v>#REF!</v>
      </c>
      <c r="AA9" s="327" t="e">
        <f>#REF!</f>
        <v>#REF!</v>
      </c>
    </row>
    <row r="10" spans="1:27" ht="12.75" x14ac:dyDescent="0.2">
      <c r="A10" s="333" t="s">
        <v>306</v>
      </c>
      <c r="B10" s="333"/>
      <c r="C10" s="333"/>
      <c r="D10" s="333"/>
      <c r="E10" s="333"/>
      <c r="I10" s="47" t="s">
        <v>440</v>
      </c>
      <c r="J10" s="336" t="e">
        <f>SUM(L10:AA10)</f>
        <v>#REF!</v>
      </c>
      <c r="K10" s="327" t="e">
        <f>#REF!</f>
        <v>#REF!</v>
      </c>
      <c r="L10" s="327" t="e">
        <f>#REF!</f>
        <v>#REF!</v>
      </c>
      <c r="M10" s="327" t="e">
        <f>#REF!</f>
        <v>#REF!</v>
      </c>
      <c r="N10" s="327" t="e">
        <f>#REF!</f>
        <v>#REF!</v>
      </c>
      <c r="O10" s="327" t="e">
        <f>#REF!</f>
        <v>#REF!</v>
      </c>
      <c r="P10" s="327" t="e">
        <f>#REF!</f>
        <v>#REF!</v>
      </c>
      <c r="Q10" s="327" t="e">
        <f>#REF!</f>
        <v>#REF!</v>
      </c>
      <c r="R10" s="327" t="e">
        <f>#REF!</f>
        <v>#REF!</v>
      </c>
      <c r="S10" s="327" t="e">
        <f>#REF!</f>
        <v>#REF!</v>
      </c>
      <c r="T10" s="327" t="e">
        <f>#REF!</f>
        <v>#REF!</v>
      </c>
      <c r="U10" s="327" t="e">
        <f>#REF!</f>
        <v>#REF!</v>
      </c>
      <c r="V10" s="327" t="e">
        <f>#REF!</f>
        <v>#REF!</v>
      </c>
      <c r="W10" s="327" t="e">
        <f>#REF!</f>
        <v>#REF!</v>
      </c>
      <c r="X10" s="327" t="e">
        <f>#REF!</f>
        <v>#REF!</v>
      </c>
      <c r="Y10" s="327" t="e">
        <f>#REF!</f>
        <v>#REF!</v>
      </c>
      <c r="Z10" s="327" t="e">
        <f>#REF!</f>
        <v>#REF!</v>
      </c>
      <c r="AA10" s="327" t="e">
        <f>#REF!</f>
        <v>#REF!</v>
      </c>
    </row>
    <row r="11" spans="1:27" ht="12.75" x14ac:dyDescent="0.2">
      <c r="A11" s="325" t="s">
        <v>307</v>
      </c>
      <c r="B11" s="327">
        <f>Assumptions!C16</f>
        <v>62.51</v>
      </c>
      <c r="C11" s="327">
        <f>Assumptions!D16</f>
        <v>36.570000000000007</v>
      </c>
      <c r="D11" s="327">
        <f>Assumptions!E16</f>
        <v>32.07</v>
      </c>
      <c r="E11" s="327">
        <f>Assumptions!F16</f>
        <v>11.922000000000001</v>
      </c>
      <c r="I11" s="47" t="s">
        <v>370</v>
      </c>
      <c r="J11" s="336" t="e">
        <f t="shared" si="0"/>
        <v>#REF!</v>
      </c>
      <c r="K11" s="327" t="e">
        <f>#REF!</f>
        <v>#REF!</v>
      </c>
      <c r="L11" s="327" t="e">
        <f>#REF!</f>
        <v>#REF!</v>
      </c>
      <c r="M11" s="327" t="e">
        <f>#REF!</f>
        <v>#REF!</v>
      </c>
      <c r="N11" s="327" t="e">
        <f>#REF!</f>
        <v>#REF!</v>
      </c>
      <c r="O11" s="327" t="e">
        <f>#REF!</f>
        <v>#REF!</v>
      </c>
      <c r="P11" s="327" t="e">
        <f>#REF!</f>
        <v>#REF!</v>
      </c>
      <c r="Q11" s="327" t="e">
        <f>#REF!</f>
        <v>#REF!</v>
      </c>
      <c r="R11" s="327" t="e">
        <f>#REF!</f>
        <v>#REF!</v>
      </c>
      <c r="S11" s="327" t="e">
        <f>#REF!</f>
        <v>#REF!</v>
      </c>
      <c r="T11" s="327" t="e">
        <f>#REF!</f>
        <v>#REF!</v>
      </c>
      <c r="U11" s="327" t="e">
        <f>#REF!</f>
        <v>#REF!</v>
      </c>
      <c r="V11" s="327" t="e">
        <f>#REF!</f>
        <v>#REF!</v>
      </c>
      <c r="W11" s="327" t="e">
        <f>#REF!</f>
        <v>#REF!</v>
      </c>
      <c r="X11" s="327" t="e">
        <f>#REF!</f>
        <v>#REF!</v>
      </c>
      <c r="Y11" s="327" t="e">
        <f>#REF!</f>
        <v>#REF!</v>
      </c>
      <c r="Z11" s="327" t="e">
        <f>#REF!</f>
        <v>#REF!</v>
      </c>
      <c r="AA11" s="327" t="e">
        <f>#REF!</f>
        <v>#REF!</v>
      </c>
    </row>
    <row r="12" spans="1:27" s="236" customFormat="1" x14ac:dyDescent="0.2">
      <c r="A12" s="237"/>
      <c r="B12" s="246"/>
      <c r="C12" s="246"/>
      <c r="I12" s="325" t="s">
        <v>308</v>
      </c>
      <c r="J12" s="336" t="e">
        <f>SUM(K12:AA12)</f>
        <v>#REF!</v>
      </c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>
        <v>0</v>
      </c>
      <c r="V12" s="329">
        <v>0</v>
      </c>
      <c r="W12" s="327" t="e">
        <f>#REF!</f>
        <v>#REF!</v>
      </c>
      <c r="X12" s="327" t="e">
        <f>#REF!</f>
        <v>#REF!</v>
      </c>
      <c r="Y12" s="327" t="e">
        <f>#REF!</f>
        <v>#REF!</v>
      </c>
      <c r="Z12" s="327" t="e">
        <f>#REF!</f>
        <v>#REF!</v>
      </c>
      <c r="AA12" s="237">
        <v>75</v>
      </c>
    </row>
    <row r="13" spans="1:27" x14ac:dyDescent="0.2">
      <c r="A13" s="325" t="s">
        <v>308</v>
      </c>
      <c r="B13" s="333"/>
      <c r="C13" s="325"/>
      <c r="D13" s="327" t="e">
        <f>W12</f>
        <v>#REF!</v>
      </c>
      <c r="E13" s="329" t="e">
        <f>SUM(X12:AA12)</f>
        <v>#REF!</v>
      </c>
      <c r="G13" s="246"/>
      <c r="I13" s="325" t="s">
        <v>340</v>
      </c>
      <c r="J13" s="336" t="e">
        <f>SUM(K13:AA13)</f>
        <v>#REF!</v>
      </c>
      <c r="K13" s="329"/>
      <c r="L13" s="329">
        <f>B14</f>
        <v>0.40499999999999936</v>
      </c>
      <c r="M13" s="329" t="e">
        <f>'Tax Working'!D21</f>
        <v>#REF!</v>
      </c>
      <c r="N13" s="329" t="e">
        <f>'Tax Working'!E21</f>
        <v>#REF!</v>
      </c>
      <c r="O13" s="329" t="e">
        <f>'Tax Working'!F21</f>
        <v>#REF!</v>
      </c>
      <c r="P13" s="329" t="e">
        <f>'Tax Working'!G21</f>
        <v>#REF!</v>
      </c>
      <c r="Q13" s="329" t="e">
        <f>'Tax Working'!H21</f>
        <v>#REF!</v>
      </c>
      <c r="R13" s="329" t="e">
        <f>'Tax Working'!I21</f>
        <v>#REF!</v>
      </c>
      <c r="S13" s="329" t="e">
        <f>'Tax Working'!J21</f>
        <v>#REF!</v>
      </c>
      <c r="T13" s="329" t="e">
        <f>'Tax Working'!K21</f>
        <v>#REF!</v>
      </c>
      <c r="U13" s="329" t="e">
        <f>'Tax Working'!L21</f>
        <v>#REF!</v>
      </c>
      <c r="V13" s="329" t="e">
        <f>'Tax Working'!M21</f>
        <v>#REF!</v>
      </c>
      <c r="W13" s="329" t="e">
        <f>'Tax Working'!N21</f>
        <v>#REF!</v>
      </c>
      <c r="X13" s="329" t="e">
        <f>'Tax Working'!O21</f>
        <v>#REF!</v>
      </c>
      <c r="Y13" s="329" t="e">
        <f>'Tax Working'!P21</f>
        <v>#REF!</v>
      </c>
      <c r="Z13" s="329" t="e">
        <f>'Tax Working'!Q21</f>
        <v>#REF!</v>
      </c>
      <c r="AA13" s="329" t="e">
        <f>'Tax Working'!R21</f>
        <v>#REF!</v>
      </c>
    </row>
    <row r="14" spans="1:27" s="236" customFormat="1" x14ac:dyDescent="0.2">
      <c r="A14" s="325" t="s">
        <v>309</v>
      </c>
      <c r="B14" s="335">
        <f>'P&amp;L'!C15</f>
        <v>0.40499999999999936</v>
      </c>
      <c r="C14" s="329">
        <f>'P&amp;L'!D15</f>
        <v>0.64000000000000234</v>
      </c>
      <c r="D14" s="329">
        <f>'P&amp;L'!E15</f>
        <v>0.68499999999999517</v>
      </c>
      <c r="E14" s="329">
        <f>'P&amp;L'!F15</f>
        <v>2.3449999999999989</v>
      </c>
      <c r="I14" s="337" t="s">
        <v>272</v>
      </c>
      <c r="J14" s="338" t="e">
        <f t="shared" ref="J14:AA14" si="1">SUM(J3:J13)</f>
        <v>#REF!</v>
      </c>
      <c r="K14" s="334" t="e">
        <f t="shared" si="1"/>
        <v>#REF!</v>
      </c>
      <c r="L14" s="334" t="e">
        <f t="shared" si="1"/>
        <v>#REF!</v>
      </c>
      <c r="M14" s="334" t="e">
        <f t="shared" si="1"/>
        <v>#REF!</v>
      </c>
      <c r="N14" s="334" t="e">
        <f t="shared" si="1"/>
        <v>#REF!</v>
      </c>
      <c r="O14" s="334" t="e">
        <f t="shared" si="1"/>
        <v>#REF!</v>
      </c>
      <c r="P14" s="334" t="e">
        <f t="shared" si="1"/>
        <v>#REF!</v>
      </c>
      <c r="Q14" s="334" t="e">
        <f t="shared" si="1"/>
        <v>#REF!</v>
      </c>
      <c r="R14" s="334" t="e">
        <f t="shared" si="1"/>
        <v>#REF!</v>
      </c>
      <c r="S14" s="334" t="e">
        <f t="shared" si="1"/>
        <v>#REF!</v>
      </c>
      <c r="T14" s="334" t="e">
        <f t="shared" si="1"/>
        <v>#REF!</v>
      </c>
      <c r="U14" s="334" t="e">
        <f t="shared" si="1"/>
        <v>#REF!</v>
      </c>
      <c r="V14" s="334" t="e">
        <f t="shared" si="1"/>
        <v>#REF!</v>
      </c>
      <c r="W14" s="334" t="e">
        <f t="shared" si="1"/>
        <v>#REF!</v>
      </c>
      <c r="X14" s="334" t="e">
        <f t="shared" si="1"/>
        <v>#REF!</v>
      </c>
      <c r="Y14" s="334" t="e">
        <f t="shared" si="1"/>
        <v>#REF!</v>
      </c>
      <c r="Z14" s="334" t="e">
        <f t="shared" si="1"/>
        <v>#REF!</v>
      </c>
      <c r="AA14" s="334" t="e">
        <f t="shared" si="1"/>
        <v>#REF!</v>
      </c>
    </row>
    <row r="15" spans="1:27" x14ac:dyDescent="0.2">
      <c r="A15" s="333" t="s">
        <v>310</v>
      </c>
      <c r="B15" s="334">
        <f>SUM(B11:B14)</f>
        <v>62.914999999999999</v>
      </c>
      <c r="C15" s="334">
        <f>SUM(C11:C14)</f>
        <v>37.210000000000008</v>
      </c>
      <c r="D15" s="334" t="e">
        <f>SUM(D11:D14)</f>
        <v>#REF!</v>
      </c>
      <c r="E15" s="334" t="e">
        <f>SUM(E11:E14)</f>
        <v>#REF!</v>
      </c>
      <c r="G15" s="246"/>
      <c r="I15" s="325"/>
      <c r="J15" s="326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</row>
    <row r="16" spans="1:27" x14ac:dyDescent="0.2">
      <c r="A16" s="325"/>
      <c r="B16" s="325"/>
      <c r="C16" s="325"/>
      <c r="D16" s="325"/>
      <c r="E16" s="325"/>
      <c r="I16" s="333" t="s">
        <v>255</v>
      </c>
      <c r="J16" s="339"/>
      <c r="K16" s="334">
        <v>0</v>
      </c>
      <c r="L16" s="334">
        <v>0</v>
      </c>
      <c r="M16" s="334" t="e">
        <f>#REF!</f>
        <v>#REF!</v>
      </c>
      <c r="N16" s="334" t="e">
        <f>#REF!</f>
        <v>#REF!</v>
      </c>
      <c r="O16" s="334" t="e">
        <f>#REF!</f>
        <v>#REF!</v>
      </c>
      <c r="P16" s="334" t="e">
        <f>#REF!</f>
        <v>#REF!</v>
      </c>
      <c r="Q16" s="334" t="e">
        <f>#REF!</f>
        <v>#REF!</v>
      </c>
      <c r="R16" s="334" t="e">
        <f>#REF!</f>
        <v>#REF!</v>
      </c>
      <c r="S16" s="334" t="e">
        <f>#REF!</f>
        <v>#REF!</v>
      </c>
      <c r="T16" s="334" t="e">
        <f>#REF!</f>
        <v>#REF!</v>
      </c>
      <c r="U16" s="334" t="e">
        <f>#REF!</f>
        <v>#REF!</v>
      </c>
      <c r="V16" s="334" t="e">
        <f>#REF!</f>
        <v>#REF!</v>
      </c>
      <c r="W16" s="334" t="e">
        <f>#REF!</f>
        <v>#REF!</v>
      </c>
      <c r="X16" s="334" t="e">
        <f>#REF!</f>
        <v>#REF!</v>
      </c>
      <c r="Y16" s="334" t="e">
        <f>#REF!</f>
        <v>#REF!</v>
      </c>
      <c r="Z16" s="334" t="e">
        <f>#REF!</f>
        <v>#REF!</v>
      </c>
      <c r="AA16" s="334" t="e">
        <f>#REF!</f>
        <v>#REF!</v>
      </c>
    </row>
    <row r="17" spans="1:27" x14ac:dyDescent="0.2">
      <c r="A17" s="325" t="s">
        <v>311</v>
      </c>
      <c r="B17" s="325">
        <v>0</v>
      </c>
      <c r="C17" s="327" t="e">
        <f>B19</f>
        <v>#REF!</v>
      </c>
      <c r="D17" s="327" t="e">
        <f>C19</f>
        <v>#REF!</v>
      </c>
      <c r="E17" s="327" t="e">
        <f>D19</f>
        <v>#REF!</v>
      </c>
      <c r="I17" s="325" t="s">
        <v>274</v>
      </c>
      <c r="J17" s="326"/>
      <c r="K17" s="327" t="e">
        <f>+K16-K14</f>
        <v>#REF!</v>
      </c>
      <c r="L17" s="327" t="e">
        <f t="shared" ref="L17:AA17" si="2">+L16-L14</f>
        <v>#REF!</v>
      </c>
      <c r="M17" s="327" t="e">
        <f t="shared" si="2"/>
        <v>#REF!</v>
      </c>
      <c r="N17" s="327" t="e">
        <f t="shared" si="2"/>
        <v>#REF!</v>
      </c>
      <c r="O17" s="327" t="e">
        <f t="shared" si="2"/>
        <v>#REF!</v>
      </c>
      <c r="P17" s="327" t="e">
        <f t="shared" si="2"/>
        <v>#REF!</v>
      </c>
      <c r="Q17" s="327" t="e">
        <f t="shared" si="2"/>
        <v>#REF!</v>
      </c>
      <c r="R17" s="327" t="e">
        <f t="shared" si="2"/>
        <v>#REF!</v>
      </c>
      <c r="S17" s="327" t="e">
        <f t="shared" si="2"/>
        <v>#REF!</v>
      </c>
      <c r="T17" s="327" t="e">
        <f t="shared" si="2"/>
        <v>#REF!</v>
      </c>
      <c r="U17" s="327" t="e">
        <f t="shared" si="2"/>
        <v>#REF!</v>
      </c>
      <c r="V17" s="327" t="e">
        <f t="shared" si="2"/>
        <v>#REF!</v>
      </c>
      <c r="W17" s="327" t="e">
        <f t="shared" si="2"/>
        <v>#REF!</v>
      </c>
      <c r="X17" s="327" t="e">
        <f t="shared" si="2"/>
        <v>#REF!</v>
      </c>
      <c r="Y17" s="327" t="e">
        <f t="shared" si="2"/>
        <v>#REF!</v>
      </c>
      <c r="Z17" s="327" t="e">
        <f t="shared" si="2"/>
        <v>#REF!</v>
      </c>
      <c r="AA17" s="327" t="e">
        <f t="shared" si="2"/>
        <v>#REF!</v>
      </c>
    </row>
    <row r="18" spans="1:27" x14ac:dyDescent="0.2">
      <c r="A18" s="325" t="s">
        <v>312</v>
      </c>
      <c r="B18" s="327" t="e">
        <f>B8-B15</f>
        <v>#REF!</v>
      </c>
      <c r="C18" s="327" t="e">
        <f>C8-C15</f>
        <v>#REF!</v>
      </c>
      <c r="D18" s="327" t="e">
        <f>D8-D15</f>
        <v>#REF!</v>
      </c>
      <c r="E18" s="327" t="e">
        <f>E8-E15</f>
        <v>#REF!</v>
      </c>
      <c r="I18" s="333" t="s">
        <v>349</v>
      </c>
      <c r="J18" s="339"/>
      <c r="K18" s="334" t="e">
        <f>K17</f>
        <v>#REF!</v>
      </c>
      <c r="L18" s="334" t="e">
        <f>K18+L17</f>
        <v>#REF!</v>
      </c>
      <c r="M18" s="334" t="e">
        <f t="shared" ref="M18:AA18" si="3">L18+M17</f>
        <v>#REF!</v>
      </c>
      <c r="N18" s="334" t="e">
        <f t="shared" si="3"/>
        <v>#REF!</v>
      </c>
      <c r="O18" s="334" t="e">
        <f t="shared" si="3"/>
        <v>#REF!</v>
      </c>
      <c r="P18" s="334" t="e">
        <f t="shared" si="3"/>
        <v>#REF!</v>
      </c>
      <c r="Q18" s="334" t="e">
        <f t="shared" si="3"/>
        <v>#REF!</v>
      </c>
      <c r="R18" s="334" t="e">
        <f t="shared" si="3"/>
        <v>#REF!</v>
      </c>
      <c r="S18" s="334" t="e">
        <f t="shared" si="3"/>
        <v>#REF!</v>
      </c>
      <c r="T18" s="334" t="e">
        <f t="shared" si="3"/>
        <v>#REF!</v>
      </c>
      <c r="U18" s="334" t="e">
        <f t="shared" si="3"/>
        <v>#REF!</v>
      </c>
      <c r="V18" s="334" t="e">
        <f t="shared" si="3"/>
        <v>#REF!</v>
      </c>
      <c r="W18" s="334" t="e">
        <f t="shared" si="3"/>
        <v>#REF!</v>
      </c>
      <c r="X18" s="334" t="e">
        <f t="shared" si="3"/>
        <v>#REF!</v>
      </c>
      <c r="Y18" s="334" t="e">
        <f t="shared" si="3"/>
        <v>#REF!</v>
      </c>
      <c r="Z18" s="334" t="e">
        <f t="shared" si="3"/>
        <v>#REF!</v>
      </c>
      <c r="AA18" s="334" t="e">
        <f t="shared" si="3"/>
        <v>#REF!</v>
      </c>
    </row>
    <row r="19" spans="1:27" x14ac:dyDescent="0.2">
      <c r="A19" s="325" t="s">
        <v>275</v>
      </c>
      <c r="B19" s="327" t="e">
        <f>B17+B18</f>
        <v>#REF!</v>
      </c>
      <c r="C19" s="327" t="e">
        <f>C17+C18</f>
        <v>#REF!</v>
      </c>
      <c r="D19" s="327" t="e">
        <f>D17+D18</f>
        <v>#REF!</v>
      </c>
      <c r="E19" s="327" t="e">
        <f>E17+E18</f>
        <v>#REF!</v>
      </c>
      <c r="I19" s="325" t="s">
        <v>273</v>
      </c>
      <c r="J19" s="304">
        <v>90</v>
      </c>
      <c r="K19" s="335"/>
      <c r="L19" s="335" t="e">
        <f>SUM(#REF!)</f>
        <v>#REF!</v>
      </c>
      <c r="M19" s="335" t="e">
        <f>SUM(#REF!)</f>
        <v>#REF!</v>
      </c>
      <c r="N19" s="335" t="e">
        <f>SUM(#REF!)</f>
        <v>#REF!</v>
      </c>
      <c r="O19" s="335" t="e">
        <f>SUM(#REF!)</f>
        <v>#REF!</v>
      </c>
      <c r="P19" s="335" t="e">
        <f>SUM(#REF!)</f>
        <v>#REF!</v>
      </c>
      <c r="Q19" s="335" t="e">
        <f>SUM(#REF!)</f>
        <v>#REF!</v>
      </c>
      <c r="R19" s="335" t="e">
        <f>SUM(#REF!)</f>
        <v>#REF!</v>
      </c>
      <c r="S19" s="335" t="e">
        <f>SUM(#REF!)</f>
        <v>#REF!</v>
      </c>
      <c r="T19" s="335" t="e">
        <f>SUM(#REF!)</f>
        <v>#REF!</v>
      </c>
      <c r="U19" s="335" t="e">
        <f>SUM(#REF!)</f>
        <v>#REF!</v>
      </c>
      <c r="V19" s="335" t="e">
        <f>SUM(#REF!)</f>
        <v>#REF!</v>
      </c>
      <c r="W19" s="335" t="e">
        <f>SUM(#REF!)</f>
        <v>#REF!</v>
      </c>
      <c r="X19" s="335" t="e">
        <f>SUM(#REF!)</f>
        <v>#REF!</v>
      </c>
    </row>
    <row r="20" spans="1:27" x14ac:dyDescent="0.2">
      <c r="B20" s="246"/>
      <c r="C20" s="246"/>
      <c r="D20" s="246"/>
      <c r="E20" s="246"/>
      <c r="I20" s="325" t="s">
        <v>392</v>
      </c>
      <c r="J20" s="304">
        <v>90</v>
      </c>
      <c r="K20" s="335"/>
      <c r="L20" s="335"/>
      <c r="M20" s="335" t="e">
        <f>#REF!</f>
        <v>#REF!</v>
      </c>
      <c r="N20" s="335" t="e">
        <f>#REF!</f>
        <v>#REF!</v>
      </c>
      <c r="O20" s="335" t="e">
        <f>#REF!</f>
        <v>#REF!</v>
      </c>
      <c r="P20" s="335" t="e">
        <f>#REF!</f>
        <v>#REF!</v>
      </c>
      <c r="Q20" s="335" t="e">
        <f>#REF!</f>
        <v>#REF!</v>
      </c>
      <c r="R20" s="335" t="e">
        <f>#REF!</f>
        <v>#REF!</v>
      </c>
      <c r="S20" s="335" t="e">
        <f>#REF!</f>
        <v>#REF!</v>
      </c>
      <c r="T20" s="335" t="e">
        <f>#REF!</f>
        <v>#REF!</v>
      </c>
      <c r="U20" s="335" t="e">
        <f>#REF!</f>
        <v>#REF!</v>
      </c>
      <c r="V20" s="335" t="e">
        <f>#REF!</f>
        <v>#REF!</v>
      </c>
      <c r="W20" s="335" t="e">
        <f>#REF!</f>
        <v>#REF!</v>
      </c>
      <c r="X20" s="335" t="e">
        <f>#REF!</f>
        <v>#REF!</v>
      </c>
    </row>
    <row r="21" spans="1:27" x14ac:dyDescent="0.2">
      <c r="B21" s="246"/>
      <c r="C21" s="246"/>
      <c r="D21" s="246"/>
      <c r="E21" s="246"/>
      <c r="I21" s="325"/>
      <c r="J21" s="30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40"/>
      <c r="X21" s="340"/>
    </row>
    <row r="22" spans="1:27" x14ac:dyDescent="0.2">
      <c r="A22" s="230"/>
      <c r="B22" s="264"/>
      <c r="C22" s="264"/>
      <c r="D22" s="264"/>
      <c r="E22" s="264"/>
      <c r="I22" s="325" t="s">
        <v>143</v>
      </c>
      <c r="J22" s="304"/>
      <c r="K22" s="335">
        <f>'Project Cost'!C21-'Project Cost'!C10</f>
        <v>0</v>
      </c>
      <c r="L22" s="335" t="e">
        <f>K23</f>
        <v>#REF!</v>
      </c>
      <c r="M22" s="335" t="e">
        <f t="shared" ref="M22:X22" si="4">L23</f>
        <v>#REF!</v>
      </c>
      <c r="N22" s="335" t="e">
        <f t="shared" si="4"/>
        <v>#REF!</v>
      </c>
      <c r="O22" s="335" t="e">
        <f t="shared" si="4"/>
        <v>#REF!</v>
      </c>
      <c r="P22" s="335" t="e">
        <f t="shared" si="4"/>
        <v>#REF!</v>
      </c>
      <c r="Q22" s="335" t="e">
        <f t="shared" si="4"/>
        <v>#REF!</v>
      </c>
      <c r="R22" s="335" t="e">
        <f t="shared" si="4"/>
        <v>#REF!</v>
      </c>
      <c r="S22" s="335" t="e">
        <f t="shared" si="4"/>
        <v>#REF!</v>
      </c>
      <c r="T22" s="335" t="e">
        <f t="shared" si="4"/>
        <v>#REF!</v>
      </c>
      <c r="U22" s="335" t="e">
        <f t="shared" si="4"/>
        <v>#REF!</v>
      </c>
      <c r="V22" s="335" t="e">
        <f t="shared" si="4"/>
        <v>#REF!</v>
      </c>
      <c r="W22" s="335" t="e">
        <f t="shared" si="4"/>
        <v>#REF!</v>
      </c>
      <c r="X22" s="335" t="e">
        <f t="shared" si="4"/>
        <v>#REF!</v>
      </c>
      <c r="Y22" s="335" t="e">
        <f>X23</f>
        <v>#REF!</v>
      </c>
      <c r="Z22" s="335" t="e">
        <f>Y23</f>
        <v>#REF!</v>
      </c>
      <c r="AA22" s="335" t="e">
        <f>Z23</f>
        <v>#REF!</v>
      </c>
    </row>
    <row r="23" spans="1:27" x14ac:dyDescent="0.2">
      <c r="A23" s="230"/>
      <c r="B23" s="264"/>
      <c r="C23" s="264"/>
      <c r="D23" s="264"/>
      <c r="E23" s="264"/>
      <c r="I23" s="325" t="s">
        <v>350</v>
      </c>
      <c r="J23" s="304"/>
      <c r="K23" s="335" t="e">
        <f t="shared" ref="K23:AA23" si="5">K17+K22+K19+K21</f>
        <v>#REF!</v>
      </c>
      <c r="L23" s="335" t="e">
        <f t="shared" si="5"/>
        <v>#REF!</v>
      </c>
      <c r="M23" s="335" t="e">
        <f t="shared" si="5"/>
        <v>#REF!</v>
      </c>
      <c r="N23" s="335" t="e">
        <f t="shared" si="5"/>
        <v>#REF!</v>
      </c>
      <c r="O23" s="335" t="e">
        <f t="shared" si="5"/>
        <v>#REF!</v>
      </c>
      <c r="P23" s="335" t="e">
        <f t="shared" si="5"/>
        <v>#REF!</v>
      </c>
      <c r="Q23" s="335" t="e">
        <f t="shared" si="5"/>
        <v>#REF!</v>
      </c>
      <c r="R23" s="335" t="e">
        <f t="shared" si="5"/>
        <v>#REF!</v>
      </c>
      <c r="S23" s="335" t="e">
        <f t="shared" si="5"/>
        <v>#REF!</v>
      </c>
      <c r="T23" s="335" t="e">
        <f t="shared" si="5"/>
        <v>#REF!</v>
      </c>
      <c r="U23" s="335" t="e">
        <f t="shared" si="5"/>
        <v>#REF!</v>
      </c>
      <c r="V23" s="335" t="e">
        <f t="shared" si="5"/>
        <v>#REF!</v>
      </c>
      <c r="W23" s="335" t="e">
        <f t="shared" si="5"/>
        <v>#REF!</v>
      </c>
      <c r="X23" s="335" t="e">
        <f t="shared" si="5"/>
        <v>#REF!</v>
      </c>
      <c r="Y23" s="335" t="e">
        <f t="shared" si="5"/>
        <v>#REF!</v>
      </c>
      <c r="Z23" s="335" t="e">
        <f t="shared" si="5"/>
        <v>#REF!</v>
      </c>
      <c r="AA23" s="335" t="e">
        <f t="shared" si="5"/>
        <v>#REF!</v>
      </c>
    </row>
    <row r="24" spans="1:27" x14ac:dyDescent="0.2">
      <c r="I24" s="325"/>
      <c r="J24" s="304"/>
      <c r="K24" s="335"/>
      <c r="L24" s="335"/>
      <c r="M24" s="335"/>
      <c r="N24" s="335"/>
      <c r="O24" s="335"/>
      <c r="P24" s="335"/>
      <c r="Q24" s="335"/>
      <c r="R24" s="335"/>
      <c r="S24" s="340"/>
      <c r="T24" s="340"/>
      <c r="U24" s="340"/>
      <c r="V24" s="340"/>
      <c r="W24" s="340"/>
      <c r="X24" s="340"/>
    </row>
    <row r="25" spans="1:27" x14ac:dyDescent="0.2">
      <c r="I25" s="325" t="s">
        <v>273</v>
      </c>
      <c r="J25" s="326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</row>
    <row r="26" spans="1:27" x14ac:dyDescent="0.2">
      <c r="I26" s="325" t="s">
        <v>244</v>
      </c>
      <c r="J26" s="326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</row>
    <row r="27" spans="1:27" x14ac:dyDescent="0.2">
      <c r="I27" s="325" t="s">
        <v>300</v>
      </c>
      <c r="J27" s="326">
        <v>15</v>
      </c>
      <c r="K27" s="336" t="e">
        <f>#REF!</f>
        <v>#REF!</v>
      </c>
      <c r="L27" s="336" t="e">
        <f>#REF!</f>
        <v>#REF!</v>
      </c>
      <c r="M27" s="336" t="e">
        <f>#REF!</f>
        <v>#REF!</v>
      </c>
      <c r="N27" s="336" t="e">
        <f>#REF!</f>
        <v>#REF!</v>
      </c>
      <c r="O27" s="336" t="e">
        <f>#REF!</f>
        <v>#REF!</v>
      </c>
      <c r="P27" s="336" t="e">
        <f>#REF!</f>
        <v>#REF!</v>
      </c>
      <c r="Q27" s="336" t="e">
        <f>#REF!</f>
        <v>#REF!</v>
      </c>
      <c r="R27" s="336" t="e">
        <f>#REF!</f>
        <v>#REF!</v>
      </c>
      <c r="S27" s="336" t="e">
        <f>#REF!</f>
        <v>#REF!</v>
      </c>
      <c r="T27" s="336" t="e">
        <f>#REF!</f>
        <v>#REF!</v>
      </c>
      <c r="U27" s="336" t="e">
        <f>#REF!</f>
        <v>#REF!</v>
      </c>
      <c r="V27" s="336" t="e">
        <f>#REF!</f>
        <v>#REF!</v>
      </c>
      <c r="W27" s="336" t="e">
        <f>#REF!</f>
        <v>#REF!</v>
      </c>
      <c r="X27" s="336" t="e">
        <f>#REF!</f>
        <v>#REF!</v>
      </c>
      <c r="Y27" s="336" t="e">
        <f>#REF!</f>
        <v>#REF!</v>
      </c>
      <c r="Z27" s="336" t="e">
        <f>#REF!</f>
        <v>#REF!</v>
      </c>
      <c r="AA27" s="336" t="e">
        <f>#REF!</f>
        <v>#REF!</v>
      </c>
    </row>
    <row r="28" spans="1:27" x14ac:dyDescent="0.2">
      <c r="I28" s="325" t="s">
        <v>400</v>
      </c>
      <c r="J28" s="326">
        <v>75</v>
      </c>
      <c r="K28" s="336" t="e">
        <f>#REF!+14.85</f>
        <v>#REF!</v>
      </c>
      <c r="L28" s="336" t="e">
        <f>#REF!-14.85</f>
        <v>#REF!</v>
      </c>
      <c r="M28" s="336" t="e">
        <f>#REF!</f>
        <v>#REF!</v>
      </c>
      <c r="N28" s="336" t="e">
        <f>#REF!</f>
        <v>#REF!</v>
      </c>
      <c r="O28" s="336" t="e">
        <f>#REF!</f>
        <v>#REF!</v>
      </c>
      <c r="P28" s="336" t="e">
        <f>#REF!</f>
        <v>#REF!</v>
      </c>
      <c r="Q28" s="336" t="e">
        <f>#REF!</f>
        <v>#REF!</v>
      </c>
      <c r="R28" s="336" t="e">
        <f>#REF!</f>
        <v>#REF!</v>
      </c>
      <c r="S28" s="336" t="e">
        <f>#REF!</f>
        <v>#REF!</v>
      </c>
      <c r="T28" s="336" t="e">
        <f>#REF!</f>
        <v>#REF!</v>
      </c>
      <c r="U28" s="336" t="e">
        <f>#REF!</f>
        <v>#REF!</v>
      </c>
      <c r="V28" s="336" t="e">
        <f>#REF!</f>
        <v>#REF!</v>
      </c>
      <c r="W28" s="336" t="e">
        <f>#REF!</f>
        <v>#REF!</v>
      </c>
      <c r="X28" s="336" t="e">
        <f>#REF!</f>
        <v>#REF!</v>
      </c>
      <c r="Y28" s="336" t="e">
        <f>#REF!</f>
        <v>#REF!</v>
      </c>
      <c r="Z28" s="336" t="e">
        <f>#REF!</f>
        <v>#REF!</v>
      </c>
      <c r="AA28" s="336" t="e">
        <f>#REF!</f>
        <v>#REF!</v>
      </c>
    </row>
    <row r="29" spans="1:27" x14ac:dyDescent="0.2">
      <c r="I29" s="325" t="s">
        <v>244</v>
      </c>
      <c r="J29" s="342">
        <v>90</v>
      </c>
      <c r="K29" s="326"/>
      <c r="L29" s="325"/>
      <c r="M29" s="327" t="e">
        <f>#REF!</f>
        <v>#REF!</v>
      </c>
      <c r="N29" s="327" t="e">
        <f>#REF!</f>
        <v>#REF!</v>
      </c>
      <c r="O29" s="327" t="e">
        <f>#REF!</f>
        <v>#REF!</v>
      </c>
      <c r="P29" s="327" t="e">
        <f>#REF!</f>
        <v>#REF!</v>
      </c>
      <c r="Q29" s="327" t="e">
        <f>#REF!</f>
        <v>#REF!</v>
      </c>
      <c r="R29" s="327" t="e">
        <f>#REF!</f>
        <v>#REF!</v>
      </c>
      <c r="S29" s="327" t="e">
        <f>#REF!</f>
        <v>#REF!</v>
      </c>
      <c r="T29" s="327" t="e">
        <f>#REF!</f>
        <v>#REF!</v>
      </c>
      <c r="U29" s="327" t="e">
        <f>#REF!</f>
        <v>#REF!</v>
      </c>
      <c r="V29" s="327" t="e">
        <f>#REF!</f>
        <v>#REF!</v>
      </c>
      <c r="W29" s="327" t="e">
        <f>#REF!</f>
        <v>#REF!</v>
      </c>
      <c r="X29" s="327" t="e">
        <f>#REF!</f>
        <v>#REF!</v>
      </c>
      <c r="Y29" s="327" t="e">
        <f>#REF!</f>
        <v>#REF!</v>
      </c>
      <c r="Z29" s="327" t="e">
        <f>#REF!</f>
        <v>#REF!</v>
      </c>
      <c r="AA29" s="327" t="e">
        <f>#REF!</f>
        <v>#REF!</v>
      </c>
    </row>
    <row r="30" spans="1:27" x14ac:dyDescent="0.2">
      <c r="J30" s="237"/>
    </row>
  </sheetData>
  <phoneticPr fontId="2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G58"/>
  <sheetViews>
    <sheetView tabSelected="1" topLeftCell="A7" zoomScaleNormal="100" workbookViewId="0">
      <selection activeCell="B4" sqref="B4:U38"/>
    </sheetView>
  </sheetViews>
  <sheetFormatPr defaultColWidth="8" defaultRowHeight="12.75" x14ac:dyDescent="0.2"/>
  <cols>
    <col min="1" max="1" width="4.6640625" style="678" customWidth="1"/>
    <col min="2" max="2" width="32.21875" style="678" bestFit="1" customWidth="1"/>
    <col min="3" max="3" width="6.5546875" style="678" bestFit="1" customWidth="1"/>
    <col min="4" max="4" width="6.88671875" style="678" bestFit="1" customWidth="1"/>
    <col min="5" max="6" width="6.6640625" style="678" bestFit="1" customWidth="1"/>
    <col min="7" max="8" width="6.88671875" style="678" bestFit="1" customWidth="1"/>
    <col min="9" max="10" width="6.6640625" style="678" bestFit="1" customWidth="1"/>
    <col min="11" max="12" width="6.88671875" style="678" bestFit="1" customWidth="1"/>
    <col min="13" max="14" width="6.6640625" style="678" bestFit="1" customWidth="1"/>
    <col min="15" max="15" width="6.88671875" style="678" bestFit="1" customWidth="1"/>
    <col min="16" max="16" width="6.88671875" style="678" customWidth="1"/>
    <col min="17" max="18" width="6.6640625" style="678" bestFit="1" customWidth="1"/>
    <col min="19" max="19" width="7.44140625" style="678" bestFit="1" customWidth="1"/>
    <col min="20" max="20" width="6.88671875" style="678" bestFit="1" customWidth="1"/>
    <col min="21" max="21" width="7.5546875" style="678" bestFit="1" customWidth="1"/>
    <col min="22" max="22" width="12.109375" style="678" bestFit="1" customWidth="1"/>
    <col min="23" max="23" width="6.44140625" style="678" customWidth="1"/>
    <col min="24" max="24" width="5.5546875" style="678" customWidth="1"/>
    <col min="25" max="25" width="15.5546875" style="678" customWidth="1"/>
    <col min="26" max="26" width="25.5546875" style="678" bestFit="1" customWidth="1"/>
    <col min="27" max="16384" width="8" style="678"/>
  </cols>
  <sheetData>
    <row r="1" spans="1:33" ht="16.5" x14ac:dyDescent="0.3">
      <c r="B1" s="679" t="s">
        <v>525</v>
      </c>
      <c r="C1" s="706" t="str">
        <f>+'[15]PL-Proj'!A1</f>
        <v xml:space="preserve">Trio Infrastructure Private Limited  </v>
      </c>
      <c r="D1" s="707"/>
      <c r="E1" s="707"/>
      <c r="F1" s="707"/>
    </row>
    <row r="2" spans="1:33" ht="15.75" x14ac:dyDescent="0.3">
      <c r="B2" s="680" t="s">
        <v>526</v>
      </c>
      <c r="C2" s="681">
        <v>60</v>
      </c>
      <c r="D2" s="682">
        <v>2</v>
      </c>
      <c r="E2" s="682">
        <v>3</v>
      </c>
      <c r="F2" s="682">
        <v>3</v>
      </c>
      <c r="G2" s="682">
        <v>3</v>
      </c>
      <c r="H2" s="682">
        <v>3</v>
      </c>
      <c r="I2" s="682">
        <v>3</v>
      </c>
      <c r="J2" s="682">
        <v>3</v>
      </c>
      <c r="K2" s="682">
        <v>3</v>
      </c>
      <c r="L2" s="682">
        <v>3</v>
      </c>
      <c r="M2" s="683">
        <v>3</v>
      </c>
      <c r="N2" s="683">
        <v>3</v>
      </c>
      <c r="O2" s="683">
        <v>3</v>
      </c>
      <c r="P2" s="683">
        <v>3</v>
      </c>
      <c r="Q2" s="678">
        <v>3</v>
      </c>
      <c r="R2" s="678">
        <v>3</v>
      </c>
      <c r="S2" s="678">
        <v>3</v>
      </c>
      <c r="T2" s="678">
        <v>3</v>
      </c>
      <c r="U2" s="678">
        <f>SUM(D2:T2)</f>
        <v>50</v>
      </c>
      <c r="V2" s="678" t="s">
        <v>527</v>
      </c>
      <c r="AA2" s="678" t="s">
        <v>195</v>
      </c>
    </row>
    <row r="3" spans="1:33" ht="15.75" x14ac:dyDescent="0.3">
      <c r="A3" s="684"/>
      <c r="B3" s="685" t="s">
        <v>528</v>
      </c>
      <c r="C3" s="686" t="s">
        <v>529</v>
      </c>
      <c r="D3" s="686" t="s">
        <v>530</v>
      </c>
      <c r="E3" s="686" t="s">
        <v>531</v>
      </c>
      <c r="F3" s="686" t="s">
        <v>532</v>
      </c>
      <c r="G3" s="686" t="s">
        <v>533</v>
      </c>
      <c r="H3" s="686" t="s">
        <v>534</v>
      </c>
      <c r="I3" s="686" t="s">
        <v>535</v>
      </c>
      <c r="J3" s="686" t="s">
        <v>536</v>
      </c>
      <c r="K3" s="686" t="s">
        <v>537</v>
      </c>
      <c r="L3" s="686" t="s">
        <v>538</v>
      </c>
      <c r="M3" s="686" t="s">
        <v>539</v>
      </c>
      <c r="N3" s="686" t="s">
        <v>540</v>
      </c>
      <c r="O3" s="686" t="s">
        <v>541</v>
      </c>
      <c r="P3" s="686" t="s">
        <v>542</v>
      </c>
      <c r="Q3" s="686" t="s">
        <v>543</v>
      </c>
      <c r="R3" s="686" t="s">
        <v>544</v>
      </c>
      <c r="S3" s="686" t="s">
        <v>545</v>
      </c>
      <c r="T3" s="686" t="s">
        <v>546</v>
      </c>
      <c r="U3" s="686" t="s">
        <v>189</v>
      </c>
    </row>
    <row r="4" spans="1:33" ht="30" x14ac:dyDescent="0.25">
      <c r="A4" s="773" t="s">
        <v>547</v>
      </c>
      <c r="B4" s="774" t="s">
        <v>548</v>
      </c>
      <c r="C4" s="775" t="s">
        <v>549</v>
      </c>
      <c r="D4" s="776">
        <v>45627</v>
      </c>
      <c r="E4" s="776">
        <v>45717</v>
      </c>
      <c r="F4" s="776">
        <v>45809</v>
      </c>
      <c r="G4" s="776">
        <v>45901</v>
      </c>
      <c r="H4" s="776">
        <v>45992</v>
      </c>
      <c r="I4" s="776">
        <v>46082</v>
      </c>
      <c r="J4" s="776">
        <v>46174</v>
      </c>
      <c r="K4" s="776">
        <v>46266</v>
      </c>
      <c r="L4" s="776">
        <v>46357</v>
      </c>
      <c r="M4" s="776">
        <v>46447</v>
      </c>
      <c r="N4" s="776">
        <v>46539</v>
      </c>
      <c r="O4" s="776">
        <v>46631</v>
      </c>
      <c r="P4" s="776">
        <v>46722</v>
      </c>
      <c r="Q4" s="776">
        <v>46813</v>
      </c>
      <c r="R4" s="776">
        <v>46905</v>
      </c>
      <c r="S4" s="776">
        <v>46997</v>
      </c>
      <c r="T4" s="776">
        <v>47088</v>
      </c>
      <c r="U4" s="777" t="s">
        <v>0</v>
      </c>
      <c r="V4" s="678" t="s">
        <v>592</v>
      </c>
      <c r="AA4" s="678" t="s">
        <v>586</v>
      </c>
      <c r="AB4" s="678" t="s">
        <v>388</v>
      </c>
      <c r="AC4" s="678" t="s">
        <v>389</v>
      </c>
      <c r="AD4" s="678" t="s">
        <v>496</v>
      </c>
      <c r="AE4" s="678" t="s">
        <v>497</v>
      </c>
    </row>
    <row r="5" spans="1:33" ht="15" x14ac:dyDescent="0.25">
      <c r="A5" s="778">
        <v>1</v>
      </c>
      <c r="B5" s="779" t="s">
        <v>550</v>
      </c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  <c r="N5" s="780"/>
      <c r="O5" s="780"/>
      <c r="P5" s="780"/>
      <c r="Q5" s="780"/>
      <c r="R5" s="780"/>
      <c r="S5" s="780"/>
      <c r="T5" s="780"/>
      <c r="U5" s="781"/>
    </row>
    <row r="6" spans="1:33" ht="15.75" x14ac:dyDescent="0.25">
      <c r="A6" s="778">
        <v>2</v>
      </c>
      <c r="B6" s="782" t="s">
        <v>551</v>
      </c>
      <c r="C6" s="783">
        <f>+[15]COP!C13</f>
        <v>12.29</v>
      </c>
      <c r="D6" s="783">
        <f>3.39+0.11</f>
        <v>3.5</v>
      </c>
      <c r="E6" s="783">
        <f>3.24+0.16</f>
        <v>3.4000000000000004</v>
      </c>
      <c r="F6" s="783">
        <f>4.86+0.31</f>
        <v>5.17</v>
      </c>
      <c r="G6" s="783">
        <f>4.96+0.41</f>
        <v>5.37</v>
      </c>
      <c r="H6" s="783">
        <f>4.95+0.51</f>
        <v>5.46</v>
      </c>
      <c r="I6" s="783">
        <f>5.15+0.57</f>
        <v>5.7200000000000006</v>
      </c>
      <c r="J6" s="783">
        <v>5.23</v>
      </c>
      <c r="K6" s="783">
        <v>4.32</v>
      </c>
      <c r="L6" s="783">
        <v>4.42</v>
      </c>
      <c r="M6" s="783">
        <v>3.5199999999999996</v>
      </c>
      <c r="N6" s="783">
        <v>2.6500000000000004</v>
      </c>
      <c r="O6" s="783">
        <v>1.7300000000000004</v>
      </c>
      <c r="P6" s="783">
        <v>1.4300000000000002</v>
      </c>
      <c r="Q6" s="783">
        <v>30</v>
      </c>
      <c r="R6" s="783">
        <v>31</v>
      </c>
      <c r="S6" s="783">
        <v>32</v>
      </c>
      <c r="T6" s="783">
        <f>28.33+0.23</f>
        <v>28.56</v>
      </c>
      <c r="U6" s="784">
        <f>SUM(C6:T6)</f>
        <v>185.77</v>
      </c>
    </row>
    <row r="7" spans="1:33" ht="15.75" x14ac:dyDescent="0.25">
      <c r="A7" s="778">
        <v>3</v>
      </c>
      <c r="B7" s="782"/>
      <c r="C7" s="783"/>
      <c r="D7" s="783">
        <f>+D23</f>
        <v>0</v>
      </c>
      <c r="E7" s="783">
        <f t="shared" ref="E7:P7" si="0">+E23</f>
        <v>0</v>
      </c>
      <c r="F7" s="783">
        <f t="shared" si="0"/>
        <v>0</v>
      </c>
      <c r="G7" s="783">
        <f t="shared" si="0"/>
        <v>0</v>
      </c>
      <c r="H7" s="783">
        <f t="shared" si="0"/>
        <v>0</v>
      </c>
      <c r="I7" s="783">
        <f t="shared" si="0"/>
        <v>0</v>
      </c>
      <c r="J7" s="783">
        <f t="shared" si="0"/>
        <v>0</v>
      </c>
      <c r="K7" s="783">
        <f t="shared" si="0"/>
        <v>0</v>
      </c>
      <c r="L7" s="783">
        <f t="shared" si="0"/>
        <v>0</v>
      </c>
      <c r="M7" s="783">
        <f t="shared" si="0"/>
        <v>1</v>
      </c>
      <c r="N7" s="783">
        <f t="shared" si="0"/>
        <v>2</v>
      </c>
      <c r="O7" s="783">
        <f t="shared" si="0"/>
        <v>3</v>
      </c>
      <c r="P7" s="783">
        <f t="shared" si="0"/>
        <v>3.4000000000000004</v>
      </c>
      <c r="Q7" s="783"/>
      <c r="R7" s="783"/>
      <c r="S7" s="783"/>
      <c r="T7" s="783"/>
      <c r="U7" s="784">
        <f>SUM(C7:T7)</f>
        <v>9.4</v>
      </c>
    </row>
    <row r="8" spans="1:33" ht="16.5" x14ac:dyDescent="0.3">
      <c r="A8" s="785">
        <v>4</v>
      </c>
      <c r="B8" s="786" t="s">
        <v>552</v>
      </c>
      <c r="C8" s="787">
        <f t="shared" ref="C8:U8" si="1">SUM(C6:C7)</f>
        <v>12.29</v>
      </c>
      <c r="D8" s="787">
        <f t="shared" si="1"/>
        <v>3.5</v>
      </c>
      <c r="E8" s="787">
        <f t="shared" si="1"/>
        <v>3.4000000000000004</v>
      </c>
      <c r="F8" s="787">
        <f t="shared" si="1"/>
        <v>5.17</v>
      </c>
      <c r="G8" s="787">
        <f t="shared" si="1"/>
        <v>5.37</v>
      </c>
      <c r="H8" s="787">
        <f t="shared" si="1"/>
        <v>5.46</v>
      </c>
      <c r="I8" s="787">
        <f t="shared" si="1"/>
        <v>5.7200000000000006</v>
      </c>
      <c r="J8" s="787">
        <f t="shared" si="1"/>
        <v>5.23</v>
      </c>
      <c r="K8" s="787">
        <f t="shared" si="1"/>
        <v>4.32</v>
      </c>
      <c r="L8" s="787">
        <f t="shared" si="1"/>
        <v>4.42</v>
      </c>
      <c r="M8" s="787">
        <f t="shared" si="1"/>
        <v>4.5199999999999996</v>
      </c>
      <c r="N8" s="787">
        <f t="shared" si="1"/>
        <v>4.6500000000000004</v>
      </c>
      <c r="O8" s="787">
        <f t="shared" si="1"/>
        <v>4.7300000000000004</v>
      </c>
      <c r="P8" s="787">
        <f t="shared" si="1"/>
        <v>4.83</v>
      </c>
      <c r="Q8" s="787">
        <f t="shared" si="1"/>
        <v>30</v>
      </c>
      <c r="R8" s="787">
        <f t="shared" si="1"/>
        <v>31</v>
      </c>
      <c r="S8" s="787">
        <f t="shared" si="1"/>
        <v>32</v>
      </c>
      <c r="T8" s="787">
        <f t="shared" si="1"/>
        <v>28.56</v>
      </c>
      <c r="U8" s="787">
        <f t="shared" si="1"/>
        <v>195.17000000000002</v>
      </c>
      <c r="W8" s="687">
        <f>+U8-V8</f>
        <v>195.17000000000002</v>
      </c>
    </row>
    <row r="9" spans="1:33" ht="16.5" x14ac:dyDescent="0.3">
      <c r="A9" s="778">
        <v>5</v>
      </c>
      <c r="B9" s="782" t="s">
        <v>553</v>
      </c>
      <c r="C9" s="788"/>
      <c r="D9" s="788"/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9">
        <f>SUM(B9:R9)</f>
        <v>0</v>
      </c>
      <c r="W9" s="687">
        <f t="shared" ref="W9:W35" si="2">+U9-V9</f>
        <v>0</v>
      </c>
    </row>
    <row r="10" spans="1:33" ht="16.5" x14ac:dyDescent="0.3">
      <c r="A10" s="785">
        <v>6</v>
      </c>
      <c r="B10" s="786" t="s">
        <v>552</v>
      </c>
      <c r="C10" s="790">
        <f t="shared" ref="C10:T10" si="3">+C8-C9</f>
        <v>12.29</v>
      </c>
      <c r="D10" s="790">
        <f t="shared" si="3"/>
        <v>3.5</v>
      </c>
      <c r="E10" s="790">
        <f t="shared" si="3"/>
        <v>3.4000000000000004</v>
      </c>
      <c r="F10" s="790">
        <f t="shared" si="3"/>
        <v>5.17</v>
      </c>
      <c r="G10" s="790">
        <f t="shared" si="3"/>
        <v>5.37</v>
      </c>
      <c r="H10" s="790">
        <f t="shared" si="3"/>
        <v>5.46</v>
      </c>
      <c r="I10" s="790">
        <f t="shared" si="3"/>
        <v>5.7200000000000006</v>
      </c>
      <c r="J10" s="790">
        <f t="shared" si="3"/>
        <v>5.23</v>
      </c>
      <c r="K10" s="790">
        <f t="shared" si="3"/>
        <v>4.32</v>
      </c>
      <c r="L10" s="790">
        <f t="shared" si="3"/>
        <v>4.42</v>
      </c>
      <c r="M10" s="790">
        <f t="shared" si="3"/>
        <v>4.5199999999999996</v>
      </c>
      <c r="N10" s="790">
        <f t="shared" si="3"/>
        <v>4.6500000000000004</v>
      </c>
      <c r="O10" s="790">
        <f t="shared" si="3"/>
        <v>4.7300000000000004</v>
      </c>
      <c r="P10" s="790">
        <f t="shared" si="3"/>
        <v>4.83</v>
      </c>
      <c r="Q10" s="790">
        <f t="shared" si="3"/>
        <v>30</v>
      </c>
      <c r="R10" s="790">
        <f t="shared" si="3"/>
        <v>31</v>
      </c>
      <c r="S10" s="790">
        <f t="shared" si="3"/>
        <v>32</v>
      </c>
      <c r="T10" s="790">
        <f t="shared" si="3"/>
        <v>28.56</v>
      </c>
      <c r="U10" s="784">
        <f>SUM(C10:T10)</f>
        <v>195.17000000000002</v>
      </c>
      <c r="V10" s="688">
        <f>SUM(V8:V9)</f>
        <v>0</v>
      </c>
      <c r="W10" s="687">
        <f t="shared" si="2"/>
        <v>195.17000000000002</v>
      </c>
    </row>
    <row r="11" spans="1:33" ht="16.5" x14ac:dyDescent="0.3">
      <c r="A11" s="785">
        <v>7</v>
      </c>
      <c r="B11" s="786" t="s">
        <v>554</v>
      </c>
      <c r="C11" s="790">
        <f>C10</f>
        <v>12.29</v>
      </c>
      <c r="D11" s="790">
        <f t="shared" ref="D11:T11" si="4">+C11+D10</f>
        <v>15.79</v>
      </c>
      <c r="E11" s="790">
        <f t="shared" si="4"/>
        <v>19.189999999999998</v>
      </c>
      <c r="F11" s="790">
        <f t="shared" si="4"/>
        <v>24.36</v>
      </c>
      <c r="G11" s="790">
        <f t="shared" si="4"/>
        <v>29.73</v>
      </c>
      <c r="H11" s="790">
        <f t="shared" si="4"/>
        <v>35.19</v>
      </c>
      <c r="I11" s="790">
        <f t="shared" si="4"/>
        <v>40.909999999999997</v>
      </c>
      <c r="J11" s="790">
        <f t="shared" si="4"/>
        <v>46.14</v>
      </c>
      <c r="K11" s="790">
        <f t="shared" si="4"/>
        <v>50.46</v>
      </c>
      <c r="L11" s="790">
        <f t="shared" si="4"/>
        <v>54.88</v>
      </c>
      <c r="M11" s="790">
        <f t="shared" si="4"/>
        <v>59.400000000000006</v>
      </c>
      <c r="N11" s="790">
        <f t="shared" si="4"/>
        <v>64.050000000000011</v>
      </c>
      <c r="O11" s="790">
        <f t="shared" si="4"/>
        <v>68.780000000000015</v>
      </c>
      <c r="P11" s="790">
        <f t="shared" si="4"/>
        <v>73.610000000000014</v>
      </c>
      <c r="Q11" s="790">
        <f t="shared" si="4"/>
        <v>103.61000000000001</v>
      </c>
      <c r="R11" s="790">
        <f t="shared" si="4"/>
        <v>134.61000000000001</v>
      </c>
      <c r="S11" s="790">
        <f t="shared" si="4"/>
        <v>166.61</v>
      </c>
      <c r="T11" s="790">
        <f t="shared" si="4"/>
        <v>195.17000000000002</v>
      </c>
      <c r="U11" s="784"/>
      <c r="W11" s="687">
        <f t="shared" si="2"/>
        <v>0</v>
      </c>
    </row>
    <row r="12" spans="1:33" ht="15.75" x14ac:dyDescent="0.3">
      <c r="A12" s="778"/>
      <c r="B12" s="791"/>
      <c r="C12" s="792"/>
      <c r="D12" s="792"/>
      <c r="E12" s="792"/>
      <c r="F12" s="792"/>
      <c r="G12" s="792"/>
      <c r="H12" s="792"/>
      <c r="I12" s="792"/>
      <c r="J12" s="792"/>
      <c r="K12" s="792"/>
      <c r="L12" s="792"/>
      <c r="M12" s="792"/>
      <c r="N12" s="792"/>
      <c r="O12" s="792"/>
      <c r="P12" s="792"/>
      <c r="Q12" s="792"/>
      <c r="R12" s="792"/>
      <c r="S12" s="792"/>
      <c r="T12" s="792"/>
      <c r="U12" s="784">
        <f t="shared" ref="U12:U24" si="5">SUM(C12:T12)</f>
        <v>0</v>
      </c>
      <c r="W12" s="687">
        <f t="shared" si="2"/>
        <v>0</v>
      </c>
    </row>
    <row r="13" spans="1:33" ht="15.75" x14ac:dyDescent="0.3">
      <c r="A13" s="778">
        <v>8</v>
      </c>
      <c r="B13" s="779" t="s">
        <v>555</v>
      </c>
      <c r="C13" s="792"/>
      <c r="D13" s="793"/>
      <c r="E13" s="793"/>
      <c r="F13" s="793"/>
      <c r="G13" s="793"/>
      <c r="H13" s="793"/>
      <c r="I13" s="793"/>
      <c r="J13" s="793"/>
      <c r="K13" s="793"/>
      <c r="L13" s="793"/>
      <c r="M13" s="793"/>
      <c r="N13" s="793"/>
      <c r="O13" s="793"/>
      <c r="P13" s="793"/>
      <c r="Q13" s="793"/>
      <c r="R13" s="793"/>
      <c r="S13" s="793"/>
      <c r="T13" s="793"/>
      <c r="U13" s="784">
        <f t="shared" si="5"/>
        <v>0</v>
      </c>
      <c r="W13" s="687">
        <f t="shared" si="2"/>
        <v>0</v>
      </c>
    </row>
    <row r="14" spans="1:33" ht="15.75" x14ac:dyDescent="0.3">
      <c r="A14" s="778">
        <v>9</v>
      </c>
      <c r="B14" s="794" t="s">
        <v>556</v>
      </c>
      <c r="C14" s="795">
        <f>+[15]PIS!D7</f>
        <v>21.26</v>
      </c>
      <c r="D14" s="795">
        <f>+[15]PIS!F7</f>
        <v>8.889999999999997</v>
      </c>
      <c r="E14" s="795">
        <f>+[15]PIS!H7</f>
        <v>0</v>
      </c>
      <c r="F14" s="795">
        <f>+[15]PIS!J7</f>
        <v>0</v>
      </c>
      <c r="G14" s="795">
        <f>+[15]PIS!L7</f>
        <v>0</v>
      </c>
      <c r="H14" s="795">
        <f>+[15]PIS!N7</f>
        <v>0</v>
      </c>
      <c r="I14" s="795">
        <f>+[15]PIS!P7</f>
        <v>0</v>
      </c>
      <c r="J14" s="795">
        <f>+[15]PIS!R7</f>
        <v>0</v>
      </c>
      <c r="K14" s="795">
        <f>+[15]PIS!T7</f>
        <v>0</v>
      </c>
      <c r="L14" s="795">
        <f>+[15]PIS!V7</f>
        <v>0</v>
      </c>
      <c r="M14" s="795">
        <f>+[15]PIS!X7</f>
        <v>0</v>
      </c>
      <c r="N14" s="795">
        <f>+[15]PIS!Z7</f>
        <v>0</v>
      </c>
      <c r="O14" s="795">
        <f>+[15]PIS!AB7</f>
        <v>0</v>
      </c>
      <c r="P14" s="795">
        <f>+[15]PIS!AD7</f>
        <v>0</v>
      </c>
      <c r="Q14" s="795"/>
      <c r="R14" s="795"/>
      <c r="S14" s="795"/>
      <c r="T14" s="795"/>
      <c r="U14" s="784">
        <f t="shared" si="5"/>
        <v>30.15</v>
      </c>
      <c r="V14" s="678">
        <f t="shared" ref="V14:V21" si="6">SUM(C14:P14)</f>
        <v>30.15</v>
      </c>
      <c r="W14" s="687">
        <f t="shared" si="2"/>
        <v>0</v>
      </c>
      <c r="X14" s="678">
        <f>SUM(C14:P14)</f>
        <v>30.15</v>
      </c>
      <c r="Y14" s="678">
        <f>+X14-V14</f>
        <v>0</v>
      </c>
      <c r="Z14" s="678" t="str">
        <f t="shared" ref="Z14:Z21" si="7">+B14</f>
        <v>Acquisition cost of land</v>
      </c>
      <c r="AA14" s="678">
        <f>+C14+D14+E14</f>
        <v>30.15</v>
      </c>
      <c r="AB14" s="678">
        <f>SUM(F14:I14)</f>
        <v>0</v>
      </c>
      <c r="AC14" s="678">
        <f>SUM(J14:M14)</f>
        <v>0</v>
      </c>
      <c r="AD14" s="678">
        <f>SUM(N14:Q14)</f>
        <v>0</v>
      </c>
      <c r="AE14" s="678">
        <f>SUM(R14:T14)</f>
        <v>0</v>
      </c>
      <c r="AF14" s="678">
        <f>SUM(AA14:AE14)</f>
        <v>30.15</v>
      </c>
      <c r="AG14" s="678">
        <f>+AF14-V14</f>
        <v>0</v>
      </c>
    </row>
    <row r="15" spans="1:33" ht="15.75" x14ac:dyDescent="0.3">
      <c r="A15" s="778">
        <v>10</v>
      </c>
      <c r="B15" s="796" t="s">
        <v>557</v>
      </c>
      <c r="C15" s="795">
        <v>0</v>
      </c>
      <c r="D15" s="795">
        <f>+[15]PIS!F8</f>
        <v>0</v>
      </c>
      <c r="E15" s="795">
        <f>+[15]PIS!H8</f>
        <v>0</v>
      </c>
      <c r="F15" s="795">
        <f>+[15]PIS!J8</f>
        <v>0</v>
      </c>
      <c r="G15" s="795">
        <f>+[15]PIS!L8</f>
        <v>0</v>
      </c>
      <c r="H15" s="795">
        <f>+[15]PIS!N8</f>
        <v>0</v>
      </c>
      <c r="I15" s="795">
        <f>+[15]PIS!P8</f>
        <v>0</v>
      </c>
      <c r="J15" s="795">
        <f>+[15]PIS!R8</f>
        <v>0</v>
      </c>
      <c r="K15" s="795">
        <f>+[15]PIS!T8</f>
        <v>0</v>
      </c>
      <c r="L15" s="795">
        <f>+[15]PIS!V8</f>
        <v>0</v>
      </c>
      <c r="M15" s="795">
        <f>+[15]PIS!X8</f>
        <v>0</v>
      </c>
      <c r="N15" s="795">
        <f>+[15]PIS!Z8</f>
        <v>0</v>
      </c>
      <c r="O15" s="795">
        <f>+[15]PIS!AB8</f>
        <v>0</v>
      </c>
      <c r="P15" s="795">
        <f>+[15]PIS!AD8</f>
        <v>0</v>
      </c>
      <c r="Q15" s="795"/>
      <c r="R15" s="795"/>
      <c r="S15" s="795"/>
      <c r="T15" s="795"/>
      <c r="U15" s="784">
        <f t="shared" si="5"/>
        <v>0</v>
      </c>
      <c r="V15" s="678">
        <f t="shared" si="6"/>
        <v>0</v>
      </c>
      <c r="W15" s="687">
        <f t="shared" si="2"/>
        <v>0</v>
      </c>
      <c r="X15" s="678">
        <f t="shared" ref="X15:X21" si="8">SUM(C15:P15)</f>
        <v>0</v>
      </c>
      <c r="Y15" s="678">
        <f t="shared" ref="Y15:Y21" si="9">+X15-V15</f>
        <v>0</v>
      </c>
      <c r="Z15" s="678" t="str">
        <f t="shared" si="7"/>
        <v xml:space="preserve">Cost of Permission </v>
      </c>
      <c r="AA15" s="678">
        <f t="shared" ref="AA15:AA21" si="10">+C15+D15+E15</f>
        <v>0</v>
      </c>
      <c r="AB15" s="678">
        <f t="shared" ref="AB15:AB21" si="11">SUM(F15:I15)</f>
        <v>0</v>
      </c>
      <c r="AC15" s="678">
        <f t="shared" ref="AC15:AC21" si="12">SUM(J15:M15)</f>
        <v>0</v>
      </c>
      <c r="AD15" s="678">
        <f t="shared" ref="AD15:AD21" si="13">SUM(N15:Q15)</f>
        <v>0</v>
      </c>
      <c r="AE15" s="678">
        <f t="shared" ref="AE15:AE21" si="14">SUM(R15:T15)</f>
        <v>0</v>
      </c>
      <c r="AF15" s="678">
        <f t="shared" ref="AF15:AF22" si="15">SUM(AA15:AE15)</f>
        <v>0</v>
      </c>
      <c r="AG15" s="678">
        <f t="shared" ref="AG15:AG21" si="16">+AF15-V15</f>
        <v>0</v>
      </c>
    </row>
    <row r="16" spans="1:33" ht="15.75" x14ac:dyDescent="0.3">
      <c r="A16" s="778">
        <v>11</v>
      </c>
      <c r="B16" s="796" t="s">
        <v>12</v>
      </c>
      <c r="C16" s="795">
        <v>12.68</v>
      </c>
      <c r="D16" s="795">
        <v>9.81</v>
      </c>
      <c r="E16" s="795">
        <v>7.85</v>
      </c>
      <c r="F16" s="795">
        <v>7.85</v>
      </c>
      <c r="G16" s="795">
        <v>7.85</v>
      </c>
      <c r="H16" s="795">
        <v>7.85</v>
      </c>
      <c r="I16" s="795">
        <v>7.85</v>
      </c>
      <c r="J16" s="795">
        <v>7.16</v>
      </c>
      <c r="K16" s="795">
        <v>6.37</v>
      </c>
      <c r="L16" s="795">
        <v>6.37</v>
      </c>
      <c r="M16" s="795">
        <v>5.39</v>
      </c>
      <c r="N16" s="795">
        <v>3.43</v>
      </c>
      <c r="O16" s="795">
        <v>2.94</v>
      </c>
      <c r="P16" s="795">
        <v>2.11</v>
      </c>
      <c r="Q16" s="795"/>
      <c r="R16" s="795"/>
      <c r="S16" s="795"/>
      <c r="T16" s="795"/>
      <c r="U16" s="784">
        <f t="shared" si="5"/>
        <v>95.510000000000019</v>
      </c>
      <c r="V16" s="678">
        <f t="shared" si="6"/>
        <v>95.510000000000019</v>
      </c>
      <c r="W16" s="687">
        <f t="shared" si="2"/>
        <v>0</v>
      </c>
      <c r="X16" s="678">
        <v>95.51</v>
      </c>
      <c r="Y16" s="678">
        <f>+U16-X16</f>
        <v>0</v>
      </c>
      <c r="Z16" s="678" t="str">
        <f t="shared" si="7"/>
        <v>Construction Cost</v>
      </c>
      <c r="AA16" s="678">
        <f t="shared" si="10"/>
        <v>30.340000000000003</v>
      </c>
      <c r="AB16" s="678">
        <f t="shared" si="11"/>
        <v>31.4</v>
      </c>
      <c r="AC16" s="678">
        <f t="shared" si="12"/>
        <v>25.290000000000003</v>
      </c>
      <c r="AD16" s="678">
        <f t="shared" si="13"/>
        <v>8.48</v>
      </c>
      <c r="AE16" s="678">
        <f t="shared" si="14"/>
        <v>0</v>
      </c>
      <c r="AF16" s="678">
        <f t="shared" si="15"/>
        <v>95.51</v>
      </c>
      <c r="AG16" s="678">
        <f t="shared" si="16"/>
        <v>0</v>
      </c>
    </row>
    <row r="17" spans="1:33" ht="15.75" x14ac:dyDescent="0.3">
      <c r="A17" s="778">
        <v>13</v>
      </c>
      <c r="B17" s="796" t="s">
        <v>368</v>
      </c>
      <c r="C17" s="795">
        <f>+[15]PIS!D10</f>
        <v>0.15</v>
      </c>
      <c r="D17" s="795">
        <v>0.35</v>
      </c>
      <c r="E17" s="795">
        <v>0.35</v>
      </c>
      <c r="F17" s="795">
        <v>0.35</v>
      </c>
      <c r="G17" s="795">
        <v>0.35</v>
      </c>
      <c r="H17" s="795">
        <v>0.32</v>
      </c>
      <c r="I17" s="795">
        <v>0.32</v>
      </c>
      <c r="J17" s="795">
        <v>0.32</v>
      </c>
      <c r="K17" s="795">
        <v>0.32</v>
      </c>
      <c r="L17" s="795">
        <v>0.3</v>
      </c>
      <c r="M17" s="795">
        <v>0.3</v>
      </c>
      <c r="N17" s="795">
        <v>0.25</v>
      </c>
      <c r="O17" s="795">
        <v>0.25</v>
      </c>
      <c r="P17" s="795">
        <v>0.25</v>
      </c>
      <c r="Q17" s="795">
        <v>0.13200000000000001</v>
      </c>
      <c r="R17" s="795">
        <v>0.14520000000000002</v>
      </c>
      <c r="S17" s="795">
        <v>0.14520000000000002</v>
      </c>
      <c r="T17" s="795">
        <v>0.14520000000000002</v>
      </c>
      <c r="U17" s="784">
        <f t="shared" si="5"/>
        <v>4.7475999999999994</v>
      </c>
      <c r="V17" s="678">
        <f t="shared" si="6"/>
        <v>4.18</v>
      </c>
      <c r="W17" s="687">
        <f t="shared" si="2"/>
        <v>0.56759999999999966</v>
      </c>
      <c r="X17" s="678">
        <v>4.78</v>
      </c>
      <c r="Y17" s="678">
        <f t="shared" si="9"/>
        <v>0.60000000000000053</v>
      </c>
      <c r="Z17" s="678" t="str">
        <f t="shared" si="7"/>
        <v>Administrative Expenses</v>
      </c>
      <c r="AA17" s="678">
        <f t="shared" si="10"/>
        <v>0.85</v>
      </c>
      <c r="AB17" s="678">
        <f t="shared" si="11"/>
        <v>1.34</v>
      </c>
      <c r="AC17" s="678">
        <f t="shared" si="12"/>
        <v>1.24</v>
      </c>
      <c r="AD17" s="678">
        <f t="shared" si="13"/>
        <v>0.88200000000000001</v>
      </c>
      <c r="AE17" s="678">
        <f t="shared" si="14"/>
        <v>0.4356000000000001</v>
      </c>
      <c r="AF17" s="678">
        <f t="shared" si="15"/>
        <v>4.7475999999999994</v>
      </c>
      <c r="AG17" s="678">
        <f t="shared" si="16"/>
        <v>0.56759999999999966</v>
      </c>
    </row>
    <row r="18" spans="1:33" ht="15.75" x14ac:dyDescent="0.3">
      <c r="A18" s="778">
        <v>14</v>
      </c>
      <c r="B18" s="796" t="s">
        <v>558</v>
      </c>
      <c r="C18" s="795">
        <v>0.19</v>
      </c>
      <c r="D18" s="795">
        <v>0.25</v>
      </c>
      <c r="E18" s="795">
        <v>0.25</v>
      </c>
      <c r="F18" s="795">
        <v>0.3</v>
      </c>
      <c r="G18" s="795">
        <v>0.31</v>
      </c>
      <c r="H18" s="795">
        <v>0.32</v>
      </c>
      <c r="I18" s="795">
        <v>0.32</v>
      </c>
      <c r="J18" s="795">
        <v>0.32</v>
      </c>
      <c r="K18" s="795">
        <v>0.33</v>
      </c>
      <c r="L18" s="795">
        <v>0.34</v>
      </c>
      <c r="M18" s="795">
        <v>0.3</v>
      </c>
      <c r="N18" s="795">
        <v>0.25</v>
      </c>
      <c r="O18" s="795">
        <v>0.25</v>
      </c>
      <c r="P18" s="795">
        <v>0.17</v>
      </c>
      <c r="Q18" s="795">
        <v>0</v>
      </c>
      <c r="R18" s="795">
        <v>0</v>
      </c>
      <c r="S18" s="795">
        <v>0</v>
      </c>
      <c r="T18" s="795">
        <v>0</v>
      </c>
      <c r="U18" s="784">
        <f t="shared" si="5"/>
        <v>3.9</v>
      </c>
      <c r="V18" s="678">
        <f t="shared" si="6"/>
        <v>3.9</v>
      </c>
      <c r="W18" s="687">
        <f t="shared" si="2"/>
        <v>0</v>
      </c>
      <c r="X18" s="678">
        <v>3.9</v>
      </c>
      <c r="Y18" s="678">
        <f t="shared" si="9"/>
        <v>0</v>
      </c>
      <c r="Z18" s="678" t="str">
        <f t="shared" si="7"/>
        <v>Marketing Expenses</v>
      </c>
      <c r="AA18" s="678">
        <f t="shared" si="10"/>
        <v>0.69</v>
      </c>
      <c r="AB18" s="678">
        <f t="shared" si="11"/>
        <v>1.25</v>
      </c>
      <c r="AC18" s="678">
        <f t="shared" si="12"/>
        <v>1.29</v>
      </c>
      <c r="AD18" s="678">
        <f t="shared" si="13"/>
        <v>0.67</v>
      </c>
      <c r="AE18" s="678">
        <f t="shared" si="14"/>
        <v>0</v>
      </c>
      <c r="AF18" s="678">
        <f t="shared" si="15"/>
        <v>3.9</v>
      </c>
      <c r="AG18" s="678">
        <f t="shared" si="16"/>
        <v>0</v>
      </c>
    </row>
    <row r="19" spans="1:33" ht="15.75" x14ac:dyDescent="0.3">
      <c r="A19" s="778">
        <f t="shared" ref="A19:A38" si="17">+A18+1</f>
        <v>15</v>
      </c>
      <c r="B19" s="796" t="s">
        <v>559</v>
      </c>
      <c r="C19" s="795">
        <v>0</v>
      </c>
      <c r="D19" s="795">
        <v>0</v>
      </c>
      <c r="E19" s="795">
        <v>0.05</v>
      </c>
      <c r="F19" s="795">
        <v>0.05</v>
      </c>
      <c r="G19" s="795">
        <v>0.05</v>
      </c>
      <c r="H19" s="795">
        <v>0.05</v>
      </c>
      <c r="I19" s="795">
        <v>0.05</v>
      </c>
      <c r="J19" s="795">
        <v>0.05</v>
      </c>
      <c r="K19" s="795">
        <v>0.05</v>
      </c>
      <c r="L19" s="795">
        <v>0.05</v>
      </c>
      <c r="M19" s="795">
        <v>0.05</v>
      </c>
      <c r="N19" s="795">
        <v>0.05</v>
      </c>
      <c r="O19" s="795">
        <v>0.05</v>
      </c>
      <c r="P19" s="795">
        <v>0.05</v>
      </c>
      <c r="Q19" s="795"/>
      <c r="R19" s="795"/>
      <c r="S19" s="795"/>
      <c r="T19" s="795"/>
      <c r="U19" s="784">
        <f t="shared" si="5"/>
        <v>0.6</v>
      </c>
      <c r="V19" s="678">
        <f t="shared" si="6"/>
        <v>0.6</v>
      </c>
      <c r="W19" s="687">
        <f t="shared" si="2"/>
        <v>0</v>
      </c>
      <c r="X19" s="678">
        <v>0</v>
      </c>
      <c r="Y19" s="678">
        <f t="shared" si="9"/>
        <v>-0.6</v>
      </c>
      <c r="Z19" s="678" t="str">
        <f t="shared" si="7"/>
        <v>Professional Charges</v>
      </c>
      <c r="AA19" s="678">
        <f t="shared" si="10"/>
        <v>0.05</v>
      </c>
      <c r="AB19" s="678">
        <f t="shared" si="11"/>
        <v>0.2</v>
      </c>
      <c r="AC19" s="678">
        <f t="shared" si="12"/>
        <v>0.2</v>
      </c>
      <c r="AD19" s="678">
        <f t="shared" si="13"/>
        <v>0.15000000000000002</v>
      </c>
      <c r="AE19" s="678">
        <f t="shared" si="14"/>
        <v>0</v>
      </c>
      <c r="AF19" s="678">
        <f t="shared" si="15"/>
        <v>0.60000000000000009</v>
      </c>
      <c r="AG19" s="678">
        <f t="shared" si="16"/>
        <v>0</v>
      </c>
    </row>
    <row r="20" spans="1:33" ht="15.75" x14ac:dyDescent="0.3">
      <c r="A20" s="778">
        <f t="shared" si="17"/>
        <v>16</v>
      </c>
      <c r="B20" s="796" t="s">
        <v>370</v>
      </c>
      <c r="C20" s="795">
        <v>0</v>
      </c>
      <c r="D20" s="795">
        <v>0</v>
      </c>
      <c r="E20" s="795">
        <v>0</v>
      </c>
      <c r="F20" s="795">
        <v>0</v>
      </c>
      <c r="G20" s="795">
        <v>0</v>
      </c>
      <c r="H20" s="795">
        <v>0</v>
      </c>
      <c r="I20" s="795">
        <v>0</v>
      </c>
      <c r="J20" s="795">
        <v>0</v>
      </c>
      <c r="K20" s="795">
        <v>0</v>
      </c>
      <c r="L20" s="795">
        <v>0</v>
      </c>
      <c r="M20" s="795">
        <v>0</v>
      </c>
      <c r="N20" s="795">
        <v>0</v>
      </c>
      <c r="O20" s="795">
        <v>0</v>
      </c>
      <c r="P20" s="795">
        <v>0</v>
      </c>
      <c r="Q20" s="795">
        <v>0</v>
      </c>
      <c r="R20" s="795"/>
      <c r="S20" s="795"/>
      <c r="T20" s="795"/>
      <c r="U20" s="784">
        <f t="shared" si="5"/>
        <v>0</v>
      </c>
      <c r="V20" s="678">
        <f t="shared" si="6"/>
        <v>0</v>
      </c>
      <c r="W20" s="687">
        <f t="shared" si="2"/>
        <v>0</v>
      </c>
      <c r="X20" s="678">
        <v>0</v>
      </c>
      <c r="Y20" s="678">
        <f t="shared" si="9"/>
        <v>0</v>
      </c>
      <c r="Z20" s="678" t="str">
        <f t="shared" si="7"/>
        <v>Contingous Cost</v>
      </c>
      <c r="AA20" s="678">
        <f t="shared" si="10"/>
        <v>0</v>
      </c>
      <c r="AB20" s="678">
        <f t="shared" si="11"/>
        <v>0</v>
      </c>
      <c r="AC20" s="678">
        <f t="shared" si="12"/>
        <v>0</v>
      </c>
      <c r="AD20" s="678">
        <f t="shared" si="13"/>
        <v>0</v>
      </c>
      <c r="AE20" s="678">
        <f t="shared" si="14"/>
        <v>0</v>
      </c>
      <c r="AF20" s="678">
        <f t="shared" si="15"/>
        <v>0</v>
      </c>
      <c r="AG20" s="678">
        <f t="shared" si="16"/>
        <v>0</v>
      </c>
    </row>
    <row r="21" spans="1:33" ht="15.75" x14ac:dyDescent="0.3">
      <c r="A21" s="778">
        <f t="shared" si="17"/>
        <v>17</v>
      </c>
      <c r="B21" s="796" t="s">
        <v>560</v>
      </c>
      <c r="C21" s="783">
        <v>0</v>
      </c>
      <c r="D21" s="788">
        <v>0.12</v>
      </c>
      <c r="E21" s="788">
        <v>0.31</v>
      </c>
      <c r="F21" s="788">
        <v>0.44</v>
      </c>
      <c r="G21" s="788">
        <v>0.54</v>
      </c>
      <c r="H21" s="788">
        <v>0.65</v>
      </c>
      <c r="I21" s="788">
        <v>0.75</v>
      </c>
      <c r="J21" s="788">
        <v>0.86</v>
      </c>
      <c r="K21" s="788">
        <v>0.96</v>
      </c>
      <c r="L21" s="788">
        <v>1.06</v>
      </c>
      <c r="M21" s="788">
        <v>1.17</v>
      </c>
      <c r="N21" s="788">
        <v>1.26</v>
      </c>
      <c r="O21" s="788">
        <v>1.33</v>
      </c>
      <c r="P21" s="788">
        <v>1.4</v>
      </c>
      <c r="Q21" s="788">
        <v>1.31</v>
      </c>
      <c r="R21" s="788">
        <v>1.07</v>
      </c>
      <c r="S21" s="788">
        <v>0.71</v>
      </c>
      <c r="T21" s="788">
        <v>0.24</v>
      </c>
      <c r="U21" s="784">
        <f t="shared" si="5"/>
        <v>14.180000000000001</v>
      </c>
      <c r="V21" s="678">
        <f t="shared" si="6"/>
        <v>10.85</v>
      </c>
      <c r="W21" s="687">
        <f t="shared" si="2"/>
        <v>3.3300000000000018</v>
      </c>
      <c r="X21" s="678">
        <f t="shared" si="8"/>
        <v>10.85</v>
      </c>
      <c r="Y21" s="678">
        <f t="shared" si="9"/>
        <v>0</v>
      </c>
      <c r="Z21" s="678" t="str">
        <f t="shared" si="7"/>
        <v>Interest during moratorium period</v>
      </c>
      <c r="AA21" s="678">
        <f t="shared" si="10"/>
        <v>0.43</v>
      </c>
      <c r="AB21" s="678">
        <f t="shared" si="11"/>
        <v>2.38</v>
      </c>
      <c r="AC21" s="678">
        <f t="shared" si="12"/>
        <v>4.05</v>
      </c>
      <c r="AD21" s="678">
        <f t="shared" si="13"/>
        <v>5.3</v>
      </c>
      <c r="AE21" s="678">
        <f t="shared" si="14"/>
        <v>2.02</v>
      </c>
      <c r="AF21" s="678">
        <f t="shared" si="15"/>
        <v>14.18</v>
      </c>
      <c r="AG21" s="678">
        <f t="shared" si="16"/>
        <v>3.33</v>
      </c>
    </row>
    <row r="22" spans="1:33" ht="15.75" x14ac:dyDescent="0.3">
      <c r="A22" s="778">
        <f t="shared" si="17"/>
        <v>18</v>
      </c>
      <c r="B22" s="796" t="s">
        <v>561</v>
      </c>
      <c r="C22" s="783">
        <v>0</v>
      </c>
      <c r="D22" s="783"/>
      <c r="E22" s="783"/>
      <c r="F22" s="783"/>
      <c r="G22" s="783"/>
      <c r="H22" s="783"/>
      <c r="I22" s="783"/>
      <c r="J22" s="783"/>
      <c r="K22" s="783"/>
      <c r="L22" s="783"/>
      <c r="M22" s="783"/>
      <c r="N22" s="783"/>
      <c r="O22" s="783"/>
      <c r="P22" s="783"/>
      <c r="Q22" s="783"/>
      <c r="R22" s="783"/>
      <c r="S22" s="783"/>
      <c r="T22" s="783"/>
      <c r="U22" s="784">
        <f t="shared" si="5"/>
        <v>0</v>
      </c>
      <c r="W22" s="687">
        <f t="shared" si="2"/>
        <v>0</v>
      </c>
      <c r="AA22" s="678">
        <f>SUM(AA14:AA21)</f>
        <v>62.51</v>
      </c>
      <c r="AB22" s="678">
        <f>SUM(AB14:AB21)</f>
        <v>36.570000000000007</v>
      </c>
      <c r="AC22" s="678">
        <f>SUM(AC14:AC21)</f>
        <v>32.07</v>
      </c>
      <c r="AD22" s="678">
        <f>SUM(AD14:AD21)</f>
        <v>15.481999999999999</v>
      </c>
      <c r="AE22" s="678">
        <f>SUM(AE14:AE21)</f>
        <v>2.4556</v>
      </c>
      <c r="AF22" s="678">
        <f t="shared" si="15"/>
        <v>149.08760000000001</v>
      </c>
    </row>
    <row r="23" spans="1:33" ht="15.75" x14ac:dyDescent="0.3">
      <c r="A23" s="778">
        <f t="shared" si="17"/>
        <v>19</v>
      </c>
      <c r="B23" s="796" t="s">
        <v>562</v>
      </c>
      <c r="C23" s="783">
        <v>0</v>
      </c>
      <c r="D23" s="783"/>
      <c r="E23" s="783"/>
      <c r="F23" s="783"/>
      <c r="G23" s="783"/>
      <c r="H23" s="783"/>
      <c r="I23" s="783"/>
      <c r="J23" s="783"/>
      <c r="K23" s="783"/>
      <c r="L23" s="783"/>
      <c r="M23" s="783">
        <v>1</v>
      </c>
      <c r="N23" s="783">
        <v>2</v>
      </c>
      <c r="O23" s="783">
        <v>3</v>
      </c>
      <c r="P23" s="783">
        <f>(Q34+P21)-SUM(M23:O23)</f>
        <v>3.4000000000000004</v>
      </c>
      <c r="Q23" s="783"/>
      <c r="R23" s="783"/>
      <c r="S23" s="783"/>
      <c r="T23" s="783">
        <f>-SUM(C23:S23)</f>
        <v>-9.4</v>
      </c>
      <c r="U23" s="784">
        <f t="shared" si="5"/>
        <v>0</v>
      </c>
      <c r="W23" s="687">
        <f t="shared" si="2"/>
        <v>0</v>
      </c>
      <c r="Y23" s="678">
        <f>SUM(U14:U21)</f>
        <v>149.08760000000004</v>
      </c>
      <c r="AB23" s="678">
        <f>+AB22-AB16</f>
        <v>5.1700000000000088</v>
      </c>
      <c r="AC23" s="678">
        <f>+AC22-AC16</f>
        <v>6.7799999999999976</v>
      </c>
      <c r="AD23" s="678">
        <f>+AD22-AD16</f>
        <v>7.0019999999999989</v>
      </c>
    </row>
    <row r="24" spans="1:33" ht="15.75" x14ac:dyDescent="0.3">
      <c r="A24" s="778">
        <f t="shared" si="17"/>
        <v>20</v>
      </c>
      <c r="B24" s="796" t="s">
        <v>563</v>
      </c>
      <c r="C24" s="783">
        <v>0</v>
      </c>
      <c r="D24" s="797"/>
      <c r="E24" s="797"/>
      <c r="F24" s="797"/>
      <c r="G24" s="797"/>
      <c r="H24" s="797"/>
      <c r="I24" s="797"/>
      <c r="J24" s="797"/>
      <c r="K24" s="797"/>
      <c r="L24" s="797"/>
      <c r="M24" s="797"/>
      <c r="N24" s="797"/>
      <c r="O24" s="797"/>
      <c r="P24" s="797"/>
      <c r="Q24" s="797"/>
      <c r="R24" s="797"/>
      <c r="S24" s="797"/>
      <c r="T24" s="797"/>
      <c r="U24" s="784">
        <f t="shared" si="5"/>
        <v>0</v>
      </c>
      <c r="W24" s="687">
        <f t="shared" si="2"/>
        <v>0</v>
      </c>
      <c r="Y24" s="678">
        <v>195.17</v>
      </c>
    </row>
    <row r="25" spans="1:33" ht="15.75" x14ac:dyDescent="0.3">
      <c r="A25" s="785">
        <f t="shared" si="17"/>
        <v>21</v>
      </c>
      <c r="B25" s="798" t="s">
        <v>564</v>
      </c>
      <c r="C25" s="799">
        <f t="shared" ref="C25:U25" si="18">SUM(C14:C24)</f>
        <v>34.279999999999994</v>
      </c>
      <c r="D25" s="799">
        <f t="shared" si="18"/>
        <v>19.419999999999998</v>
      </c>
      <c r="E25" s="799">
        <f t="shared" si="18"/>
        <v>8.81</v>
      </c>
      <c r="F25" s="799">
        <f t="shared" si="18"/>
        <v>8.99</v>
      </c>
      <c r="G25" s="799">
        <f t="shared" si="18"/>
        <v>9.1000000000000014</v>
      </c>
      <c r="H25" s="799">
        <f t="shared" si="18"/>
        <v>9.1900000000000013</v>
      </c>
      <c r="I25" s="799">
        <f t="shared" si="18"/>
        <v>9.2900000000000009</v>
      </c>
      <c r="J25" s="799">
        <f t="shared" si="18"/>
        <v>8.7100000000000009</v>
      </c>
      <c r="K25" s="799">
        <f t="shared" si="18"/>
        <v>8.0300000000000011</v>
      </c>
      <c r="L25" s="799">
        <f t="shared" si="18"/>
        <v>8.1199999999999992</v>
      </c>
      <c r="M25" s="799">
        <f t="shared" si="18"/>
        <v>8.2099999999999991</v>
      </c>
      <c r="N25" s="799">
        <f t="shared" si="18"/>
        <v>7.24</v>
      </c>
      <c r="O25" s="799">
        <f t="shared" si="18"/>
        <v>7.82</v>
      </c>
      <c r="P25" s="799">
        <f t="shared" si="18"/>
        <v>7.38</v>
      </c>
      <c r="Q25" s="799">
        <f t="shared" si="18"/>
        <v>1.4420000000000002</v>
      </c>
      <c r="R25" s="799">
        <f t="shared" si="18"/>
        <v>1.2152000000000001</v>
      </c>
      <c r="S25" s="799">
        <f t="shared" ref="S25:T25" si="19">SUM(S14:S24)</f>
        <v>0.85519999999999996</v>
      </c>
      <c r="T25" s="799">
        <f t="shared" si="19"/>
        <v>-9.014800000000001</v>
      </c>
      <c r="U25" s="799">
        <f t="shared" si="18"/>
        <v>149.08760000000004</v>
      </c>
      <c r="W25" s="687">
        <f t="shared" si="2"/>
        <v>149.08760000000004</v>
      </c>
      <c r="Y25" s="678">
        <f>+Y24-Y23</f>
        <v>46.08239999999995</v>
      </c>
    </row>
    <row r="26" spans="1:33" ht="15.75" x14ac:dyDescent="0.3">
      <c r="A26" s="785">
        <f t="shared" si="17"/>
        <v>22</v>
      </c>
      <c r="B26" s="798" t="s">
        <v>565</v>
      </c>
      <c r="C26" s="799">
        <f>C25</f>
        <v>34.279999999999994</v>
      </c>
      <c r="D26" s="799">
        <f t="shared" ref="D26:T26" si="20">C26+D25</f>
        <v>53.699999999999989</v>
      </c>
      <c r="E26" s="799">
        <f t="shared" si="20"/>
        <v>62.509999999999991</v>
      </c>
      <c r="F26" s="799">
        <f t="shared" si="20"/>
        <v>71.499999999999986</v>
      </c>
      <c r="G26" s="799">
        <f t="shared" si="20"/>
        <v>80.599999999999994</v>
      </c>
      <c r="H26" s="799">
        <f t="shared" si="20"/>
        <v>89.789999999999992</v>
      </c>
      <c r="I26" s="799">
        <f t="shared" si="20"/>
        <v>99.08</v>
      </c>
      <c r="J26" s="799">
        <f t="shared" si="20"/>
        <v>107.78999999999999</v>
      </c>
      <c r="K26" s="799">
        <f t="shared" si="20"/>
        <v>115.82</v>
      </c>
      <c r="L26" s="799">
        <f t="shared" si="20"/>
        <v>123.94</v>
      </c>
      <c r="M26" s="799">
        <f t="shared" si="20"/>
        <v>132.15</v>
      </c>
      <c r="N26" s="799">
        <f t="shared" si="20"/>
        <v>139.39000000000001</v>
      </c>
      <c r="O26" s="799">
        <f t="shared" si="20"/>
        <v>147.21</v>
      </c>
      <c r="P26" s="799">
        <f t="shared" si="20"/>
        <v>154.59</v>
      </c>
      <c r="Q26" s="799">
        <f t="shared" si="20"/>
        <v>156.03200000000001</v>
      </c>
      <c r="R26" s="799">
        <f t="shared" si="20"/>
        <v>157.24720000000002</v>
      </c>
      <c r="S26" s="799">
        <f t="shared" si="20"/>
        <v>158.10240000000002</v>
      </c>
      <c r="T26" s="799">
        <f t="shared" si="20"/>
        <v>149.08760000000001</v>
      </c>
      <c r="U26" s="799">
        <f>U25</f>
        <v>149.08760000000004</v>
      </c>
      <c r="W26" s="687">
        <f t="shared" si="2"/>
        <v>149.08760000000004</v>
      </c>
    </row>
    <row r="27" spans="1:33" ht="15.75" x14ac:dyDescent="0.3">
      <c r="A27" s="785">
        <f t="shared" si="17"/>
        <v>23</v>
      </c>
      <c r="B27" s="798" t="s">
        <v>566</v>
      </c>
      <c r="C27" s="790">
        <f t="shared" ref="C27:T27" si="21">C26-C11</f>
        <v>21.989999999999995</v>
      </c>
      <c r="D27" s="790">
        <f t="shared" si="21"/>
        <v>37.909999999999989</v>
      </c>
      <c r="E27" s="790">
        <f t="shared" si="21"/>
        <v>43.319999999999993</v>
      </c>
      <c r="F27" s="790">
        <f t="shared" si="21"/>
        <v>47.139999999999986</v>
      </c>
      <c r="G27" s="790">
        <f t="shared" si="21"/>
        <v>50.86999999999999</v>
      </c>
      <c r="H27" s="790">
        <f t="shared" si="21"/>
        <v>54.599999999999994</v>
      </c>
      <c r="I27" s="790">
        <f t="shared" si="21"/>
        <v>58.17</v>
      </c>
      <c r="J27" s="790">
        <f t="shared" si="21"/>
        <v>61.649999999999991</v>
      </c>
      <c r="K27" s="790">
        <f t="shared" si="21"/>
        <v>65.359999999999985</v>
      </c>
      <c r="L27" s="790">
        <f t="shared" si="21"/>
        <v>69.06</v>
      </c>
      <c r="M27" s="790">
        <f t="shared" si="21"/>
        <v>72.75</v>
      </c>
      <c r="N27" s="790">
        <f t="shared" si="21"/>
        <v>75.34</v>
      </c>
      <c r="O27" s="790">
        <f t="shared" si="21"/>
        <v>78.429999999999993</v>
      </c>
      <c r="P27" s="790">
        <f t="shared" si="21"/>
        <v>80.97999999999999</v>
      </c>
      <c r="Q27" s="790">
        <f t="shared" si="21"/>
        <v>52.421999999999997</v>
      </c>
      <c r="R27" s="790">
        <f t="shared" si="21"/>
        <v>22.637200000000007</v>
      </c>
      <c r="S27" s="790">
        <f t="shared" si="21"/>
        <v>-8.5075999999999965</v>
      </c>
      <c r="T27" s="790">
        <f t="shared" si="21"/>
        <v>-46.082400000000007</v>
      </c>
      <c r="U27" s="784"/>
      <c r="W27" s="687">
        <f t="shared" si="2"/>
        <v>0</v>
      </c>
    </row>
    <row r="28" spans="1:33" ht="15.75" x14ac:dyDescent="0.3">
      <c r="A28" s="778">
        <f t="shared" si="17"/>
        <v>24</v>
      </c>
      <c r="B28" s="791" t="s">
        <v>567</v>
      </c>
      <c r="C28" s="783">
        <v>20.5</v>
      </c>
      <c r="D28" s="783"/>
      <c r="E28" s="783"/>
      <c r="F28" s="783"/>
      <c r="G28" s="783"/>
      <c r="H28" s="783"/>
      <c r="I28" s="783"/>
      <c r="J28" s="783"/>
      <c r="K28" s="783"/>
      <c r="L28" s="783"/>
      <c r="M28" s="783"/>
      <c r="N28" s="783"/>
      <c r="O28" s="783"/>
      <c r="P28" s="783"/>
      <c r="Q28" s="783"/>
      <c r="R28" s="800"/>
      <c r="S28" s="783"/>
      <c r="T28" s="783"/>
      <c r="U28" s="801">
        <f>SUM(C28:T28)</f>
        <v>20.5</v>
      </c>
      <c r="W28" s="687">
        <f t="shared" si="2"/>
        <v>20.5</v>
      </c>
    </row>
    <row r="29" spans="1:33" ht="15.75" x14ac:dyDescent="0.3">
      <c r="A29" s="778">
        <f t="shared" si="17"/>
        <v>25</v>
      </c>
      <c r="B29" s="791" t="s">
        <v>568</v>
      </c>
      <c r="C29" s="783">
        <f>+[15]COP!C18</f>
        <v>1.4899999999999949</v>
      </c>
      <c r="D29" s="783">
        <v>8</v>
      </c>
      <c r="E29" s="783">
        <v>0.5</v>
      </c>
      <c r="F29" s="783">
        <v>0.5</v>
      </c>
      <c r="G29" s="783">
        <v>0.5</v>
      </c>
      <c r="H29" s="783">
        <v>0.5</v>
      </c>
      <c r="I29" s="783">
        <v>0.4</v>
      </c>
      <c r="J29" s="783">
        <v>0.4</v>
      </c>
      <c r="K29" s="783">
        <v>0.4</v>
      </c>
      <c r="L29" s="783">
        <v>0.4</v>
      </c>
      <c r="M29" s="783">
        <v>0.4</v>
      </c>
      <c r="N29" s="783">
        <v>0.4</v>
      </c>
      <c r="O29" s="783">
        <v>0.4</v>
      </c>
      <c r="P29" s="783">
        <f>+[15]COP!B18-SUM(C29:O29)</f>
        <v>0.21000000000000263</v>
      </c>
      <c r="Q29" s="783"/>
      <c r="R29" s="800"/>
      <c r="S29" s="792"/>
      <c r="T29" s="792"/>
      <c r="U29" s="801">
        <f>SUM(C29:T29)</f>
        <v>14.5</v>
      </c>
      <c r="W29" s="687">
        <f t="shared" si="2"/>
        <v>14.5</v>
      </c>
    </row>
    <row r="30" spans="1:33" ht="15.75" x14ac:dyDescent="0.3">
      <c r="A30" s="785">
        <f t="shared" si="17"/>
        <v>26</v>
      </c>
      <c r="B30" s="802" t="s">
        <v>569</v>
      </c>
      <c r="C30" s="790">
        <f>C28+C29</f>
        <v>21.989999999999995</v>
      </c>
      <c r="D30" s="790">
        <f t="shared" ref="D30:T30" si="22">C30+D28+D29</f>
        <v>29.989999999999995</v>
      </c>
      <c r="E30" s="790">
        <f t="shared" si="22"/>
        <v>30.489999999999995</v>
      </c>
      <c r="F30" s="790">
        <f t="shared" si="22"/>
        <v>30.989999999999995</v>
      </c>
      <c r="G30" s="790">
        <f t="shared" si="22"/>
        <v>31.489999999999995</v>
      </c>
      <c r="H30" s="790">
        <f t="shared" si="22"/>
        <v>31.989999999999995</v>
      </c>
      <c r="I30" s="790">
        <f t="shared" si="22"/>
        <v>32.389999999999993</v>
      </c>
      <c r="J30" s="790">
        <f t="shared" si="22"/>
        <v>32.789999999999992</v>
      </c>
      <c r="K30" s="790">
        <f t="shared" si="22"/>
        <v>33.189999999999991</v>
      </c>
      <c r="L30" s="790">
        <f t="shared" si="22"/>
        <v>33.589999999999989</v>
      </c>
      <c r="M30" s="790">
        <f t="shared" si="22"/>
        <v>33.989999999999988</v>
      </c>
      <c r="N30" s="790">
        <f t="shared" si="22"/>
        <v>34.389999999999986</v>
      </c>
      <c r="O30" s="790">
        <f t="shared" si="22"/>
        <v>34.789999999999985</v>
      </c>
      <c r="P30" s="790">
        <f t="shared" si="22"/>
        <v>34.999999999999986</v>
      </c>
      <c r="Q30" s="790">
        <f t="shared" si="22"/>
        <v>34.999999999999986</v>
      </c>
      <c r="R30" s="790">
        <f t="shared" si="22"/>
        <v>34.999999999999986</v>
      </c>
      <c r="S30" s="790">
        <f t="shared" si="22"/>
        <v>34.999999999999986</v>
      </c>
      <c r="T30" s="790">
        <f t="shared" si="22"/>
        <v>34.999999999999986</v>
      </c>
      <c r="U30" s="803"/>
      <c r="W30" s="687">
        <f t="shared" si="2"/>
        <v>0</v>
      </c>
    </row>
    <row r="31" spans="1:33" ht="15.75" x14ac:dyDescent="0.3">
      <c r="A31" s="785">
        <f t="shared" si="17"/>
        <v>27</v>
      </c>
      <c r="B31" s="802" t="s">
        <v>570</v>
      </c>
      <c r="C31" s="790">
        <f>C27-C30</f>
        <v>0</v>
      </c>
      <c r="D31" s="790">
        <f t="shared" ref="D31:T31" si="23">ROUND(D27-D30,2)</f>
        <v>7.92</v>
      </c>
      <c r="E31" s="790">
        <f t="shared" si="23"/>
        <v>12.83</v>
      </c>
      <c r="F31" s="790">
        <f t="shared" si="23"/>
        <v>16.149999999999999</v>
      </c>
      <c r="G31" s="790">
        <f t="shared" si="23"/>
        <v>19.38</v>
      </c>
      <c r="H31" s="790">
        <f t="shared" si="23"/>
        <v>22.61</v>
      </c>
      <c r="I31" s="790">
        <f t="shared" si="23"/>
        <v>25.78</v>
      </c>
      <c r="J31" s="790">
        <f t="shared" si="23"/>
        <v>28.86</v>
      </c>
      <c r="K31" s="790">
        <f t="shared" si="23"/>
        <v>32.17</v>
      </c>
      <c r="L31" s="790">
        <f t="shared" si="23"/>
        <v>35.47</v>
      </c>
      <c r="M31" s="790">
        <f t="shared" si="23"/>
        <v>38.76</v>
      </c>
      <c r="N31" s="790">
        <f t="shared" si="23"/>
        <v>40.950000000000003</v>
      </c>
      <c r="O31" s="790">
        <f t="shared" si="23"/>
        <v>43.64</v>
      </c>
      <c r="P31" s="790">
        <f t="shared" si="23"/>
        <v>45.98</v>
      </c>
      <c r="Q31" s="790">
        <f t="shared" si="23"/>
        <v>17.420000000000002</v>
      </c>
      <c r="R31" s="790">
        <f t="shared" si="23"/>
        <v>-12.36</v>
      </c>
      <c r="S31" s="790">
        <f t="shared" si="23"/>
        <v>-43.51</v>
      </c>
      <c r="T31" s="790">
        <f t="shared" si="23"/>
        <v>-81.08</v>
      </c>
      <c r="U31" s="803"/>
      <c r="W31" s="687">
        <f t="shared" si="2"/>
        <v>0</v>
      </c>
    </row>
    <row r="32" spans="1:33" ht="15.75" x14ac:dyDescent="0.3">
      <c r="A32" s="804">
        <f t="shared" si="17"/>
        <v>28</v>
      </c>
      <c r="B32" s="805" t="s">
        <v>571</v>
      </c>
      <c r="C32" s="806">
        <f t="shared" ref="C32:T32" si="24">C31</f>
        <v>0</v>
      </c>
      <c r="D32" s="806">
        <f t="shared" si="24"/>
        <v>7.92</v>
      </c>
      <c r="E32" s="806">
        <f t="shared" si="24"/>
        <v>12.83</v>
      </c>
      <c r="F32" s="806">
        <f t="shared" si="24"/>
        <v>16.149999999999999</v>
      </c>
      <c r="G32" s="806">
        <f t="shared" si="24"/>
        <v>19.38</v>
      </c>
      <c r="H32" s="806">
        <f t="shared" si="24"/>
        <v>22.61</v>
      </c>
      <c r="I32" s="806">
        <f t="shared" si="24"/>
        <v>25.78</v>
      </c>
      <c r="J32" s="806">
        <f t="shared" si="24"/>
        <v>28.86</v>
      </c>
      <c r="K32" s="806">
        <f t="shared" si="24"/>
        <v>32.17</v>
      </c>
      <c r="L32" s="806">
        <f t="shared" si="24"/>
        <v>35.47</v>
      </c>
      <c r="M32" s="806">
        <f t="shared" si="24"/>
        <v>38.76</v>
      </c>
      <c r="N32" s="806">
        <f t="shared" si="24"/>
        <v>40.950000000000003</v>
      </c>
      <c r="O32" s="806">
        <f t="shared" si="24"/>
        <v>43.64</v>
      </c>
      <c r="P32" s="806">
        <f t="shared" si="24"/>
        <v>45.98</v>
      </c>
      <c r="Q32" s="806">
        <f t="shared" si="24"/>
        <v>17.420000000000002</v>
      </c>
      <c r="R32" s="806">
        <f t="shared" si="24"/>
        <v>-12.36</v>
      </c>
      <c r="S32" s="806">
        <f t="shared" si="24"/>
        <v>-43.51</v>
      </c>
      <c r="T32" s="806">
        <f t="shared" si="24"/>
        <v>-81.08</v>
      </c>
      <c r="U32" s="807"/>
      <c r="W32" s="687">
        <f t="shared" si="2"/>
        <v>0</v>
      </c>
    </row>
    <row r="33" spans="1:23" ht="15.75" x14ac:dyDescent="0.3">
      <c r="A33" s="804">
        <f t="shared" si="17"/>
        <v>29</v>
      </c>
      <c r="B33" s="805" t="s">
        <v>572</v>
      </c>
      <c r="C33" s="806"/>
      <c r="D33" s="806">
        <f t="shared" ref="D33:P33" si="25">ROUND(D32-C32,2)</f>
        <v>7.92</v>
      </c>
      <c r="E33" s="806">
        <f t="shared" si="25"/>
        <v>4.91</v>
      </c>
      <c r="F33" s="806">
        <f t="shared" si="25"/>
        <v>3.32</v>
      </c>
      <c r="G33" s="806">
        <f t="shared" si="25"/>
        <v>3.23</v>
      </c>
      <c r="H33" s="806">
        <f t="shared" si="25"/>
        <v>3.23</v>
      </c>
      <c r="I33" s="806">
        <f t="shared" si="25"/>
        <v>3.17</v>
      </c>
      <c r="J33" s="806">
        <f t="shared" si="25"/>
        <v>3.08</v>
      </c>
      <c r="K33" s="806">
        <f t="shared" si="25"/>
        <v>3.31</v>
      </c>
      <c r="L33" s="806">
        <f t="shared" si="25"/>
        <v>3.3</v>
      </c>
      <c r="M33" s="806">
        <f t="shared" si="25"/>
        <v>3.29</v>
      </c>
      <c r="N33" s="806">
        <f t="shared" si="25"/>
        <v>2.19</v>
      </c>
      <c r="O33" s="806">
        <f t="shared" si="25"/>
        <v>2.69</v>
      </c>
      <c r="P33" s="806">
        <f t="shared" si="25"/>
        <v>2.34</v>
      </c>
      <c r="Q33" s="806"/>
      <c r="R33" s="806"/>
      <c r="S33" s="806"/>
      <c r="T33" s="806"/>
      <c r="U33" s="807"/>
      <c r="W33" s="687">
        <f t="shared" si="2"/>
        <v>0</v>
      </c>
    </row>
    <row r="34" spans="1:23" ht="15.75" x14ac:dyDescent="0.3">
      <c r="A34" s="778">
        <f t="shared" si="17"/>
        <v>30</v>
      </c>
      <c r="B34" s="791" t="s">
        <v>573</v>
      </c>
      <c r="C34" s="808"/>
      <c r="D34" s="808"/>
      <c r="E34" s="808"/>
      <c r="F34" s="808"/>
      <c r="G34" s="808"/>
      <c r="H34" s="808"/>
      <c r="I34" s="808"/>
      <c r="J34" s="808"/>
      <c r="K34" s="808"/>
      <c r="L34" s="808"/>
      <c r="M34" s="808"/>
      <c r="N34" s="808"/>
      <c r="O34" s="808"/>
      <c r="P34" s="808"/>
      <c r="Q34" s="808">
        <f>+[15]Interest!D19</f>
        <v>8</v>
      </c>
      <c r="R34" s="808">
        <f>+[15]Interest!D20</f>
        <v>8</v>
      </c>
      <c r="S34" s="808">
        <f>+[15]Interest!D21</f>
        <v>16</v>
      </c>
      <c r="T34" s="808">
        <f>+[15]Interest!D22</f>
        <v>16</v>
      </c>
      <c r="U34" s="801">
        <f>SUM(Q34:T34)</f>
        <v>48</v>
      </c>
      <c r="W34" s="687">
        <f t="shared" si="2"/>
        <v>48</v>
      </c>
    </row>
    <row r="35" spans="1:23" ht="15.75" x14ac:dyDescent="0.3">
      <c r="A35" s="778">
        <f t="shared" si="17"/>
        <v>31</v>
      </c>
      <c r="B35" s="809" t="s">
        <v>574</v>
      </c>
      <c r="C35" s="808"/>
      <c r="D35" s="808">
        <v>8</v>
      </c>
      <c r="E35" s="808">
        <v>13</v>
      </c>
      <c r="F35" s="808">
        <v>16.5</v>
      </c>
      <c r="G35" s="808">
        <v>20</v>
      </c>
      <c r="H35" s="808">
        <v>23.5</v>
      </c>
      <c r="I35" s="808">
        <v>27</v>
      </c>
      <c r="J35" s="808">
        <v>30.5</v>
      </c>
      <c r="K35" s="808">
        <v>34</v>
      </c>
      <c r="L35" s="808">
        <v>37.5</v>
      </c>
      <c r="M35" s="808">
        <v>41</v>
      </c>
      <c r="N35" s="808">
        <v>43.5</v>
      </c>
      <c r="O35" s="808">
        <v>46</v>
      </c>
      <c r="P35" s="808">
        <v>48</v>
      </c>
      <c r="Q35" s="808">
        <f>+P35-Q34</f>
        <v>40</v>
      </c>
      <c r="R35" s="808">
        <f>+Q35-R34</f>
        <v>32</v>
      </c>
      <c r="S35" s="808">
        <f>+R35-S34</f>
        <v>16</v>
      </c>
      <c r="T35" s="808">
        <f>+S35-T34</f>
        <v>0</v>
      </c>
      <c r="U35" s="780"/>
      <c r="W35" s="687">
        <f t="shared" si="2"/>
        <v>0</v>
      </c>
    </row>
    <row r="36" spans="1:23" ht="15" x14ac:dyDescent="0.25">
      <c r="A36" s="785">
        <f t="shared" si="17"/>
        <v>32</v>
      </c>
      <c r="B36" s="803" t="s">
        <v>575</v>
      </c>
      <c r="C36" s="790">
        <f>C32-C35</f>
        <v>0</v>
      </c>
      <c r="D36" s="790">
        <f t="shared" ref="D36:U36" si="26">D32-D35</f>
        <v>-8.0000000000000071E-2</v>
      </c>
      <c r="E36" s="790">
        <f t="shared" si="26"/>
        <v>-0.16999999999999993</v>
      </c>
      <c r="F36" s="790">
        <f>F32-F35</f>
        <v>-0.35000000000000142</v>
      </c>
      <c r="G36" s="790">
        <f>G32-G35</f>
        <v>-0.62000000000000099</v>
      </c>
      <c r="H36" s="790">
        <f>H32-H35</f>
        <v>-0.89000000000000057</v>
      </c>
      <c r="I36" s="790">
        <f t="shared" ref="I36:T36" si="27">I32-I35</f>
        <v>-1.2199999999999989</v>
      </c>
      <c r="J36" s="790">
        <f t="shared" si="27"/>
        <v>-1.6400000000000006</v>
      </c>
      <c r="K36" s="790">
        <f t="shared" si="27"/>
        <v>-1.8299999999999983</v>
      </c>
      <c r="L36" s="790">
        <f t="shared" si="27"/>
        <v>-2.0300000000000011</v>
      </c>
      <c r="M36" s="790">
        <f t="shared" si="27"/>
        <v>-2.240000000000002</v>
      </c>
      <c r="N36" s="790">
        <f t="shared" si="27"/>
        <v>-2.5499999999999972</v>
      </c>
      <c r="O36" s="790">
        <f t="shared" si="27"/>
        <v>-2.3599999999999994</v>
      </c>
      <c r="P36" s="790">
        <f t="shared" si="27"/>
        <v>-2.0200000000000031</v>
      </c>
      <c r="Q36" s="790">
        <f t="shared" si="27"/>
        <v>-22.58</v>
      </c>
      <c r="R36" s="790">
        <f t="shared" si="27"/>
        <v>-44.36</v>
      </c>
      <c r="S36" s="790">
        <f t="shared" si="27"/>
        <v>-59.51</v>
      </c>
      <c r="T36" s="790">
        <f t="shared" si="27"/>
        <v>-81.08</v>
      </c>
      <c r="U36" s="784">
        <f t="shared" si="26"/>
        <v>0</v>
      </c>
    </row>
    <row r="37" spans="1:23" ht="15" x14ac:dyDescent="0.25">
      <c r="A37" s="785">
        <f t="shared" si="17"/>
        <v>33</v>
      </c>
      <c r="B37" s="803" t="s">
        <v>576</v>
      </c>
      <c r="C37" s="790">
        <f>C32/C27*100</f>
        <v>0</v>
      </c>
      <c r="D37" s="790">
        <f t="shared" ref="D37:E37" si="28">D32/D27*100</f>
        <v>20.89158533368505</v>
      </c>
      <c r="E37" s="790">
        <f t="shared" si="28"/>
        <v>29.616805170821799</v>
      </c>
      <c r="F37" s="790">
        <f>F32/F27*100</f>
        <v>34.259652100127283</v>
      </c>
      <c r="G37" s="790">
        <f>G32/G27*100</f>
        <v>38.097110281108712</v>
      </c>
      <c r="H37" s="790">
        <f>H32/H27*100</f>
        <v>41.410256410256416</v>
      </c>
      <c r="I37" s="790">
        <f t="shared" ref="I37:T37" si="29">I32/I27*100</f>
        <v>44.31837717036273</v>
      </c>
      <c r="J37" s="790">
        <f t="shared" si="29"/>
        <v>46.812652068126525</v>
      </c>
      <c r="K37" s="790">
        <f t="shared" si="29"/>
        <v>49.219706242350078</v>
      </c>
      <c r="L37" s="790">
        <f t="shared" si="29"/>
        <v>51.361135244714738</v>
      </c>
      <c r="M37" s="790">
        <f t="shared" si="29"/>
        <v>53.278350515463913</v>
      </c>
      <c r="N37" s="790">
        <f t="shared" si="29"/>
        <v>54.353597026811784</v>
      </c>
      <c r="O37" s="790">
        <f t="shared" si="29"/>
        <v>55.641973734540365</v>
      </c>
      <c r="P37" s="790">
        <f t="shared" si="29"/>
        <v>56.779451716473204</v>
      </c>
      <c r="Q37" s="790">
        <f t="shared" si="29"/>
        <v>33.230323146770445</v>
      </c>
      <c r="R37" s="790">
        <f t="shared" si="29"/>
        <v>-54.600392274662923</v>
      </c>
      <c r="S37" s="790">
        <f t="shared" si="29"/>
        <v>511.42507875311509</v>
      </c>
      <c r="T37" s="790">
        <f t="shared" si="29"/>
        <v>175.94569727271144</v>
      </c>
      <c r="U37" s="784"/>
    </row>
    <row r="38" spans="1:23" ht="15" x14ac:dyDescent="0.25">
      <c r="A38" s="785">
        <f t="shared" si="17"/>
        <v>34</v>
      </c>
      <c r="B38" s="803" t="s">
        <v>577</v>
      </c>
      <c r="C38" s="790">
        <f t="shared" ref="C38:U38" si="30">C32/$U$26*100</f>
        <v>0</v>
      </c>
      <c r="D38" s="790">
        <f t="shared" si="30"/>
        <v>5.3123130293867487</v>
      </c>
      <c r="E38" s="790">
        <f t="shared" si="30"/>
        <v>8.6056788089686851</v>
      </c>
      <c r="F38" s="790">
        <f t="shared" si="30"/>
        <v>10.832557503105553</v>
      </c>
      <c r="G38" s="790">
        <f t="shared" si="30"/>
        <v>12.999069003726666</v>
      </c>
      <c r="H38" s="790">
        <f t="shared" si="30"/>
        <v>15.165580504347776</v>
      </c>
      <c r="I38" s="790">
        <f t="shared" si="30"/>
        <v>17.291847209291713</v>
      </c>
      <c r="J38" s="790">
        <f t="shared" si="30"/>
        <v>19.357746720719891</v>
      </c>
      <c r="K38" s="790">
        <f t="shared" si="30"/>
        <v>21.577917948910567</v>
      </c>
      <c r="L38" s="790">
        <f t="shared" si="30"/>
        <v>23.791381711155047</v>
      </c>
      <c r="M38" s="790">
        <f t="shared" si="30"/>
        <v>25.998138007453331</v>
      </c>
      <c r="N38" s="790">
        <f t="shared" si="30"/>
        <v>27.46707304967012</v>
      </c>
      <c r="O38" s="790">
        <f t="shared" si="30"/>
        <v>29.271381389196684</v>
      </c>
      <c r="P38" s="790">
        <f t="shared" si="30"/>
        <v>30.840928420606399</v>
      </c>
      <c r="Q38" s="790">
        <f t="shared" si="30"/>
        <v>11.68440567827237</v>
      </c>
      <c r="R38" s="790">
        <f t="shared" si="30"/>
        <v>-8.2904279094975006</v>
      </c>
      <c r="S38" s="790">
        <f t="shared" si="30"/>
        <v>-29.184184331896141</v>
      </c>
      <c r="T38" s="790">
        <f t="shared" si="30"/>
        <v>-54.384133891752221</v>
      </c>
      <c r="U38" s="784">
        <f t="shared" si="30"/>
        <v>0</v>
      </c>
    </row>
    <row r="40" spans="1:23" x14ac:dyDescent="0.2">
      <c r="C40" s="689">
        <f>+C32</f>
        <v>0</v>
      </c>
      <c r="D40" s="689">
        <f t="shared" ref="D40:P40" si="31">ROUND(D32-C32,2)</f>
        <v>7.92</v>
      </c>
      <c r="E40" s="689">
        <f t="shared" si="31"/>
        <v>4.91</v>
      </c>
      <c r="F40" s="689">
        <f t="shared" si="31"/>
        <v>3.32</v>
      </c>
      <c r="G40" s="689">
        <f t="shared" si="31"/>
        <v>3.23</v>
      </c>
      <c r="H40" s="689">
        <f t="shared" si="31"/>
        <v>3.23</v>
      </c>
      <c r="I40" s="689">
        <f t="shared" si="31"/>
        <v>3.17</v>
      </c>
      <c r="J40" s="689">
        <f t="shared" si="31"/>
        <v>3.08</v>
      </c>
      <c r="K40" s="689">
        <f t="shared" si="31"/>
        <v>3.31</v>
      </c>
      <c r="L40" s="689">
        <f t="shared" si="31"/>
        <v>3.3</v>
      </c>
      <c r="M40" s="689">
        <f t="shared" si="31"/>
        <v>3.29</v>
      </c>
      <c r="N40" s="689">
        <f t="shared" si="31"/>
        <v>2.19</v>
      </c>
      <c r="O40" s="689">
        <f t="shared" si="31"/>
        <v>2.69</v>
      </c>
      <c r="P40" s="689">
        <f t="shared" si="31"/>
        <v>2.34</v>
      </c>
      <c r="Q40" s="689">
        <f>SUM(C40:P40)</f>
        <v>45.97999999999999</v>
      </c>
      <c r="R40" s="689"/>
    </row>
    <row r="41" spans="1:23" x14ac:dyDescent="0.2">
      <c r="C41" s="689"/>
      <c r="D41" s="689">
        <v>8</v>
      </c>
      <c r="E41" s="689">
        <v>5</v>
      </c>
      <c r="F41" s="689">
        <v>3.5</v>
      </c>
      <c r="G41" s="689">
        <v>3.5</v>
      </c>
      <c r="H41" s="689">
        <v>3.5</v>
      </c>
      <c r="I41" s="689">
        <v>3.5</v>
      </c>
      <c r="J41" s="689">
        <v>3.5</v>
      </c>
      <c r="K41" s="689">
        <v>3.5</v>
      </c>
      <c r="L41" s="689">
        <v>3.5</v>
      </c>
      <c r="M41" s="689">
        <v>3.5</v>
      </c>
      <c r="N41" s="689">
        <v>2.5</v>
      </c>
      <c r="O41" s="689">
        <v>2.5</v>
      </c>
      <c r="P41" s="689">
        <v>2</v>
      </c>
      <c r="Q41" s="689">
        <f>SUM(C41:P41)</f>
        <v>48</v>
      </c>
      <c r="R41" s="689">
        <f>+Q41-[15]COP!B19</f>
        <v>0</v>
      </c>
    </row>
    <row r="42" spans="1:23" x14ac:dyDescent="0.2">
      <c r="C42" s="689">
        <f t="shared" ref="C42:P42" si="32">C40-C41</f>
        <v>0</v>
      </c>
      <c r="D42" s="689">
        <f t="shared" si="32"/>
        <v>-8.0000000000000071E-2</v>
      </c>
      <c r="E42" s="689">
        <f t="shared" si="32"/>
        <v>-8.9999999999999858E-2</v>
      </c>
      <c r="F42" s="689">
        <f t="shared" si="32"/>
        <v>-0.18000000000000016</v>
      </c>
      <c r="G42" s="689">
        <f t="shared" si="32"/>
        <v>-0.27</v>
      </c>
      <c r="H42" s="689">
        <f t="shared" si="32"/>
        <v>-0.27</v>
      </c>
      <c r="I42" s="689">
        <f t="shared" si="32"/>
        <v>-0.33000000000000007</v>
      </c>
      <c r="J42" s="689">
        <f t="shared" si="32"/>
        <v>-0.41999999999999993</v>
      </c>
      <c r="K42" s="689">
        <f t="shared" si="32"/>
        <v>-0.18999999999999995</v>
      </c>
      <c r="L42" s="689">
        <f t="shared" si="32"/>
        <v>-0.20000000000000018</v>
      </c>
      <c r="M42" s="689">
        <f t="shared" si="32"/>
        <v>-0.20999999999999996</v>
      </c>
      <c r="N42" s="689">
        <f t="shared" si="32"/>
        <v>-0.31000000000000005</v>
      </c>
      <c r="O42" s="689">
        <f t="shared" si="32"/>
        <v>0.18999999999999995</v>
      </c>
      <c r="P42" s="689">
        <f t="shared" si="32"/>
        <v>0.33999999999999986</v>
      </c>
      <c r="Q42" s="689"/>
      <c r="R42" s="689"/>
      <c r="S42" s="689"/>
      <c r="T42" s="689"/>
    </row>
    <row r="44" spans="1:23" x14ac:dyDescent="0.2">
      <c r="B44" s="690" t="s">
        <v>578</v>
      </c>
      <c r="C44" s="690">
        <f>SUM(C28:C29)</f>
        <v>21.989999999999995</v>
      </c>
      <c r="D44" s="690">
        <f t="shared" ref="D44:P44" si="33">C44+D28+D29</f>
        <v>29.989999999999995</v>
      </c>
      <c r="E44" s="690">
        <f t="shared" si="33"/>
        <v>30.489999999999995</v>
      </c>
      <c r="F44" s="690">
        <f t="shared" si="33"/>
        <v>30.989999999999995</v>
      </c>
      <c r="G44" s="690">
        <f t="shared" si="33"/>
        <v>31.489999999999995</v>
      </c>
      <c r="H44" s="690">
        <f t="shared" si="33"/>
        <v>31.989999999999995</v>
      </c>
      <c r="I44" s="690">
        <f t="shared" si="33"/>
        <v>32.389999999999993</v>
      </c>
      <c r="J44" s="690">
        <f t="shared" si="33"/>
        <v>32.789999999999992</v>
      </c>
      <c r="K44" s="690">
        <f t="shared" si="33"/>
        <v>33.189999999999991</v>
      </c>
      <c r="L44" s="690">
        <f t="shared" si="33"/>
        <v>33.589999999999989</v>
      </c>
      <c r="M44" s="690">
        <f t="shared" si="33"/>
        <v>33.989999999999988</v>
      </c>
      <c r="N44" s="690">
        <f t="shared" si="33"/>
        <v>34.389999999999986</v>
      </c>
      <c r="O44" s="690">
        <f t="shared" si="33"/>
        <v>34.789999999999985</v>
      </c>
      <c r="P44" s="690">
        <f t="shared" si="33"/>
        <v>34.999999999999986</v>
      </c>
    </row>
    <row r="45" spans="1:23" x14ac:dyDescent="0.2">
      <c r="B45" s="690" t="s">
        <v>579</v>
      </c>
      <c r="C45" s="690">
        <f t="shared" ref="C45:N45" si="34">SUM(C32)</f>
        <v>0</v>
      </c>
      <c r="D45" s="690">
        <f t="shared" si="34"/>
        <v>7.92</v>
      </c>
      <c r="E45" s="690">
        <f t="shared" si="34"/>
        <v>12.83</v>
      </c>
      <c r="F45" s="690">
        <f t="shared" si="34"/>
        <v>16.149999999999999</v>
      </c>
      <c r="G45" s="690">
        <f t="shared" si="34"/>
        <v>19.38</v>
      </c>
      <c r="H45" s="690">
        <f t="shared" si="34"/>
        <v>22.61</v>
      </c>
      <c r="I45" s="690">
        <f t="shared" si="34"/>
        <v>25.78</v>
      </c>
      <c r="J45" s="690">
        <f t="shared" si="34"/>
        <v>28.86</v>
      </c>
      <c r="K45" s="690">
        <f t="shared" si="34"/>
        <v>32.17</v>
      </c>
      <c r="L45" s="690">
        <f t="shared" si="34"/>
        <v>35.47</v>
      </c>
      <c r="M45" s="690">
        <f t="shared" si="34"/>
        <v>38.76</v>
      </c>
      <c r="N45" s="690">
        <f t="shared" si="34"/>
        <v>40.950000000000003</v>
      </c>
      <c r="O45" s="690">
        <f t="shared" ref="O45:P45" si="35">SUM(O32)</f>
        <v>43.64</v>
      </c>
      <c r="P45" s="690">
        <f t="shared" si="35"/>
        <v>45.98</v>
      </c>
    </row>
    <row r="46" spans="1:23" x14ac:dyDescent="0.2">
      <c r="B46" s="691" t="s">
        <v>580</v>
      </c>
      <c r="C46" s="691"/>
      <c r="D46" s="691">
        <f t="shared" ref="D46:P46" si="36">D45/D44</f>
        <v>0.26408802934311443</v>
      </c>
      <c r="E46" s="691">
        <f t="shared" si="36"/>
        <v>0.42079370285339462</v>
      </c>
      <c r="F46" s="691">
        <f t="shared" si="36"/>
        <v>0.52113585027428211</v>
      </c>
      <c r="G46" s="691">
        <f t="shared" si="36"/>
        <v>0.61543347094315659</v>
      </c>
      <c r="H46" s="691">
        <f t="shared" si="36"/>
        <v>0.70678336980306355</v>
      </c>
      <c r="I46" s="691">
        <f t="shared" si="36"/>
        <v>0.79592466810744078</v>
      </c>
      <c r="J46" s="691">
        <f t="shared" si="36"/>
        <v>0.8801463860933213</v>
      </c>
      <c r="K46" s="691">
        <f t="shared" si="36"/>
        <v>0.96926785176257946</v>
      </c>
      <c r="L46" s="691">
        <f t="shared" si="36"/>
        <v>1.0559690384042872</v>
      </c>
      <c r="M46" s="691">
        <f t="shared" si="36"/>
        <v>1.1403353927625777</v>
      </c>
      <c r="N46" s="691">
        <f t="shared" si="36"/>
        <v>1.190753125908695</v>
      </c>
      <c r="O46" s="691">
        <f t="shared" si="36"/>
        <v>1.254383443518253</v>
      </c>
      <c r="P46" s="691">
        <f t="shared" si="36"/>
        <v>1.3137142857142861</v>
      </c>
    </row>
    <row r="47" spans="1:23" x14ac:dyDescent="0.2">
      <c r="B47" s="690"/>
      <c r="C47" s="690"/>
      <c r="D47" s="690"/>
      <c r="E47" s="690"/>
      <c r="F47" s="690"/>
      <c r="G47" s="690"/>
      <c r="H47" s="690"/>
      <c r="I47" s="690"/>
      <c r="J47" s="690"/>
      <c r="K47" s="690"/>
      <c r="L47" s="690"/>
      <c r="M47" s="690"/>
      <c r="N47" s="690"/>
      <c r="O47" s="690"/>
      <c r="P47" s="690"/>
    </row>
    <row r="48" spans="1:23" x14ac:dyDescent="0.2">
      <c r="B48" s="690" t="s">
        <v>581</v>
      </c>
      <c r="C48" s="690">
        <f>+C16</f>
        <v>12.68</v>
      </c>
      <c r="D48" s="690">
        <f t="shared" ref="D48:P48" si="37">+D16+C48</f>
        <v>22.490000000000002</v>
      </c>
      <c r="E48" s="690">
        <f t="shared" si="37"/>
        <v>30.340000000000003</v>
      </c>
      <c r="F48" s="690">
        <f t="shared" si="37"/>
        <v>38.190000000000005</v>
      </c>
      <c r="G48" s="690">
        <f t="shared" si="37"/>
        <v>46.040000000000006</v>
      </c>
      <c r="H48" s="690">
        <f t="shared" si="37"/>
        <v>53.890000000000008</v>
      </c>
      <c r="I48" s="690">
        <f t="shared" si="37"/>
        <v>61.740000000000009</v>
      </c>
      <c r="J48" s="690">
        <f t="shared" si="37"/>
        <v>68.900000000000006</v>
      </c>
      <c r="K48" s="690">
        <f t="shared" si="37"/>
        <v>75.27000000000001</v>
      </c>
      <c r="L48" s="690">
        <f t="shared" si="37"/>
        <v>81.640000000000015</v>
      </c>
      <c r="M48" s="690">
        <f t="shared" si="37"/>
        <v>87.030000000000015</v>
      </c>
      <c r="N48" s="690">
        <f t="shared" si="37"/>
        <v>90.460000000000022</v>
      </c>
      <c r="O48" s="690">
        <f t="shared" si="37"/>
        <v>93.40000000000002</v>
      </c>
      <c r="P48" s="690">
        <f t="shared" si="37"/>
        <v>95.510000000000019</v>
      </c>
    </row>
    <row r="49" spans="2:18" x14ac:dyDescent="0.2">
      <c r="B49" s="691" t="s">
        <v>582</v>
      </c>
      <c r="C49" s="691">
        <f>+C48/$P$48%</f>
        <v>13.276096743796458</v>
      </c>
      <c r="D49" s="691">
        <f>+D48/$P$48%</f>
        <v>23.547272536907126</v>
      </c>
      <c r="E49" s="691">
        <f t="shared" ref="E49:P49" si="38">+E48/$P$48%</f>
        <v>31.766307192964085</v>
      </c>
      <c r="F49" s="691">
        <f t="shared" si="38"/>
        <v>39.98534184902104</v>
      </c>
      <c r="G49" s="691">
        <f t="shared" si="38"/>
        <v>48.204376505078002</v>
      </c>
      <c r="H49" s="691">
        <f t="shared" si="38"/>
        <v>56.423411161134958</v>
      </c>
      <c r="I49" s="691">
        <f t="shared" si="38"/>
        <v>64.642445817191913</v>
      </c>
      <c r="J49" s="691">
        <f t="shared" si="38"/>
        <v>72.139043032143221</v>
      </c>
      <c r="K49" s="691">
        <f t="shared" si="38"/>
        <v>78.808501727567787</v>
      </c>
      <c r="L49" s="691">
        <f t="shared" si="38"/>
        <v>85.477960422992354</v>
      </c>
      <c r="M49" s="691">
        <f t="shared" si="38"/>
        <v>91.121348549890058</v>
      </c>
      <c r="N49" s="691">
        <f t="shared" si="38"/>
        <v>94.712595539734068</v>
      </c>
      <c r="O49" s="691">
        <f t="shared" si="38"/>
        <v>97.790807245314625</v>
      </c>
      <c r="P49" s="691">
        <f t="shared" si="38"/>
        <v>100</v>
      </c>
    </row>
    <row r="50" spans="2:18" x14ac:dyDescent="0.2">
      <c r="B50" s="690"/>
      <c r="C50" s="690"/>
      <c r="D50" s="690"/>
      <c r="E50" s="690"/>
      <c r="F50" s="690"/>
      <c r="G50" s="690"/>
      <c r="H50" s="690"/>
      <c r="I50" s="690"/>
      <c r="J50" s="690"/>
      <c r="K50" s="690"/>
      <c r="L50" s="690"/>
      <c r="M50" s="690"/>
      <c r="N50" s="690"/>
      <c r="O50" s="690"/>
      <c r="P50" s="690"/>
    </row>
    <row r="51" spans="2:18" x14ac:dyDescent="0.2">
      <c r="B51" s="690" t="s">
        <v>583</v>
      </c>
      <c r="C51" s="690">
        <f>+C33</f>
        <v>0</v>
      </c>
      <c r="D51" s="690">
        <f t="shared" ref="D51:P51" si="39">+D33+C51</f>
        <v>7.92</v>
      </c>
      <c r="E51" s="690">
        <f t="shared" si="39"/>
        <v>12.83</v>
      </c>
      <c r="F51" s="690">
        <f t="shared" si="39"/>
        <v>16.149999999999999</v>
      </c>
      <c r="G51" s="690">
        <f t="shared" si="39"/>
        <v>19.38</v>
      </c>
      <c r="H51" s="690">
        <f t="shared" si="39"/>
        <v>22.61</v>
      </c>
      <c r="I51" s="690">
        <f t="shared" si="39"/>
        <v>25.78</v>
      </c>
      <c r="J51" s="690">
        <f t="shared" si="39"/>
        <v>28.86</v>
      </c>
      <c r="K51" s="690">
        <f t="shared" si="39"/>
        <v>32.17</v>
      </c>
      <c r="L51" s="690">
        <f t="shared" si="39"/>
        <v>35.47</v>
      </c>
      <c r="M51" s="690">
        <f t="shared" si="39"/>
        <v>38.76</v>
      </c>
      <c r="N51" s="690">
        <f t="shared" si="39"/>
        <v>40.949999999999996</v>
      </c>
      <c r="O51" s="690">
        <f t="shared" si="39"/>
        <v>43.639999999999993</v>
      </c>
      <c r="P51" s="690">
        <f t="shared" si="39"/>
        <v>45.97999999999999</v>
      </c>
    </row>
    <row r="52" spans="2:18" x14ac:dyDescent="0.2">
      <c r="B52" s="691" t="s">
        <v>584</v>
      </c>
      <c r="C52" s="691">
        <f>+C51/$P$51%</f>
        <v>0</v>
      </c>
      <c r="D52" s="691">
        <f>+D51/$P$51%</f>
        <v>17.224880382775122</v>
      </c>
      <c r="E52" s="691">
        <f t="shared" ref="E52:P52" si="40">+E51/$P$51%</f>
        <v>27.903436276642026</v>
      </c>
      <c r="F52" s="691">
        <f t="shared" si="40"/>
        <v>35.123966942148769</v>
      </c>
      <c r="G52" s="691">
        <f t="shared" si="40"/>
        <v>42.148760330578519</v>
      </c>
      <c r="H52" s="691">
        <f t="shared" si="40"/>
        <v>49.173553719008275</v>
      </c>
      <c r="I52" s="691">
        <f t="shared" si="40"/>
        <v>56.06785558938671</v>
      </c>
      <c r="J52" s="691">
        <f t="shared" si="40"/>
        <v>62.766420182688144</v>
      </c>
      <c r="K52" s="691">
        <f t="shared" si="40"/>
        <v>69.965202261853008</v>
      </c>
      <c r="L52" s="691">
        <f t="shared" si="40"/>
        <v>77.142235754675966</v>
      </c>
      <c r="M52" s="691">
        <f t="shared" si="40"/>
        <v>84.297520661157037</v>
      </c>
      <c r="N52" s="691">
        <f t="shared" si="40"/>
        <v>89.060461070030456</v>
      </c>
      <c r="O52" s="691">
        <f t="shared" si="40"/>
        <v>94.910830795998265</v>
      </c>
      <c r="P52" s="691">
        <f t="shared" si="40"/>
        <v>100</v>
      </c>
    </row>
    <row r="54" spans="2:18" x14ac:dyDescent="0.2">
      <c r="D54" s="678">
        <f>+D52-D49</f>
        <v>-6.3223921541320038</v>
      </c>
      <c r="E54" s="678">
        <f>+E52-E49</f>
        <v>-3.8628709163220591</v>
      </c>
      <c r="F54" s="678">
        <f>+F52-F49</f>
        <v>-4.8613749068722711</v>
      </c>
      <c r="G54" s="678">
        <f t="shared" ref="G54:P54" si="41">+G52-G49</f>
        <v>-6.0556161744994839</v>
      </c>
      <c r="H54" s="678">
        <f t="shared" si="41"/>
        <v>-7.2498574421266824</v>
      </c>
      <c r="I54" s="678">
        <f t="shared" si="41"/>
        <v>-8.5745902278052029</v>
      </c>
      <c r="J54" s="678">
        <f t="shared" si="41"/>
        <v>-9.3726228494550767</v>
      </c>
      <c r="K54" s="678">
        <f t="shared" si="41"/>
        <v>-8.8432994657147788</v>
      </c>
      <c r="L54" s="678">
        <f t="shared" si="41"/>
        <v>-8.3357246683163879</v>
      </c>
      <c r="M54" s="678">
        <f t="shared" si="41"/>
        <v>-6.823827888733021</v>
      </c>
      <c r="N54" s="678">
        <f t="shared" si="41"/>
        <v>-5.6521344697036113</v>
      </c>
      <c r="O54" s="678">
        <f t="shared" si="41"/>
        <v>-2.8799764493163593</v>
      </c>
      <c r="P54" s="678">
        <f t="shared" si="41"/>
        <v>0</v>
      </c>
    </row>
    <row r="57" spans="2:18" x14ac:dyDescent="0.2">
      <c r="B57" s="678" t="s">
        <v>585</v>
      </c>
      <c r="C57" s="678">
        <f>SUM(C14:C21)</f>
        <v>34.279999999999994</v>
      </c>
      <c r="D57" s="678">
        <f t="shared" ref="D57:P57" si="42">SUM(D14:D21)</f>
        <v>19.419999999999998</v>
      </c>
      <c r="E57" s="678">
        <f t="shared" si="42"/>
        <v>8.81</v>
      </c>
      <c r="F57" s="678">
        <f t="shared" si="42"/>
        <v>8.99</v>
      </c>
      <c r="G57" s="678">
        <f t="shared" si="42"/>
        <v>9.1000000000000014</v>
      </c>
      <c r="H57" s="678">
        <f t="shared" si="42"/>
        <v>9.1900000000000013</v>
      </c>
      <c r="I57" s="678">
        <f t="shared" si="42"/>
        <v>9.2900000000000009</v>
      </c>
      <c r="J57" s="678">
        <f t="shared" si="42"/>
        <v>8.7100000000000009</v>
      </c>
      <c r="K57" s="678">
        <f t="shared" si="42"/>
        <v>8.0300000000000011</v>
      </c>
      <c r="L57" s="678">
        <f t="shared" si="42"/>
        <v>8.1199999999999992</v>
      </c>
      <c r="M57" s="678">
        <f t="shared" si="42"/>
        <v>7.2099999999999991</v>
      </c>
      <c r="N57" s="678">
        <f t="shared" si="42"/>
        <v>5.24</v>
      </c>
      <c r="O57" s="678">
        <f t="shared" si="42"/>
        <v>4.82</v>
      </c>
      <c r="P57" s="678">
        <f t="shared" si="42"/>
        <v>3.9799999999999995</v>
      </c>
      <c r="Q57" s="678">
        <f>SUM(C57:P57)</f>
        <v>145.19</v>
      </c>
      <c r="R57" s="678">
        <f>+Q57-[15]COP!B12</f>
        <v>-1.7630439165279768</v>
      </c>
    </row>
    <row r="58" spans="2:18" x14ac:dyDescent="0.2">
      <c r="B58" s="678" t="s">
        <v>12</v>
      </c>
      <c r="C58" s="678">
        <f>+C16</f>
        <v>12.68</v>
      </c>
      <c r="D58" s="678">
        <f t="shared" ref="D58:P58" si="43">+D16</f>
        <v>9.81</v>
      </c>
      <c r="E58" s="678">
        <f t="shared" si="43"/>
        <v>7.85</v>
      </c>
      <c r="F58" s="678">
        <f t="shared" si="43"/>
        <v>7.85</v>
      </c>
      <c r="G58" s="678">
        <f t="shared" si="43"/>
        <v>7.85</v>
      </c>
      <c r="H58" s="678">
        <f t="shared" si="43"/>
        <v>7.85</v>
      </c>
      <c r="I58" s="678">
        <f t="shared" si="43"/>
        <v>7.85</v>
      </c>
      <c r="J58" s="678">
        <f t="shared" si="43"/>
        <v>7.16</v>
      </c>
      <c r="K58" s="678">
        <f t="shared" si="43"/>
        <v>6.37</v>
      </c>
      <c r="L58" s="678">
        <f t="shared" si="43"/>
        <v>6.37</v>
      </c>
      <c r="M58" s="678">
        <f t="shared" si="43"/>
        <v>5.39</v>
      </c>
      <c r="N58" s="678">
        <f t="shared" si="43"/>
        <v>3.43</v>
      </c>
      <c r="O58" s="678">
        <f t="shared" si="43"/>
        <v>2.94</v>
      </c>
      <c r="P58" s="678">
        <f t="shared" si="43"/>
        <v>2.11</v>
      </c>
      <c r="Q58" s="678">
        <f>SUM(C58:P58)</f>
        <v>95.510000000000019</v>
      </c>
      <c r="R58" s="678">
        <f>+Q58-[15]COP!B8</f>
        <v>-2.6330439165279529</v>
      </c>
    </row>
  </sheetData>
  <protectedRanges>
    <protectedRange sqref="U27:U34 U6:U7 U10 U12:U24" name="Range5"/>
    <protectedRange sqref="B30:U33" name="Range3"/>
    <protectedRange sqref="B25:U27" name="Range1"/>
    <protectedRange sqref="U6:U7 C10:U10 B11:T11 U12:U24" name="Range2"/>
    <protectedRange sqref="U36:U38 C34:T34 B35:T38" name="Range4"/>
    <protectedRange sqref="U11" name="Range5_1"/>
    <protectedRange sqref="B10 U11" name="Range2_1"/>
    <protectedRange sqref="U9" name="Range5_1_1"/>
    <protectedRange sqref="U9 B8:U8" name="Range2_1_1"/>
  </protectedRanges>
  <mergeCells count="1">
    <mergeCell ref="C1:F1"/>
  </mergeCells>
  <printOptions horizontalCentered="1"/>
  <pageMargins left="0.19685039370078741" right="0.19685039370078741" top="0.19685039370078741" bottom="0.19685039370078741" header="0" footer="0"/>
  <pageSetup paperSize="9" scale="63" orientation="landscape" blackAndWhite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20"/>
  <sheetViews>
    <sheetView workbookViewId="0">
      <selection activeCell="E36" sqref="E36"/>
    </sheetView>
  </sheetViews>
  <sheetFormatPr defaultColWidth="9.109375" defaultRowHeight="12" x14ac:dyDescent="0.2"/>
  <cols>
    <col min="1" max="1" width="22" style="237" bestFit="1" customWidth="1"/>
    <col min="2" max="3" width="5.88671875" style="237" bestFit="1" customWidth="1"/>
    <col min="4" max="5" width="7.88671875" style="237" bestFit="1" customWidth="1"/>
    <col min="6" max="7" width="8.33203125" style="237" bestFit="1" customWidth="1"/>
    <col min="8" max="8" width="6.44140625" style="237" bestFit="1" customWidth="1"/>
    <col min="9" max="9" width="6.33203125" style="237" bestFit="1" customWidth="1"/>
    <col min="10" max="16384" width="9.109375" style="237"/>
  </cols>
  <sheetData>
    <row r="1" spans="1:13" x14ac:dyDescent="0.2">
      <c r="F1" s="666">
        <v>0.25</v>
      </c>
      <c r="G1" s="666">
        <v>0.35</v>
      </c>
      <c r="H1" s="666">
        <v>0.5</v>
      </c>
    </row>
    <row r="2" spans="1:13" x14ac:dyDescent="0.2">
      <c r="A2" s="242" t="s">
        <v>267</v>
      </c>
      <c r="B2" s="265" t="s">
        <v>395</v>
      </c>
      <c r="C2" s="265" t="s">
        <v>396</v>
      </c>
      <c r="D2" s="265" t="s">
        <v>397</v>
      </c>
      <c r="E2" s="265" t="s">
        <v>398</v>
      </c>
      <c r="F2" s="265" t="s">
        <v>498</v>
      </c>
      <c r="G2" s="265" t="s">
        <v>499</v>
      </c>
      <c r="H2" s="265" t="s">
        <v>587</v>
      </c>
      <c r="I2" s="237" t="s">
        <v>0</v>
      </c>
    </row>
    <row r="3" spans="1:13" x14ac:dyDescent="0.2">
      <c r="A3" s="233" t="s">
        <v>268</v>
      </c>
      <c r="B3" s="235"/>
      <c r="C3" s="235"/>
      <c r="D3" s="235"/>
      <c r="E3" s="235"/>
      <c r="F3" s="235"/>
      <c r="G3" s="235"/>
      <c r="H3" s="235"/>
      <c r="L3" s="237">
        <v>195.17</v>
      </c>
      <c r="M3" s="237">
        <v>145.19</v>
      </c>
    </row>
    <row r="4" spans="1:13" x14ac:dyDescent="0.2">
      <c r="A4" s="231" t="s">
        <v>271</v>
      </c>
      <c r="B4" s="232">
        <v>1.1499999999999999</v>
      </c>
      <c r="C4" s="232">
        <v>18.04</v>
      </c>
      <c r="D4" s="232">
        <v>21.72</v>
      </c>
      <c r="E4" s="232">
        <v>18.489999999999998</v>
      </c>
      <c r="F4" s="232">
        <v>44.44</v>
      </c>
      <c r="G4" s="232">
        <v>91.33</v>
      </c>
      <c r="H4" s="232">
        <v>0</v>
      </c>
      <c r="I4" s="275">
        <f>SUM(B4:H4)</f>
        <v>195.17</v>
      </c>
      <c r="J4" s="275">
        <v>1.1499999999999999</v>
      </c>
      <c r="L4" s="237">
        <v>18.04</v>
      </c>
      <c r="M4" s="237">
        <f>+M3*L4/L3</f>
        <v>13.42023671670851</v>
      </c>
    </row>
    <row r="5" spans="1:13" x14ac:dyDescent="0.2">
      <c r="A5" s="231" t="s">
        <v>589</v>
      </c>
      <c r="B5" s="232">
        <f t="shared" ref="B5" si="0">+C10</f>
        <v>32.79</v>
      </c>
      <c r="C5" s="232">
        <f>+C10+C9-16.42</f>
        <v>45.79</v>
      </c>
      <c r="D5" s="232">
        <f>+D10+D9-19.16</f>
        <v>63.200000000000017</v>
      </c>
      <c r="E5" s="232">
        <f>+E10+E9-15.75</f>
        <v>79.52000000000001</v>
      </c>
      <c r="F5" s="232">
        <f>+F10+F9-35.06</f>
        <v>59.942000000000007</v>
      </c>
      <c r="G5" s="232">
        <v>0.8</v>
      </c>
      <c r="H5" s="232">
        <v>0</v>
      </c>
      <c r="L5" s="275">
        <v>18.489999999999998</v>
      </c>
      <c r="M5" s="275">
        <f>+M3*L5/L3</f>
        <v>13.75499871906543</v>
      </c>
    </row>
    <row r="6" spans="1:13" x14ac:dyDescent="0.2">
      <c r="A6" s="233" t="s">
        <v>168</v>
      </c>
      <c r="B6" s="234">
        <f t="shared" ref="B6" si="1">SUM(B4:B5)</f>
        <v>33.94</v>
      </c>
      <c r="C6" s="234">
        <f t="shared" ref="C6:H6" si="2">SUM(C4:C5)</f>
        <v>63.83</v>
      </c>
      <c r="D6" s="234">
        <f t="shared" si="2"/>
        <v>84.920000000000016</v>
      </c>
      <c r="E6" s="234">
        <f t="shared" si="2"/>
        <v>98.01</v>
      </c>
      <c r="F6" s="234">
        <f t="shared" si="2"/>
        <v>104.38200000000001</v>
      </c>
      <c r="G6" s="234">
        <f t="shared" si="2"/>
        <v>92.13</v>
      </c>
      <c r="H6" s="234">
        <f t="shared" si="2"/>
        <v>0</v>
      </c>
      <c r="I6" s="275">
        <v>0</v>
      </c>
      <c r="L6" s="275">
        <f>+F4</f>
        <v>44.44</v>
      </c>
      <c r="M6" s="275">
        <f>+M3*L6/L3</f>
        <v>33.059607521647798</v>
      </c>
    </row>
    <row r="7" spans="1:13" x14ac:dyDescent="0.2">
      <c r="A7" s="231"/>
      <c r="B7" s="232"/>
      <c r="C7" s="232"/>
      <c r="D7" s="232"/>
      <c r="E7" s="232"/>
      <c r="F7" s="232"/>
      <c r="G7" s="232"/>
      <c r="H7" s="232"/>
    </row>
    <row r="8" spans="1:13" x14ac:dyDescent="0.2">
      <c r="A8" s="233" t="s">
        <v>269</v>
      </c>
      <c r="B8" s="232"/>
      <c r="C8" s="232"/>
      <c r="D8" s="232"/>
      <c r="E8" s="232"/>
      <c r="F8" s="232"/>
      <c r="G8" s="232"/>
      <c r="H8" s="232"/>
    </row>
    <row r="9" spans="1:13" x14ac:dyDescent="0.2">
      <c r="A9" s="231" t="s">
        <v>442</v>
      </c>
      <c r="B9" s="232">
        <f>32.91+0.18</f>
        <v>33.089999999999996</v>
      </c>
      <c r="C9" s="232">
        <f>+'CF (2)'!AA22-B9</f>
        <v>29.42</v>
      </c>
      <c r="D9" s="232">
        <f>+'CF (2)'!AB22</f>
        <v>36.570000000000007</v>
      </c>
      <c r="E9" s="232">
        <f>+'CF (2)'!AC22</f>
        <v>32.07</v>
      </c>
      <c r="F9" s="232">
        <f>+'CF (2)'!AD22</f>
        <v>15.481999999999999</v>
      </c>
      <c r="G9" s="232">
        <f>+'CF (2)'!AE22</f>
        <v>2.4556</v>
      </c>
      <c r="H9" s="232">
        <f>Assumptions!H16</f>
        <v>0</v>
      </c>
      <c r="I9" s="275">
        <f>SUM(B9:H9)</f>
        <v>149.08760000000001</v>
      </c>
    </row>
    <row r="10" spans="1:13" x14ac:dyDescent="0.2">
      <c r="A10" s="231" t="s">
        <v>588</v>
      </c>
      <c r="B10" s="232">
        <v>0.8</v>
      </c>
      <c r="C10" s="232">
        <v>32.79</v>
      </c>
      <c r="D10" s="232">
        <f>+C5</f>
        <v>45.79</v>
      </c>
      <c r="E10" s="232">
        <f>+D5</f>
        <v>63.200000000000017</v>
      </c>
      <c r="F10" s="232">
        <f>+E5</f>
        <v>79.52000000000001</v>
      </c>
      <c r="G10" s="232">
        <f>+F5</f>
        <v>59.942000000000007</v>
      </c>
      <c r="H10" s="232">
        <v>0</v>
      </c>
      <c r="I10" s="275">
        <v>0</v>
      </c>
    </row>
    <row r="11" spans="1:13" x14ac:dyDescent="0.2">
      <c r="A11" s="231"/>
      <c r="B11" s="232"/>
      <c r="C11" s="232"/>
      <c r="D11" s="232"/>
      <c r="E11" s="232"/>
      <c r="F11" s="232"/>
      <c r="G11" s="232"/>
      <c r="H11" s="232"/>
      <c r="I11" s="275"/>
    </row>
    <row r="12" spans="1:13" x14ac:dyDescent="0.2">
      <c r="A12" s="233" t="s">
        <v>270</v>
      </c>
      <c r="B12" s="234">
        <f>B6-B9-B10</f>
        <v>5.0000000000001377E-2</v>
      </c>
      <c r="C12" s="234">
        <f>C6-C9-C10</f>
        <v>1.6199999999999974</v>
      </c>
      <c r="D12" s="234">
        <f t="shared" ref="D12:H12" si="3">D6-D9-D10</f>
        <v>2.5600000000000094</v>
      </c>
      <c r="E12" s="234">
        <f t="shared" si="3"/>
        <v>2.7399999999999807</v>
      </c>
      <c r="F12" s="234">
        <f t="shared" si="3"/>
        <v>9.3799999999999955</v>
      </c>
      <c r="G12" s="234">
        <f t="shared" si="3"/>
        <v>29.732399999999984</v>
      </c>
      <c r="H12" s="234">
        <f t="shared" si="3"/>
        <v>0</v>
      </c>
      <c r="I12" s="275">
        <f>SUM(B12:H12)</f>
        <v>46.082399999999964</v>
      </c>
      <c r="J12" s="237">
        <f>+'CF (2)'!Y25</f>
        <v>46.08239999999995</v>
      </c>
      <c r="K12" s="275">
        <f>+I12-J12</f>
        <v>0</v>
      </c>
    </row>
    <row r="13" spans="1:13" x14ac:dyDescent="0.2">
      <c r="A13" s="325"/>
      <c r="B13" s="343"/>
      <c r="C13" s="343"/>
      <c r="D13" s="343"/>
      <c r="E13" s="343"/>
      <c r="F13" s="343"/>
      <c r="G13" s="343"/>
      <c r="H13" s="343"/>
      <c r="I13" s="275"/>
    </row>
    <row r="14" spans="1:13" x14ac:dyDescent="0.2">
      <c r="A14" s="344" t="s">
        <v>159</v>
      </c>
      <c r="B14" s="345">
        <f t="shared" ref="B14" si="4">B12-B13</f>
        <v>5.0000000000001377E-2</v>
      </c>
      <c r="C14" s="345">
        <f t="shared" ref="C14:H14" si="5">C12-C13</f>
        <v>1.6199999999999974</v>
      </c>
      <c r="D14" s="345">
        <f t="shared" si="5"/>
        <v>2.5600000000000094</v>
      </c>
      <c r="E14" s="345">
        <f t="shared" si="5"/>
        <v>2.7399999999999807</v>
      </c>
      <c r="F14" s="345">
        <f t="shared" si="5"/>
        <v>9.3799999999999955</v>
      </c>
      <c r="G14" s="345">
        <f t="shared" si="5"/>
        <v>29.732399999999984</v>
      </c>
      <c r="H14" s="345">
        <f t="shared" si="5"/>
        <v>0</v>
      </c>
      <c r="I14" s="275">
        <f>SUM(B14:H14)</f>
        <v>46.082399999999964</v>
      </c>
    </row>
    <row r="15" spans="1:13" x14ac:dyDescent="0.2">
      <c r="A15" s="325" t="s">
        <v>160</v>
      </c>
      <c r="B15" s="343">
        <v>0</v>
      </c>
      <c r="C15" s="343">
        <f>C14*0.25</f>
        <v>0.40499999999999936</v>
      </c>
      <c r="D15" s="343">
        <f>D14*0.25</f>
        <v>0.64000000000000234</v>
      </c>
      <c r="E15" s="343">
        <f>E14*0.25</f>
        <v>0.68499999999999517</v>
      </c>
      <c r="F15" s="343">
        <f>F14*0.25</f>
        <v>2.3449999999999989</v>
      </c>
      <c r="G15" s="343">
        <f>G14*0.25</f>
        <v>7.433099999999996</v>
      </c>
      <c r="H15" s="343">
        <f>H14*0.31</f>
        <v>0</v>
      </c>
      <c r="I15" s="275">
        <f>SUM(B15:H15)</f>
        <v>11.508099999999992</v>
      </c>
    </row>
    <row r="16" spans="1:13" x14ac:dyDescent="0.2">
      <c r="A16" s="333" t="s">
        <v>161</v>
      </c>
      <c r="B16" s="346">
        <f t="shared" ref="B16" si="6">B14-B15</f>
        <v>5.0000000000001377E-2</v>
      </c>
      <c r="C16" s="346">
        <f t="shared" ref="C16:H16" si="7">C14-C15</f>
        <v>1.2149999999999981</v>
      </c>
      <c r="D16" s="346">
        <f t="shared" si="7"/>
        <v>1.920000000000007</v>
      </c>
      <c r="E16" s="346">
        <f t="shared" si="7"/>
        <v>2.0549999999999855</v>
      </c>
      <c r="F16" s="346">
        <f t="shared" si="7"/>
        <v>7.0349999999999966</v>
      </c>
      <c r="G16" s="346">
        <f t="shared" si="7"/>
        <v>22.299299999999988</v>
      </c>
      <c r="H16" s="346">
        <f t="shared" si="7"/>
        <v>0</v>
      </c>
      <c r="I16" s="275">
        <f>SUM(B16:H16)</f>
        <v>34.57429999999998</v>
      </c>
      <c r="J16" s="275"/>
    </row>
    <row r="18" spans="6:8" x14ac:dyDescent="0.2">
      <c r="F18" s="246"/>
      <c r="G18" s="246"/>
      <c r="H18" s="246"/>
    </row>
    <row r="19" spans="6:8" x14ac:dyDescent="0.2">
      <c r="F19" s="275"/>
    </row>
    <row r="20" spans="6:8" x14ac:dyDescent="0.2">
      <c r="G20" s="27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XFD36"/>
  <sheetViews>
    <sheetView workbookViewId="0">
      <selection activeCell="D40" sqref="D40"/>
    </sheetView>
  </sheetViews>
  <sheetFormatPr defaultColWidth="9.109375" defaultRowHeight="12" x14ac:dyDescent="0.2"/>
  <cols>
    <col min="1" max="1" width="20" style="237" customWidth="1"/>
    <col min="2" max="7" width="8.6640625" style="237" customWidth="1"/>
    <col min="8" max="16384" width="9.109375" style="237"/>
  </cols>
  <sheetData>
    <row r="1" spans="1:10 16384:16384" x14ac:dyDescent="0.2">
      <c r="D1" s="708" t="s">
        <v>250</v>
      </c>
      <c r="E1" s="708"/>
    </row>
    <row r="2" spans="1:10 16384:16384" x14ac:dyDescent="0.2">
      <c r="A2" s="242" t="s">
        <v>267</v>
      </c>
      <c r="B2" s="265" t="s">
        <v>395</v>
      </c>
      <c r="C2" s="265" t="s">
        <v>396</v>
      </c>
      <c r="D2" s="265" t="s">
        <v>397</v>
      </c>
      <c r="E2" s="265" t="s">
        <v>398</v>
      </c>
      <c r="F2" s="265" t="s">
        <v>498</v>
      </c>
      <c r="G2" s="265" t="s">
        <v>499</v>
      </c>
    </row>
    <row r="3" spans="1:10 16384:16384" x14ac:dyDescent="0.2">
      <c r="A3" s="333" t="s">
        <v>313</v>
      </c>
      <c r="B3" s="346">
        <f t="shared" ref="B3:G3" si="0">B4+B5</f>
        <v>3.7</v>
      </c>
      <c r="C3" s="346">
        <f t="shared" si="0"/>
        <v>21.504999999999999</v>
      </c>
      <c r="D3" s="346">
        <f t="shared" si="0"/>
        <v>23.425000000000004</v>
      </c>
      <c r="E3" s="346">
        <f t="shared" si="0"/>
        <v>25.47999999999999</v>
      </c>
      <c r="F3" s="346">
        <f t="shared" si="0"/>
        <v>32.514999999999986</v>
      </c>
      <c r="G3" s="346">
        <f t="shared" si="0"/>
        <v>54.814299999999974</v>
      </c>
    </row>
    <row r="4" spans="1:10 16384:16384" x14ac:dyDescent="0.2">
      <c r="A4" s="325" t="s">
        <v>314</v>
      </c>
      <c r="B4" s="343">
        <v>3.91</v>
      </c>
      <c r="C4" s="343">
        <v>20.5</v>
      </c>
      <c r="D4" s="343">
        <f>+C4</f>
        <v>20.5</v>
      </c>
      <c r="E4" s="343">
        <f>D4</f>
        <v>20.5</v>
      </c>
      <c r="F4" s="343">
        <f>E4</f>
        <v>20.5</v>
      </c>
      <c r="G4" s="343">
        <f>F4</f>
        <v>20.5</v>
      </c>
      <c r="J4" s="275"/>
    </row>
    <row r="5" spans="1:10 16384:16384" x14ac:dyDescent="0.2">
      <c r="A5" s="325" t="s">
        <v>315</v>
      </c>
      <c r="B5" s="343">
        <v>-0.21</v>
      </c>
      <c r="C5" s="343">
        <f>+B5+'P&amp;L'!C16</f>
        <v>1.0049999999999981</v>
      </c>
      <c r="D5" s="343">
        <f>+C5+'P&amp;L'!D16</f>
        <v>2.9250000000000052</v>
      </c>
      <c r="E5" s="343">
        <f>+D5+'P&amp;L'!E16</f>
        <v>4.9799999999999907</v>
      </c>
      <c r="F5" s="343">
        <f>+E5+'P&amp;L'!F16</f>
        <v>12.014999999999986</v>
      </c>
      <c r="G5" s="343">
        <f>+F5+'P&amp;L'!G16</f>
        <v>34.314299999999974</v>
      </c>
    </row>
    <row r="6" spans="1:10 16384:16384" x14ac:dyDescent="0.2">
      <c r="A6" s="325"/>
      <c r="B6" s="343"/>
      <c r="C6" s="343"/>
      <c r="D6" s="343"/>
      <c r="E6" s="343"/>
      <c r="F6" s="343"/>
      <c r="G6" s="343"/>
    </row>
    <row r="7" spans="1:10 16384:16384" x14ac:dyDescent="0.2">
      <c r="A7" s="333" t="s">
        <v>316</v>
      </c>
      <c r="B7" s="346">
        <f t="shared" ref="B7:G7" si="1">SUM(B8:B9)</f>
        <v>12.82</v>
      </c>
      <c r="C7" s="346">
        <f t="shared" si="1"/>
        <v>25</v>
      </c>
      <c r="D7" s="346">
        <f t="shared" si="1"/>
        <v>40.9</v>
      </c>
      <c r="E7" s="346">
        <f t="shared" si="1"/>
        <v>56.5</v>
      </c>
      <c r="F7" s="346">
        <f t="shared" si="1"/>
        <v>56.510000000000005</v>
      </c>
      <c r="G7" s="346">
        <f t="shared" si="1"/>
        <v>16.510000000000002</v>
      </c>
    </row>
    <row r="8" spans="1:10 16384:16384" x14ac:dyDescent="0.2">
      <c r="A8" s="325" t="s">
        <v>244</v>
      </c>
      <c r="B8" s="343">
        <v>0</v>
      </c>
      <c r="C8" s="343">
        <f>+'CF (2)'!E35</f>
        <v>13</v>
      </c>
      <c r="D8" s="343">
        <f>+'CF (2)'!I35</f>
        <v>27</v>
      </c>
      <c r="E8" s="346">
        <f>+'CF (2)'!M35</f>
        <v>41</v>
      </c>
      <c r="F8" s="343">
        <f>+'CF (2)'!Q35</f>
        <v>40</v>
      </c>
      <c r="G8" s="343">
        <v>0</v>
      </c>
    </row>
    <row r="9" spans="1:10 16384:16384" x14ac:dyDescent="0.2">
      <c r="A9" s="325" t="s">
        <v>401</v>
      </c>
      <c r="B9" s="343">
        <v>12.82</v>
      </c>
      <c r="C9" s="343">
        <v>12</v>
      </c>
      <c r="D9" s="343">
        <v>13.9</v>
      </c>
      <c r="E9" s="343">
        <v>15.5</v>
      </c>
      <c r="F9" s="343">
        <v>16.510000000000002</v>
      </c>
      <c r="G9" s="343">
        <v>16.510000000000002</v>
      </c>
      <c r="XFD9" s="343">
        <f>+XFC9</f>
        <v>0</v>
      </c>
    </row>
    <row r="10" spans="1:10 16384:16384" x14ac:dyDescent="0.2">
      <c r="A10" s="325"/>
      <c r="B10" s="343"/>
      <c r="C10" s="343"/>
      <c r="D10" s="343"/>
      <c r="E10" s="343"/>
      <c r="F10" s="343"/>
      <c r="G10" s="343"/>
    </row>
    <row r="11" spans="1:10 16384:16384" x14ac:dyDescent="0.2">
      <c r="A11" s="333" t="s">
        <v>402</v>
      </c>
      <c r="B11" s="346">
        <f>SUM(B12:B16)</f>
        <v>22.51</v>
      </c>
      <c r="C11" s="346">
        <f>SUM(C12:C16)</f>
        <v>4.8599999999999994</v>
      </c>
      <c r="D11" s="346">
        <f t="shared" ref="D11:G11" si="2">SUM(D12:D16)</f>
        <v>4.3</v>
      </c>
      <c r="E11" s="346">
        <f t="shared" si="2"/>
        <v>21.81</v>
      </c>
      <c r="F11" s="346">
        <f t="shared" si="2"/>
        <v>14.809999999999999</v>
      </c>
      <c r="G11" s="346">
        <f t="shared" si="2"/>
        <v>0.57000000000000006</v>
      </c>
    </row>
    <row r="12" spans="1:10 16384:16384" x14ac:dyDescent="0.2">
      <c r="A12" s="325" t="s">
        <v>444</v>
      </c>
      <c r="B12" s="343"/>
      <c r="C12" s="343"/>
      <c r="D12" s="343"/>
      <c r="E12" s="343"/>
      <c r="F12" s="343"/>
      <c r="G12" s="343"/>
    </row>
    <row r="13" spans="1:10 16384:16384" x14ac:dyDescent="0.2">
      <c r="A13" s="325" t="s">
        <v>446</v>
      </c>
      <c r="B13" s="343">
        <v>2.17</v>
      </c>
      <c r="C13" s="343">
        <v>3.96</v>
      </c>
      <c r="D13" s="343">
        <v>3.31</v>
      </c>
      <c r="E13" s="343">
        <v>19.2</v>
      </c>
      <c r="F13" s="343">
        <v>11.25</v>
      </c>
      <c r="G13" s="343">
        <v>0</v>
      </c>
    </row>
    <row r="14" spans="1:10 16384:16384" x14ac:dyDescent="0.2">
      <c r="A14" s="325" t="s">
        <v>447</v>
      </c>
      <c r="B14" s="343">
        <v>0.63</v>
      </c>
      <c r="C14" s="343">
        <v>0.6</v>
      </c>
      <c r="D14" s="343">
        <v>0.66</v>
      </c>
      <c r="E14" s="343">
        <v>1.1200000000000001</v>
      </c>
      <c r="F14" s="343">
        <v>1.23</v>
      </c>
      <c r="G14" s="343">
        <v>0.01</v>
      </c>
    </row>
    <row r="15" spans="1:10 16384:16384" x14ac:dyDescent="0.2">
      <c r="A15" s="325" t="s">
        <v>448</v>
      </c>
      <c r="B15" s="343">
        <v>0.34</v>
      </c>
      <c r="C15" s="343">
        <v>0.3</v>
      </c>
      <c r="D15" s="343">
        <v>0.33</v>
      </c>
      <c r="E15" s="343">
        <v>0.56000000000000005</v>
      </c>
      <c r="F15" s="343">
        <v>0.62</v>
      </c>
      <c r="G15" s="343">
        <v>0.01</v>
      </c>
    </row>
    <row r="16" spans="1:10 16384:16384" x14ac:dyDescent="0.2">
      <c r="A16" s="325" t="s">
        <v>590</v>
      </c>
      <c r="B16" s="343">
        <v>19.37</v>
      </c>
      <c r="C16" s="343">
        <v>0</v>
      </c>
      <c r="D16" s="343">
        <v>0</v>
      </c>
      <c r="E16" s="343">
        <v>0.93</v>
      </c>
      <c r="F16" s="343">
        <v>1.71</v>
      </c>
      <c r="G16" s="343">
        <v>0.55000000000000004</v>
      </c>
    </row>
    <row r="17" spans="1:10" x14ac:dyDescent="0.2">
      <c r="A17" s="325"/>
      <c r="B17" s="343"/>
      <c r="C17" s="343">
        <v>0</v>
      </c>
      <c r="D17" s="343"/>
      <c r="E17" s="343"/>
      <c r="F17" s="343"/>
      <c r="G17" s="343"/>
    </row>
    <row r="18" spans="1:10" s="236" customFormat="1" x14ac:dyDescent="0.2">
      <c r="A18" s="333" t="s">
        <v>317</v>
      </c>
      <c r="B18" s="346">
        <f t="shared" ref="B18:G18" si="3">+B3+B7+B11</f>
        <v>39.03</v>
      </c>
      <c r="C18" s="346">
        <f t="shared" si="3"/>
        <v>51.364999999999995</v>
      </c>
      <c r="D18" s="346">
        <f t="shared" si="3"/>
        <v>68.625</v>
      </c>
      <c r="E18" s="346">
        <f t="shared" si="3"/>
        <v>103.78999999999999</v>
      </c>
      <c r="F18" s="346">
        <f t="shared" si="3"/>
        <v>103.83499999999999</v>
      </c>
      <c r="G18" s="346">
        <f t="shared" si="3"/>
        <v>71.894299999999973</v>
      </c>
    </row>
    <row r="19" spans="1:10" s="236" customFormat="1" x14ac:dyDescent="0.2">
      <c r="A19" s="333"/>
      <c r="B19" s="346"/>
      <c r="C19" s="346"/>
      <c r="D19" s="346"/>
      <c r="E19" s="346"/>
      <c r="F19" s="346"/>
      <c r="G19" s="346"/>
    </row>
    <row r="20" spans="1:10" x14ac:dyDescent="0.2">
      <c r="A20" s="333" t="s">
        <v>318</v>
      </c>
      <c r="B20" s="343"/>
      <c r="C20" s="343"/>
      <c r="D20" s="343"/>
      <c r="E20" s="343"/>
      <c r="F20" s="343"/>
      <c r="G20" s="343"/>
    </row>
    <row r="21" spans="1:10" x14ac:dyDescent="0.2">
      <c r="A21" s="333" t="s">
        <v>319</v>
      </c>
      <c r="B21" s="343"/>
      <c r="C21" s="343"/>
      <c r="D21" s="343"/>
      <c r="E21" s="343"/>
      <c r="F21" s="343"/>
      <c r="G21" s="343"/>
    </row>
    <row r="22" spans="1:10" x14ac:dyDescent="0.2">
      <c r="A22" s="325" t="s">
        <v>443</v>
      </c>
      <c r="B22" s="343">
        <v>0.13</v>
      </c>
      <c r="C22" s="343">
        <v>0.13</v>
      </c>
      <c r="D22" s="343">
        <v>0.13</v>
      </c>
      <c r="E22" s="343">
        <v>0.13</v>
      </c>
      <c r="F22" s="343">
        <v>0.13</v>
      </c>
      <c r="G22" s="343">
        <v>0.13</v>
      </c>
    </row>
    <row r="23" spans="1:10" x14ac:dyDescent="0.2">
      <c r="A23" s="325"/>
      <c r="B23" s="343"/>
      <c r="C23" s="343">
        <f>'Cashflow Statement'!B12+'Cashflow Statement'!C12</f>
        <v>0</v>
      </c>
      <c r="D23" s="343">
        <f>C23</f>
        <v>0</v>
      </c>
      <c r="E23" s="343"/>
      <c r="F23" s="343"/>
      <c r="G23" s="343"/>
    </row>
    <row r="24" spans="1:10" x14ac:dyDescent="0.2">
      <c r="A24" s="325" t="s">
        <v>320</v>
      </c>
      <c r="B24" s="343">
        <v>32.79</v>
      </c>
      <c r="C24" s="343">
        <f>+'P&amp;L'!C5</f>
        <v>45.79</v>
      </c>
      <c r="D24" s="343">
        <f>+'P&amp;L'!D5</f>
        <v>63.200000000000017</v>
      </c>
      <c r="E24" s="343">
        <f>+'P&amp;L'!E5</f>
        <v>79.52000000000001</v>
      </c>
      <c r="F24" s="343">
        <f>+'P&amp;L'!F5</f>
        <v>59.942000000000007</v>
      </c>
      <c r="G24" s="343">
        <f>+'P&amp;L'!G5</f>
        <v>0.8</v>
      </c>
    </row>
    <row r="25" spans="1:10" x14ac:dyDescent="0.2">
      <c r="A25" s="325"/>
      <c r="B25" s="343"/>
      <c r="C25" s="343"/>
      <c r="D25" s="343"/>
      <c r="E25" s="346"/>
      <c r="F25" s="346"/>
      <c r="G25" s="346"/>
    </row>
    <row r="26" spans="1:10" x14ac:dyDescent="0.2">
      <c r="A26" s="333" t="s">
        <v>339</v>
      </c>
      <c r="B26" s="343"/>
      <c r="C26" s="343"/>
      <c r="D26" s="343"/>
      <c r="E26" s="346"/>
      <c r="F26" s="346"/>
      <c r="G26" s="346"/>
    </row>
    <row r="27" spans="1:10" x14ac:dyDescent="0.2">
      <c r="A27" s="325" t="s">
        <v>455</v>
      </c>
      <c r="B27" s="343">
        <v>0</v>
      </c>
      <c r="C27" s="343">
        <v>0</v>
      </c>
      <c r="D27" s="343">
        <v>0</v>
      </c>
      <c r="E27" s="343">
        <v>15</v>
      </c>
      <c r="F27" s="343">
        <v>25</v>
      </c>
      <c r="G27" s="343">
        <v>60</v>
      </c>
    </row>
    <row r="28" spans="1:10" x14ac:dyDescent="0.2">
      <c r="A28" s="325" t="s">
        <v>321</v>
      </c>
      <c r="B28" s="343">
        <v>0.48999999999999932</v>
      </c>
      <c r="C28" s="343">
        <v>0.22</v>
      </c>
      <c r="D28" s="343"/>
      <c r="E28" s="343"/>
      <c r="F28" s="343"/>
      <c r="G28" s="343"/>
    </row>
    <row r="29" spans="1:10" x14ac:dyDescent="0.2">
      <c r="A29" s="325" t="s">
        <v>591</v>
      </c>
      <c r="B29" s="343"/>
      <c r="C29" s="343">
        <v>0</v>
      </c>
      <c r="D29" s="343">
        <v>0</v>
      </c>
      <c r="E29" s="343">
        <v>1</v>
      </c>
      <c r="F29" s="343">
        <v>9.4</v>
      </c>
      <c r="G29" s="343">
        <v>0</v>
      </c>
    </row>
    <row r="30" spans="1:10" x14ac:dyDescent="0.2">
      <c r="A30" s="325" t="s">
        <v>445</v>
      </c>
      <c r="B30" s="343">
        <v>4.72</v>
      </c>
      <c r="C30" s="343">
        <v>1.51</v>
      </c>
      <c r="D30" s="343">
        <v>2.09</v>
      </c>
      <c r="E30" s="343">
        <v>1.5</v>
      </c>
      <c r="F30" s="343">
        <v>1.75</v>
      </c>
      <c r="G30" s="343">
        <v>1.8</v>
      </c>
    </row>
    <row r="31" spans="1:10" x14ac:dyDescent="0.2">
      <c r="A31" s="325" t="s">
        <v>322</v>
      </c>
      <c r="B31" s="343">
        <v>0.9</v>
      </c>
      <c r="C31" s="343">
        <v>1.1200000000000001</v>
      </c>
      <c r="D31" s="343">
        <v>0.61</v>
      </c>
      <c r="E31" s="343">
        <v>4.04</v>
      </c>
      <c r="F31" s="343">
        <v>5.0199999999999996</v>
      </c>
      <c r="G31" s="343">
        <v>6.55</v>
      </c>
      <c r="J31" s="480"/>
    </row>
    <row r="32" spans="1:10" s="236" customFormat="1" x14ac:dyDescent="0.2">
      <c r="A32" s="333" t="s">
        <v>323</v>
      </c>
      <c r="B32" s="346">
        <f t="shared" ref="B32:G32" si="4">SUM(B24:B31)</f>
        <v>38.9</v>
      </c>
      <c r="C32" s="346">
        <f t="shared" si="4"/>
        <v>48.639999999999993</v>
      </c>
      <c r="D32" s="346">
        <f t="shared" si="4"/>
        <v>65.90000000000002</v>
      </c>
      <c r="E32" s="346">
        <f t="shared" si="4"/>
        <v>101.06000000000002</v>
      </c>
      <c r="F32" s="346">
        <f t="shared" si="4"/>
        <v>101.11200000000001</v>
      </c>
      <c r="G32" s="346">
        <f t="shared" si="4"/>
        <v>69.149999999999991</v>
      </c>
      <c r="J32" s="481"/>
    </row>
    <row r="33" spans="1:11" x14ac:dyDescent="0.2">
      <c r="A33" s="325"/>
      <c r="B33" s="343"/>
      <c r="C33" s="343"/>
      <c r="D33" s="343"/>
      <c r="E33" s="343"/>
      <c r="F33" s="343"/>
      <c r="G33" s="343"/>
      <c r="J33" s="480"/>
    </row>
    <row r="34" spans="1:11" x14ac:dyDescent="0.2">
      <c r="A34" s="333" t="s">
        <v>0</v>
      </c>
      <c r="B34" s="346">
        <f t="shared" ref="B34:G34" si="5">B32+B22</f>
        <v>39.03</v>
      </c>
      <c r="C34" s="346">
        <f t="shared" si="5"/>
        <v>48.769999999999996</v>
      </c>
      <c r="D34" s="346">
        <f t="shared" si="5"/>
        <v>66.030000000000015</v>
      </c>
      <c r="E34" s="346">
        <f t="shared" si="5"/>
        <v>101.19000000000001</v>
      </c>
      <c r="F34" s="346">
        <f t="shared" si="5"/>
        <v>101.242</v>
      </c>
      <c r="G34" s="346">
        <f t="shared" si="5"/>
        <v>69.279999999999987</v>
      </c>
      <c r="K34" s="480"/>
    </row>
    <row r="35" spans="1:11" x14ac:dyDescent="0.2">
      <c r="B35" s="246">
        <f t="shared" ref="B35:G35" si="6">B34-B18</f>
        <v>0</v>
      </c>
      <c r="C35" s="246">
        <f t="shared" si="6"/>
        <v>-2.5949999999999989</v>
      </c>
      <c r="D35" s="246">
        <f t="shared" si="6"/>
        <v>-2.5949999999999847</v>
      </c>
      <c r="E35" s="246">
        <f t="shared" si="6"/>
        <v>-2.5999999999999801</v>
      </c>
      <c r="F35" s="246">
        <f t="shared" si="6"/>
        <v>-2.5929999999999893</v>
      </c>
      <c r="G35" s="246">
        <f t="shared" si="6"/>
        <v>-2.6142999999999859</v>
      </c>
      <c r="J35" s="480"/>
      <c r="K35" s="480"/>
    </row>
    <row r="36" spans="1:11" x14ac:dyDescent="0.2">
      <c r="A36" s="237" t="s">
        <v>324</v>
      </c>
      <c r="B36" s="395">
        <f t="shared" ref="B36:G36" si="7">B18-B34</f>
        <v>0</v>
      </c>
      <c r="C36" s="395">
        <f t="shared" si="7"/>
        <v>2.5949999999999989</v>
      </c>
      <c r="D36" s="395">
        <f t="shared" si="7"/>
        <v>2.5949999999999847</v>
      </c>
      <c r="E36" s="395">
        <f t="shared" si="7"/>
        <v>2.5999999999999801</v>
      </c>
      <c r="F36" s="395">
        <f t="shared" si="7"/>
        <v>2.5929999999999893</v>
      </c>
      <c r="G36" s="395">
        <f t="shared" si="7"/>
        <v>2.6142999999999859</v>
      </c>
    </row>
  </sheetData>
  <mergeCells count="1">
    <mergeCell ref="D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39"/>
  <sheetViews>
    <sheetView zoomScale="115" zoomScaleNormal="115" workbookViewId="0">
      <selection activeCell="B3" sqref="B3"/>
    </sheetView>
  </sheetViews>
  <sheetFormatPr defaultRowHeight="15.75" x14ac:dyDescent="0.3"/>
  <cols>
    <col min="1" max="1" width="23.33203125" customWidth="1"/>
    <col min="2" max="2" width="9.44140625" bestFit="1" customWidth="1"/>
    <col min="3" max="3" width="10.33203125" customWidth="1"/>
    <col min="5" max="5" width="8" customWidth="1"/>
    <col min="8" max="8" width="6.77734375" customWidth="1"/>
    <col min="11" max="11" width="11.33203125" bestFit="1" customWidth="1"/>
    <col min="12" max="12" width="12.88671875" bestFit="1" customWidth="1"/>
  </cols>
  <sheetData>
    <row r="1" spans="1:13" x14ac:dyDescent="0.3">
      <c r="A1" t="s">
        <v>594</v>
      </c>
    </row>
    <row r="2" spans="1:13" x14ac:dyDescent="0.3">
      <c r="A2" s="486" t="s">
        <v>325</v>
      </c>
      <c r="B2" s="487" t="s">
        <v>251</v>
      </c>
      <c r="C2" s="487" t="s">
        <v>387</v>
      </c>
      <c r="D2" s="487" t="s">
        <v>388</v>
      </c>
      <c r="E2" s="487" t="s">
        <v>389</v>
      </c>
      <c r="F2" s="487" t="s">
        <v>496</v>
      </c>
      <c r="G2" s="487" t="s">
        <v>497</v>
      </c>
    </row>
    <row r="3" spans="1:13" x14ac:dyDescent="0.3">
      <c r="A3" s="348" t="s">
        <v>593</v>
      </c>
      <c r="B3" s="329">
        <f>+'P&amp;L'!B12</f>
        <v>5.0000000000001377E-2</v>
      </c>
      <c r="C3" s="329">
        <f>+'P&amp;L'!C12+0.43</f>
        <v>2.0499999999999976</v>
      </c>
      <c r="D3" s="329">
        <f>+'P&amp;L'!D12+2.38</f>
        <v>4.9400000000000093</v>
      </c>
      <c r="E3" s="329">
        <f>+'P&amp;L'!E12+4.05</f>
        <v>6.7899999999999805</v>
      </c>
      <c r="F3" s="329">
        <f>+'P&amp;L'!F12+5.3</f>
        <v>14.679999999999996</v>
      </c>
      <c r="G3" s="329">
        <f>+'P&amp;L'!G12+2.02</f>
        <v>31.752399999999984</v>
      </c>
      <c r="I3" s="279">
        <f>SUM(B3:G3)</f>
        <v>60.262399999999971</v>
      </c>
    </row>
    <row r="4" spans="1:13" x14ac:dyDescent="0.3">
      <c r="A4" s="348" t="s">
        <v>326</v>
      </c>
      <c r="B4" s="329">
        <v>0</v>
      </c>
      <c r="C4" s="329">
        <f>SUM('CF (2)'!D21:E21)</f>
        <v>0.43</v>
      </c>
      <c r="D4" s="329">
        <f>SUM('CF (2)'!F21:I21)</f>
        <v>2.38</v>
      </c>
      <c r="E4" s="329">
        <f>SUM('CF (2)'!J21:M21)</f>
        <v>4.05</v>
      </c>
      <c r="F4" s="329">
        <f>SUM('CF (2)'!N21:Q21)</f>
        <v>5.3</v>
      </c>
      <c r="G4" s="329">
        <f>SUM('CF (2)'!R21:T21)</f>
        <v>2.02</v>
      </c>
      <c r="I4" s="279">
        <f>SUM(B4:G4)</f>
        <v>14.18</v>
      </c>
    </row>
    <row r="5" spans="1:13" x14ac:dyDescent="0.3">
      <c r="A5" s="348" t="s">
        <v>327</v>
      </c>
      <c r="B5" s="329">
        <v>0</v>
      </c>
      <c r="C5" s="329">
        <f>'Cashflow Statement'!C13</f>
        <v>0</v>
      </c>
      <c r="D5" s="329">
        <v>0</v>
      </c>
      <c r="E5" s="329">
        <v>0</v>
      </c>
      <c r="F5" s="329">
        <v>8</v>
      </c>
      <c r="G5" s="329">
        <v>40</v>
      </c>
      <c r="I5" s="703">
        <f>+I3-I4</f>
        <v>46.082399999999971</v>
      </c>
    </row>
    <row r="6" spans="1:13" x14ac:dyDescent="0.3">
      <c r="A6" s="348" t="s">
        <v>328</v>
      </c>
      <c r="B6" s="329">
        <f t="shared" ref="B6:G6" si="0">SUM(B3:B5)</f>
        <v>5.0000000000001377E-2</v>
      </c>
      <c r="C6" s="329">
        <f t="shared" si="0"/>
        <v>2.4799999999999978</v>
      </c>
      <c r="D6" s="329">
        <f t="shared" si="0"/>
        <v>7.3200000000000092</v>
      </c>
      <c r="E6" s="329">
        <f t="shared" si="0"/>
        <v>10.83999999999998</v>
      </c>
      <c r="F6" s="329">
        <f t="shared" si="0"/>
        <v>27.979999999999997</v>
      </c>
      <c r="G6" s="329">
        <f t="shared" si="0"/>
        <v>73.772399999999976</v>
      </c>
      <c r="I6" s="704">
        <v>46.08239999999995</v>
      </c>
    </row>
    <row r="7" spans="1:13" x14ac:dyDescent="0.3">
      <c r="A7" s="348" t="s">
        <v>329</v>
      </c>
      <c r="B7" s="329">
        <v>0</v>
      </c>
      <c r="C7" s="329">
        <f t="shared" ref="C7:G7" si="1">SUM(C4:C5)</f>
        <v>0.43</v>
      </c>
      <c r="D7" s="329">
        <f t="shared" si="1"/>
        <v>2.38</v>
      </c>
      <c r="E7" s="329">
        <f t="shared" si="1"/>
        <v>4.05</v>
      </c>
      <c r="F7" s="329">
        <f t="shared" si="1"/>
        <v>13.3</v>
      </c>
      <c r="G7" s="329">
        <f t="shared" si="1"/>
        <v>42.02</v>
      </c>
      <c r="I7" s="703">
        <f>+I5-I6</f>
        <v>0</v>
      </c>
      <c r="L7" t="s">
        <v>449</v>
      </c>
      <c r="M7">
        <v>11.9</v>
      </c>
    </row>
    <row r="8" spans="1:13" x14ac:dyDescent="0.3">
      <c r="A8" s="349" t="s">
        <v>330</v>
      </c>
      <c r="B8" s="337">
        <v>0</v>
      </c>
      <c r="C8" s="337">
        <f t="shared" ref="C8:G8" si="2">C6/C7</f>
        <v>5.7674418604651114</v>
      </c>
      <c r="D8" s="337">
        <f t="shared" si="2"/>
        <v>3.0756302521008445</v>
      </c>
      <c r="E8" s="337">
        <f t="shared" si="2"/>
        <v>2.6765432098765385</v>
      </c>
      <c r="F8" s="337">
        <f t="shared" si="2"/>
        <v>2.1037593984962402</v>
      </c>
      <c r="G8" s="337">
        <f t="shared" si="2"/>
        <v>1.7556496906235119</v>
      </c>
    </row>
    <row r="9" spans="1:13" x14ac:dyDescent="0.3">
      <c r="A9" s="349" t="s">
        <v>331</v>
      </c>
      <c r="B9" s="709">
        <f>AVERAGE(B8:G8)</f>
        <v>2.5631707352603743</v>
      </c>
      <c r="C9" s="709"/>
      <c r="D9" s="709"/>
      <c r="E9" s="709"/>
      <c r="F9" s="709"/>
      <c r="G9" s="709"/>
    </row>
    <row r="10" spans="1:13" x14ac:dyDescent="0.3">
      <c r="A10" s="701"/>
      <c r="B10" s="702"/>
      <c r="C10" s="702"/>
      <c r="D10" s="702"/>
      <c r="E10" s="702"/>
      <c r="F10" s="702"/>
      <c r="G10" s="702"/>
    </row>
    <row r="11" spans="1:13" x14ac:dyDescent="0.3">
      <c r="A11" s="701"/>
      <c r="B11" s="702"/>
      <c r="C11" s="702"/>
      <c r="D11" s="702"/>
      <c r="E11" s="702"/>
      <c r="F11" s="702"/>
      <c r="G11" s="702"/>
    </row>
    <row r="12" spans="1:13" x14ac:dyDescent="0.3">
      <c r="A12" s="701" t="s">
        <v>595</v>
      </c>
      <c r="B12" s="702"/>
      <c r="C12" s="702"/>
      <c r="D12" s="702"/>
      <c r="E12" s="702"/>
      <c r="F12" s="702"/>
      <c r="G12" s="702"/>
    </row>
    <row r="13" spans="1:13" x14ac:dyDescent="0.3">
      <c r="A13" s="486" t="s">
        <v>325</v>
      </c>
      <c r="B13" s="487" t="s">
        <v>251</v>
      </c>
      <c r="C13" s="487" t="s">
        <v>387</v>
      </c>
      <c r="D13" s="487" t="s">
        <v>388</v>
      </c>
      <c r="E13" s="487" t="s">
        <v>389</v>
      </c>
      <c r="F13" s="487" t="s">
        <v>496</v>
      </c>
      <c r="G13" s="487" t="s">
        <v>497</v>
      </c>
    </row>
    <row r="14" spans="1:13" x14ac:dyDescent="0.3">
      <c r="A14" s="348" t="s">
        <v>596</v>
      </c>
      <c r="B14" s="329">
        <f>+'P&amp;L'!B14</f>
        <v>5.0000000000001377E-2</v>
      </c>
      <c r="C14" s="329">
        <f>+'P&amp;L'!C14+0.5</f>
        <v>2.1199999999999974</v>
      </c>
      <c r="D14" s="329">
        <f>+'P&amp;L'!D14+2.78</f>
        <v>5.3400000000000087</v>
      </c>
      <c r="E14" s="329">
        <f>+'P&amp;L'!E14+4.72</f>
        <v>7.4599999999999804</v>
      </c>
      <c r="F14" s="329">
        <f>+'P&amp;L'!F14+6.19</f>
        <v>15.569999999999997</v>
      </c>
      <c r="G14" s="329">
        <f>+'P&amp;L'!G14+2.36</f>
        <v>32.092399999999984</v>
      </c>
    </row>
    <row r="15" spans="1:13" x14ac:dyDescent="0.3">
      <c r="A15" s="348" t="s">
        <v>326</v>
      </c>
      <c r="B15" s="329">
        <v>0</v>
      </c>
      <c r="C15" s="329">
        <f>+C4</f>
        <v>0.43</v>
      </c>
      <c r="D15" s="329">
        <f>+D4</f>
        <v>2.38</v>
      </c>
      <c r="E15" s="329">
        <f>+E4</f>
        <v>4.05</v>
      </c>
      <c r="F15" s="329">
        <f>+F4</f>
        <v>5.3</v>
      </c>
      <c r="G15" s="329">
        <f>+G4</f>
        <v>2.02</v>
      </c>
    </row>
    <row r="16" spans="1:13" x14ac:dyDescent="0.3">
      <c r="A16" s="349" t="s">
        <v>595</v>
      </c>
      <c r="B16" s="337">
        <v>0</v>
      </c>
      <c r="C16" s="337">
        <f>+C14/C15</f>
        <v>4.9302325581395294</v>
      </c>
      <c r="D16" s="337">
        <f>+D14/D15</f>
        <v>2.2436974789916002</v>
      </c>
      <c r="E16" s="337">
        <f>+E14/E15</f>
        <v>1.8419753086419706</v>
      </c>
      <c r="F16" s="337">
        <f>+F14/F15</f>
        <v>2.9377358490566032</v>
      </c>
      <c r="G16" s="337">
        <f>+G14/G15</f>
        <v>15.887326732673259</v>
      </c>
    </row>
    <row r="17" spans="1:14" x14ac:dyDescent="0.3">
      <c r="A17" s="349" t="s">
        <v>597</v>
      </c>
      <c r="B17" s="709">
        <f>AVERAGE(B16:G16)</f>
        <v>4.6401613212504937</v>
      </c>
      <c r="C17" s="709"/>
      <c r="D17" s="709"/>
      <c r="E17" s="709"/>
      <c r="F17" s="709"/>
      <c r="G17" s="709"/>
    </row>
    <row r="18" spans="1:14" x14ac:dyDescent="0.3">
      <c r="A18" s="701"/>
      <c r="B18" s="702"/>
      <c r="C18" s="702"/>
      <c r="D18" s="702"/>
      <c r="E18" s="702"/>
      <c r="F18" s="702"/>
      <c r="G18" s="702"/>
    </row>
    <row r="19" spans="1:14" x14ac:dyDescent="0.3">
      <c r="A19" s="237"/>
      <c r="B19" s="237"/>
      <c r="C19" s="237"/>
      <c r="D19" s="237"/>
      <c r="E19" s="237"/>
      <c r="F19" s="237"/>
      <c r="G19" s="237"/>
      <c r="J19" t="s">
        <v>513</v>
      </c>
      <c r="K19" t="s">
        <v>514</v>
      </c>
      <c r="L19" t="s">
        <v>515</v>
      </c>
      <c r="M19" t="s">
        <v>345</v>
      </c>
    </row>
    <row r="20" spans="1:14" x14ac:dyDescent="0.3">
      <c r="A20" s="236" t="s">
        <v>332</v>
      </c>
      <c r="B20" s="237"/>
      <c r="C20" s="237"/>
      <c r="D20" s="237"/>
      <c r="E20" s="237"/>
      <c r="F20" s="237"/>
      <c r="G20" s="237"/>
    </row>
    <row r="21" spans="1:14" x14ac:dyDescent="0.3">
      <c r="A21" s="350" t="s">
        <v>325</v>
      </c>
      <c r="B21" s="351" t="str">
        <f t="shared" ref="B21:G21" si="3">B2</f>
        <v>FY24</v>
      </c>
      <c r="C21" s="351" t="str">
        <f t="shared" si="3"/>
        <v>FY25</v>
      </c>
      <c r="D21" s="351" t="str">
        <f t="shared" si="3"/>
        <v>FY26</v>
      </c>
      <c r="E21" s="351" t="str">
        <f t="shared" si="3"/>
        <v>FY27</v>
      </c>
      <c r="F21" s="351" t="str">
        <f t="shared" si="3"/>
        <v>FY28</v>
      </c>
      <c r="G21" s="351" t="str">
        <f t="shared" si="3"/>
        <v>FY29</v>
      </c>
      <c r="J21">
        <v>1</v>
      </c>
      <c r="K21" s="279">
        <f>B26</f>
        <v>-31.939999999999998</v>
      </c>
      <c r="L21" s="669">
        <f t="shared" ref="L21:L26" si="4">NPV($M$7,K21,0)</f>
        <v>-2.4759689922480619</v>
      </c>
      <c r="M21" s="669">
        <f t="shared" ref="M21:M26" si="5">NPV($M$7,K21,0)</f>
        <v>-2.4759689922480619</v>
      </c>
    </row>
    <row r="22" spans="1:14" x14ac:dyDescent="0.3">
      <c r="A22" s="352" t="s">
        <v>186</v>
      </c>
      <c r="B22" s="353"/>
      <c r="C22" s="353"/>
      <c r="D22" s="353"/>
      <c r="E22" s="353"/>
      <c r="F22" s="353"/>
      <c r="G22" s="353"/>
      <c r="J22">
        <v>2</v>
      </c>
      <c r="K22" s="279">
        <f>+C26</f>
        <v>-11.380000000000003</v>
      </c>
      <c r="L22" s="669">
        <f t="shared" si="4"/>
        <v>-0.88217054263565908</v>
      </c>
      <c r="M22" s="669">
        <f t="shared" si="5"/>
        <v>-0.88217054263565908</v>
      </c>
    </row>
    <row r="23" spans="1:14" x14ac:dyDescent="0.3">
      <c r="A23" s="354" t="s">
        <v>333</v>
      </c>
      <c r="B23" s="355">
        <f>+Assumptions!B5</f>
        <v>1.1499999999999999</v>
      </c>
      <c r="C23" s="355">
        <f>+Assumptions!C5</f>
        <v>18.04</v>
      </c>
      <c r="D23" s="355">
        <f>+Assumptions!D5</f>
        <v>21.72</v>
      </c>
      <c r="E23" s="355">
        <f>+Assumptions!E5</f>
        <v>18.489999999999998</v>
      </c>
      <c r="F23" s="355">
        <f>+Assumptions!F5</f>
        <v>44.44</v>
      </c>
      <c r="G23" s="355">
        <f>+Assumptions!G5</f>
        <v>91.33</v>
      </c>
      <c r="J23">
        <v>3</v>
      </c>
      <c r="K23" s="279">
        <f>+D26</f>
        <v>-14.850000000000009</v>
      </c>
      <c r="L23" s="669">
        <f t="shared" si="4"/>
        <v>-1.1511627906976751</v>
      </c>
      <c r="M23" s="669">
        <f t="shared" si="5"/>
        <v>-1.1511627906976751</v>
      </c>
    </row>
    <row r="24" spans="1:14" x14ac:dyDescent="0.3">
      <c r="A24" s="356" t="s">
        <v>334</v>
      </c>
      <c r="B24" s="355"/>
      <c r="C24" s="355"/>
      <c r="D24" s="355"/>
      <c r="E24" s="355"/>
      <c r="F24" s="355"/>
      <c r="G24" s="355"/>
      <c r="J24">
        <v>5</v>
      </c>
      <c r="K24" s="279">
        <f>+E26</f>
        <v>-13.580000000000002</v>
      </c>
      <c r="L24" s="669">
        <f t="shared" si="4"/>
        <v>-1.0527131782945738</v>
      </c>
      <c r="M24" s="669">
        <f t="shared" si="5"/>
        <v>-1.0527131782945738</v>
      </c>
    </row>
    <row r="25" spans="1:14" x14ac:dyDescent="0.3">
      <c r="A25" s="354" t="s">
        <v>335</v>
      </c>
      <c r="B25" s="355">
        <f>+'P&amp;L'!B9</f>
        <v>33.089999999999996</v>
      </c>
      <c r="C25" s="355">
        <f>+'P&amp;L'!C9</f>
        <v>29.42</v>
      </c>
      <c r="D25" s="355">
        <f>+'P&amp;L'!D9</f>
        <v>36.570000000000007</v>
      </c>
      <c r="E25" s="355">
        <f>+'P&amp;L'!E9</f>
        <v>32.07</v>
      </c>
      <c r="F25" s="355">
        <f>+'P&amp;L'!F9</f>
        <v>15.481999999999999</v>
      </c>
      <c r="G25" s="355">
        <f>+'P&amp;L'!G9</f>
        <v>2.4556</v>
      </c>
      <c r="J25">
        <v>5</v>
      </c>
      <c r="K25" s="279">
        <f>+F26</f>
        <v>28.957999999999998</v>
      </c>
      <c r="L25" s="669">
        <f t="shared" si="4"/>
        <v>2.2448062015503876</v>
      </c>
      <c r="M25" s="669">
        <f t="shared" si="5"/>
        <v>2.2448062015503876</v>
      </c>
    </row>
    <row r="26" spans="1:14" x14ac:dyDescent="0.3">
      <c r="A26" s="356" t="s">
        <v>336</v>
      </c>
      <c r="B26" s="357">
        <f t="shared" ref="B26:G26" si="6">SUM(B23:B23)-B25</f>
        <v>-31.939999999999998</v>
      </c>
      <c r="C26" s="357">
        <f t="shared" si="6"/>
        <v>-11.380000000000003</v>
      </c>
      <c r="D26" s="357">
        <f t="shared" si="6"/>
        <v>-14.850000000000009</v>
      </c>
      <c r="E26" s="357">
        <f t="shared" si="6"/>
        <v>-13.580000000000002</v>
      </c>
      <c r="F26" s="357">
        <f t="shared" si="6"/>
        <v>28.957999999999998</v>
      </c>
      <c r="G26" s="357">
        <f t="shared" si="6"/>
        <v>88.874399999999994</v>
      </c>
      <c r="J26">
        <v>6</v>
      </c>
      <c r="K26" s="279">
        <f>+G26</f>
        <v>88.874399999999994</v>
      </c>
      <c r="L26" s="669">
        <f t="shared" si="4"/>
        <v>6.8894883720930222</v>
      </c>
      <c r="M26" s="669">
        <f t="shared" si="5"/>
        <v>6.8894883720930222</v>
      </c>
    </row>
    <row r="27" spans="1:14" x14ac:dyDescent="0.3">
      <c r="A27" s="354"/>
      <c r="B27" s="355"/>
      <c r="C27" s="355"/>
      <c r="D27" s="355"/>
      <c r="E27" s="325"/>
      <c r="F27" s="325"/>
      <c r="G27" s="325"/>
      <c r="L27" s="665">
        <f>SUM(L21:L26)</f>
        <v>3.5722790697674398</v>
      </c>
      <c r="M27" s="669">
        <f>SUM(M21:M26)</f>
        <v>3.5722790697674398</v>
      </c>
    </row>
    <row r="28" spans="1:14" x14ac:dyDescent="0.3">
      <c r="A28" s="356" t="s">
        <v>337</v>
      </c>
      <c r="B28" s="710">
        <f>IRR(B26:G26,0.1)</f>
        <v>0.1438024509504181</v>
      </c>
      <c r="C28" s="710"/>
      <c r="D28" s="710"/>
      <c r="E28" s="710"/>
      <c r="F28" s="710"/>
      <c r="G28" s="710"/>
      <c r="I28" s="710">
        <f>IRR(K21:K26)</f>
        <v>0.1438024509504181</v>
      </c>
      <c r="J28" s="710"/>
      <c r="K28" s="710"/>
      <c r="L28" s="710"/>
      <c r="M28" s="710"/>
      <c r="N28" s="710"/>
    </row>
    <row r="29" spans="1:14" x14ac:dyDescent="0.3">
      <c r="A29" s="668" t="s">
        <v>512</v>
      </c>
      <c r="B29" s="711"/>
      <c r="C29" s="712"/>
      <c r="D29" s="712"/>
      <c r="E29" s="712"/>
      <c r="F29" s="712"/>
      <c r="G29" s="712"/>
    </row>
    <row r="30" spans="1:14" x14ac:dyDescent="0.3">
      <c r="A30" s="21" t="s">
        <v>341</v>
      </c>
      <c r="B30" s="3"/>
      <c r="C30" s="34"/>
      <c r="D30" s="3"/>
      <c r="E30" s="34"/>
      <c r="F30" s="3"/>
      <c r="G30" s="34"/>
      <c r="H30" s="34"/>
    </row>
    <row r="31" spans="1:14" s="767" customFormat="1" ht="24" x14ac:dyDescent="0.3">
      <c r="A31" s="765" t="s">
        <v>94</v>
      </c>
      <c r="B31" s="766" t="s">
        <v>344</v>
      </c>
      <c r="C31" s="766" t="s">
        <v>598</v>
      </c>
      <c r="D31" s="766" t="s">
        <v>343</v>
      </c>
      <c r="E31" s="766" t="s">
        <v>599</v>
      </c>
      <c r="F31" s="766" t="s">
        <v>345</v>
      </c>
      <c r="G31" s="766" t="s">
        <v>516</v>
      </c>
      <c r="H31" s="765" t="s">
        <v>512</v>
      </c>
    </row>
    <row r="32" spans="1:14" x14ac:dyDescent="0.3">
      <c r="A32" s="670" t="s">
        <v>342</v>
      </c>
      <c r="B32" s="671">
        <f>B9</f>
        <v>2.5631707352603743</v>
      </c>
      <c r="C32" s="768">
        <f>+B17</f>
        <v>4.6401613212504937</v>
      </c>
      <c r="D32" s="672">
        <v>1</v>
      </c>
      <c r="E32" s="769">
        <v>1.5</v>
      </c>
      <c r="F32" s="673">
        <f>B28</f>
        <v>0.1438024509504181</v>
      </c>
      <c r="G32" s="770">
        <f>'P&amp;L'!I16/'P&amp;L'!I4</f>
        <v>0.1771496643951426</v>
      </c>
      <c r="H32" s="768">
        <f>+L27</f>
        <v>3.5722790697674398</v>
      </c>
    </row>
    <row r="33" spans="1:8" s="482" customFormat="1" x14ac:dyDescent="0.3">
      <c r="A33" s="674" t="s">
        <v>494</v>
      </c>
      <c r="B33" s="675">
        <v>2.5299999999999998</v>
      </c>
      <c r="C33" s="771">
        <v>3.88</v>
      </c>
      <c r="D33" s="675">
        <v>1</v>
      </c>
      <c r="E33" s="769">
        <v>1.5</v>
      </c>
      <c r="F33" s="676">
        <v>0.1241</v>
      </c>
      <c r="G33" s="772">
        <v>0.1537</v>
      </c>
      <c r="H33" s="768">
        <v>2.98</v>
      </c>
    </row>
    <row r="34" spans="1:8" s="482" customFormat="1" x14ac:dyDescent="0.3">
      <c r="A34" s="674" t="s">
        <v>346</v>
      </c>
      <c r="B34" s="675">
        <v>2.5299999999999998</v>
      </c>
      <c r="C34" s="771">
        <v>3.89</v>
      </c>
      <c r="D34" s="675">
        <v>1</v>
      </c>
      <c r="E34" s="769">
        <v>1.5</v>
      </c>
      <c r="F34" s="676">
        <v>0.12479999999999999</v>
      </c>
      <c r="G34" s="772">
        <v>0.1545</v>
      </c>
      <c r="H34" s="768">
        <v>3</v>
      </c>
    </row>
    <row r="35" spans="1:8" s="482" customFormat="1" x14ac:dyDescent="0.3">
      <c r="A35" s="674" t="s">
        <v>347</v>
      </c>
      <c r="B35" s="675">
        <v>2.5499999999999998</v>
      </c>
      <c r="C35" s="771">
        <v>4.1399999999999997</v>
      </c>
      <c r="D35" s="675">
        <v>1</v>
      </c>
      <c r="E35" s="769">
        <v>1.5</v>
      </c>
      <c r="F35" s="676">
        <v>0.12920000000000001</v>
      </c>
      <c r="G35" s="772">
        <v>0.1615</v>
      </c>
      <c r="H35" s="768">
        <v>3.25</v>
      </c>
    </row>
    <row r="36" spans="1:8" s="482" customFormat="1" x14ac:dyDescent="0.3">
      <c r="A36" s="674" t="s">
        <v>348</v>
      </c>
      <c r="B36" s="675">
        <v>2.42</v>
      </c>
      <c r="C36" s="771">
        <v>3.81</v>
      </c>
      <c r="D36" s="675">
        <v>1</v>
      </c>
      <c r="E36" s="769">
        <v>1.5</v>
      </c>
      <c r="F36" s="676">
        <v>0.13650000000000001</v>
      </c>
      <c r="G36" s="772">
        <v>0.16800000000000001</v>
      </c>
      <c r="H36" s="768">
        <v>3.39</v>
      </c>
    </row>
    <row r="37" spans="1:8" s="482" customFormat="1" x14ac:dyDescent="0.3"/>
    <row r="38" spans="1:8" x14ac:dyDescent="0.3">
      <c r="A38" s="667" t="s">
        <v>518</v>
      </c>
    </row>
    <row r="39" spans="1:8" x14ac:dyDescent="0.3">
      <c r="A39" s="667" t="s">
        <v>517</v>
      </c>
    </row>
  </sheetData>
  <mergeCells count="5">
    <mergeCell ref="B9:G9"/>
    <mergeCell ref="B28:G28"/>
    <mergeCell ref="I28:N28"/>
    <mergeCell ref="B29:G29"/>
    <mergeCell ref="B17:G17"/>
  </mergeCells>
  <pageMargins left="0.7" right="0.7" top="0.75" bottom="0.75" header="0.3" footer="0.3"/>
  <pageSetup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C00000"/>
  </sheetPr>
  <dimension ref="A1:S60"/>
  <sheetViews>
    <sheetView workbookViewId="0">
      <selection activeCell="D5" sqref="C5:D5"/>
    </sheetView>
  </sheetViews>
  <sheetFormatPr defaultColWidth="10.109375" defaultRowHeight="15.75" x14ac:dyDescent="0.3"/>
  <cols>
    <col min="1" max="1" width="15.88671875" bestFit="1" customWidth="1"/>
    <col min="3" max="3" width="12.109375" customWidth="1"/>
    <col min="4" max="4" width="12.44140625" bestFit="1" customWidth="1"/>
    <col min="5" max="5" width="11.44140625" bestFit="1" customWidth="1"/>
    <col min="8" max="8" width="9.6640625" customWidth="1"/>
    <col min="9" max="9" width="12.44140625" customWidth="1"/>
    <col min="12" max="12" width="22.109375" customWidth="1"/>
    <col min="13" max="13" width="0" hidden="1" customWidth="1"/>
  </cols>
  <sheetData>
    <row r="1" spans="1:18" x14ac:dyDescent="0.3">
      <c r="A1" t="s">
        <v>276</v>
      </c>
      <c r="B1" s="358">
        <v>0.1215</v>
      </c>
    </row>
    <row r="2" spans="1:18" x14ac:dyDescent="0.3">
      <c r="G2" s="359" t="s">
        <v>250</v>
      </c>
    </row>
    <row r="3" spans="1:18" x14ac:dyDescent="0.3">
      <c r="A3" s="360" t="s">
        <v>94</v>
      </c>
      <c r="B3" s="361" t="s">
        <v>251</v>
      </c>
      <c r="C3" s="361" t="s">
        <v>387</v>
      </c>
      <c r="D3" s="361" t="s">
        <v>388</v>
      </c>
      <c r="E3" s="361" t="s">
        <v>389</v>
      </c>
      <c r="F3" s="362"/>
      <c r="G3" s="362"/>
    </row>
    <row r="4" spans="1:18" x14ac:dyDescent="0.3">
      <c r="A4" s="363" t="s">
        <v>277</v>
      </c>
      <c r="B4" s="364">
        <f>SUM(C16:C22)</f>
        <v>31.5</v>
      </c>
      <c r="C4" s="364">
        <f>SUM(C23:C34)</f>
        <v>36</v>
      </c>
      <c r="D4" s="364">
        <f>SUM(C35:C46)</f>
        <v>9</v>
      </c>
      <c r="E4" s="364">
        <v>0</v>
      </c>
      <c r="F4" s="365"/>
      <c r="G4" s="365"/>
    </row>
    <row r="5" spans="1:18" x14ac:dyDescent="0.3">
      <c r="A5" s="363" t="s">
        <v>278</v>
      </c>
      <c r="B5" s="364">
        <f>H11</f>
        <v>0</v>
      </c>
      <c r="C5" s="364">
        <f>H23</f>
        <v>9.8642812499999994</v>
      </c>
      <c r="D5" s="364">
        <f>H35</f>
        <v>3.5310937500000001</v>
      </c>
      <c r="E5" s="364">
        <f>H47</f>
        <v>0</v>
      </c>
      <c r="F5" s="365"/>
      <c r="G5" s="365"/>
    </row>
    <row r="6" spans="1:18" x14ac:dyDescent="0.3">
      <c r="A6" s="363" t="s">
        <v>279</v>
      </c>
      <c r="B6" s="364">
        <f>I11</f>
        <v>0</v>
      </c>
      <c r="C6" s="364">
        <f>I23</f>
        <v>22.5</v>
      </c>
      <c r="D6" s="364">
        <f>I35</f>
        <v>67.5</v>
      </c>
      <c r="E6" s="364">
        <f>I47</f>
        <v>0</v>
      </c>
      <c r="F6" s="365"/>
      <c r="G6" s="365"/>
    </row>
    <row r="7" spans="1:18" x14ac:dyDescent="0.3">
      <c r="A7" s="366"/>
      <c r="B7" s="367"/>
      <c r="C7" s="367"/>
      <c r="D7" s="367"/>
      <c r="E7" s="367"/>
      <c r="F7" s="365"/>
      <c r="G7" s="365"/>
    </row>
    <row r="8" spans="1:18" x14ac:dyDescent="0.3">
      <c r="A8" s="368"/>
      <c r="B8" s="369"/>
      <c r="C8" s="369"/>
      <c r="D8" s="369"/>
      <c r="E8" s="369"/>
      <c r="F8" s="369"/>
      <c r="G8" s="369"/>
      <c r="H8" s="368"/>
    </row>
    <row r="9" spans="1:18" ht="16.5" x14ac:dyDescent="0.3">
      <c r="A9" s="715" t="s">
        <v>280</v>
      </c>
      <c r="B9" s="715" t="s">
        <v>3</v>
      </c>
      <c r="C9" s="715" t="s">
        <v>281</v>
      </c>
      <c r="D9" s="717" t="s">
        <v>282</v>
      </c>
      <c r="E9" s="717"/>
      <c r="F9" s="718" t="s">
        <v>141</v>
      </c>
      <c r="G9" s="715" t="s">
        <v>283</v>
      </c>
      <c r="H9" s="715" t="s">
        <v>284</v>
      </c>
      <c r="I9" s="720" t="s">
        <v>285</v>
      </c>
      <c r="L9" s="370"/>
      <c r="M9" s="371"/>
      <c r="N9" s="359"/>
      <c r="O9" s="359"/>
      <c r="P9" s="359"/>
      <c r="Q9" s="359"/>
      <c r="R9" s="359"/>
    </row>
    <row r="10" spans="1:18" x14ac:dyDescent="0.3">
      <c r="A10" s="716"/>
      <c r="B10" s="716"/>
      <c r="C10" s="716"/>
      <c r="D10" s="347" t="s">
        <v>286</v>
      </c>
      <c r="E10" s="347" t="s">
        <v>287</v>
      </c>
      <c r="F10" s="719"/>
      <c r="G10" s="716"/>
      <c r="H10" s="716"/>
      <c r="I10" s="720"/>
      <c r="N10" s="372"/>
      <c r="O10" s="372"/>
      <c r="P10" s="372"/>
      <c r="Q10" s="372"/>
      <c r="R10" s="372"/>
    </row>
    <row r="11" spans="1:18" x14ac:dyDescent="0.3">
      <c r="A11" s="713" t="s">
        <v>251</v>
      </c>
      <c r="B11" s="373" t="s">
        <v>288</v>
      </c>
      <c r="C11" s="374"/>
      <c r="D11" s="374">
        <v>0</v>
      </c>
      <c r="E11" s="374">
        <f>D11+C11-F11</f>
        <v>0</v>
      </c>
      <c r="F11" s="374">
        <v>0</v>
      </c>
      <c r="G11" s="374">
        <f>((D11+E11)/2)*$B$1/12</f>
        <v>0</v>
      </c>
      <c r="H11" s="721">
        <v>0</v>
      </c>
      <c r="I11" s="714">
        <f>SUM(F11:F22)</f>
        <v>0</v>
      </c>
    </row>
    <row r="12" spans="1:18" ht="16.5" x14ac:dyDescent="0.3">
      <c r="A12" s="713"/>
      <c r="B12" s="373" t="s">
        <v>289</v>
      </c>
      <c r="C12" s="374">
        <v>0</v>
      </c>
      <c r="D12" s="374">
        <f>E11</f>
        <v>0</v>
      </c>
      <c r="E12" s="374">
        <f t="shared" ref="E12:E58" si="0">D12+C12-F12</f>
        <v>0</v>
      </c>
      <c r="F12" s="374">
        <v>0</v>
      </c>
      <c r="G12" s="374">
        <f t="shared" ref="G12:G58" si="1">((D12+E12)/2)*$B$1/12</f>
        <v>0</v>
      </c>
      <c r="H12" s="722"/>
      <c r="I12" s="713"/>
      <c r="L12" s="375"/>
      <c r="M12" s="376"/>
      <c r="N12" s="377"/>
      <c r="O12" s="377"/>
      <c r="P12" s="377"/>
      <c r="Q12" s="377"/>
      <c r="R12" s="377"/>
    </row>
    <row r="13" spans="1:18" x14ac:dyDescent="0.3">
      <c r="A13" s="713"/>
      <c r="B13" s="373" t="s">
        <v>290</v>
      </c>
      <c r="C13" s="374">
        <v>0</v>
      </c>
      <c r="D13" s="374">
        <f t="shared" ref="D13:D58" si="2">E12</f>
        <v>0</v>
      </c>
      <c r="E13" s="374">
        <f t="shared" si="0"/>
        <v>0</v>
      </c>
      <c r="F13" s="374">
        <v>0</v>
      </c>
      <c r="G13" s="374">
        <f t="shared" si="1"/>
        <v>0</v>
      </c>
      <c r="H13" s="722"/>
      <c r="I13" s="713"/>
    </row>
    <row r="14" spans="1:18" x14ac:dyDescent="0.3">
      <c r="A14" s="713"/>
      <c r="B14" s="373" t="s">
        <v>291</v>
      </c>
      <c r="C14" s="374">
        <f>90*15%</f>
        <v>13.5</v>
      </c>
      <c r="D14" s="374">
        <f t="shared" si="2"/>
        <v>0</v>
      </c>
      <c r="E14" s="374">
        <f t="shared" si="0"/>
        <v>13.5</v>
      </c>
      <c r="F14" s="374">
        <v>0</v>
      </c>
      <c r="G14" s="374">
        <f t="shared" si="1"/>
        <v>6.8343749999999995E-2</v>
      </c>
      <c r="H14" s="722"/>
      <c r="I14" s="713"/>
    </row>
    <row r="15" spans="1:18" x14ac:dyDescent="0.3">
      <c r="A15" s="713"/>
      <c r="B15" s="373" t="s">
        <v>292</v>
      </c>
      <c r="C15" s="374">
        <v>0</v>
      </c>
      <c r="D15" s="374">
        <f t="shared" si="2"/>
        <v>13.5</v>
      </c>
      <c r="E15" s="374">
        <f t="shared" si="0"/>
        <v>13.5</v>
      </c>
      <c r="F15" s="374">
        <v>0</v>
      </c>
      <c r="G15" s="374">
        <f t="shared" si="1"/>
        <v>0.13668749999999999</v>
      </c>
      <c r="H15" s="722"/>
      <c r="I15" s="713"/>
    </row>
    <row r="16" spans="1:18" ht="16.5" x14ac:dyDescent="0.3">
      <c r="A16" s="713"/>
      <c r="B16" s="373" t="s">
        <v>293</v>
      </c>
      <c r="C16" s="374">
        <f>90*30%-C14</f>
        <v>13.5</v>
      </c>
      <c r="D16" s="374">
        <f t="shared" si="2"/>
        <v>13.5</v>
      </c>
      <c r="E16" s="374">
        <f t="shared" si="0"/>
        <v>27</v>
      </c>
      <c r="F16" s="374">
        <v>0</v>
      </c>
      <c r="G16" s="374">
        <f t="shared" si="1"/>
        <v>0.20503125</v>
      </c>
      <c r="H16" s="722"/>
      <c r="I16" s="713"/>
      <c r="L16" s="370"/>
      <c r="M16" s="371"/>
      <c r="N16" s="359"/>
      <c r="O16" s="359"/>
      <c r="P16" s="359"/>
      <c r="Q16" s="359"/>
      <c r="R16" s="359"/>
    </row>
    <row r="17" spans="1:19" x14ac:dyDescent="0.3">
      <c r="A17" s="713"/>
      <c r="B17" s="373" t="s">
        <v>294</v>
      </c>
      <c r="C17" s="374"/>
      <c r="D17" s="374">
        <f t="shared" si="2"/>
        <v>27</v>
      </c>
      <c r="E17" s="374">
        <f t="shared" si="0"/>
        <v>27</v>
      </c>
      <c r="F17" s="374">
        <v>0</v>
      </c>
      <c r="G17" s="374">
        <f t="shared" si="1"/>
        <v>0.27337499999999998</v>
      </c>
      <c r="H17" s="722"/>
      <c r="I17" s="713"/>
      <c r="M17" s="378"/>
      <c r="N17" s="378"/>
      <c r="O17" s="378"/>
      <c r="P17" s="378"/>
      <c r="Q17" s="378"/>
      <c r="R17" s="378"/>
    </row>
    <row r="18" spans="1:19" x14ac:dyDescent="0.3">
      <c r="A18" s="713"/>
      <c r="B18" s="373" t="s">
        <v>295</v>
      </c>
      <c r="C18" s="374"/>
      <c r="D18" s="374">
        <f t="shared" si="2"/>
        <v>27</v>
      </c>
      <c r="E18" s="374">
        <f t="shared" si="0"/>
        <v>27</v>
      </c>
      <c r="F18" s="374">
        <v>0</v>
      </c>
      <c r="G18" s="374">
        <f t="shared" si="1"/>
        <v>0.27337499999999998</v>
      </c>
      <c r="H18" s="722"/>
      <c r="I18" s="713"/>
      <c r="M18" s="378"/>
      <c r="N18" s="378"/>
      <c r="O18" s="378"/>
      <c r="P18" s="378"/>
      <c r="Q18" s="378"/>
      <c r="R18" s="378"/>
    </row>
    <row r="19" spans="1:19" ht="16.5" x14ac:dyDescent="0.3">
      <c r="A19" s="713"/>
      <c r="B19" s="373" t="s">
        <v>296</v>
      </c>
      <c r="C19" s="374">
        <f>90*40%-C16-C14</f>
        <v>9</v>
      </c>
      <c r="D19" s="374">
        <f t="shared" si="2"/>
        <v>27</v>
      </c>
      <c r="E19" s="374">
        <f t="shared" si="0"/>
        <v>36</v>
      </c>
      <c r="F19" s="374">
        <v>0</v>
      </c>
      <c r="G19" s="374">
        <f t="shared" si="1"/>
        <v>0.31893749999999998</v>
      </c>
      <c r="H19" s="722"/>
      <c r="I19" s="713"/>
      <c r="L19" s="370"/>
      <c r="M19" s="379"/>
      <c r="N19" s="379"/>
      <c r="O19" s="379"/>
      <c r="P19" s="379"/>
      <c r="Q19" s="379"/>
      <c r="R19" s="379"/>
    </row>
    <row r="20" spans="1:19" x14ac:dyDescent="0.3">
      <c r="A20" s="713"/>
      <c r="B20" s="373" t="s">
        <v>297</v>
      </c>
      <c r="C20" s="374"/>
      <c r="D20" s="374">
        <f t="shared" si="2"/>
        <v>36</v>
      </c>
      <c r="E20" s="374">
        <f t="shared" si="0"/>
        <v>36</v>
      </c>
      <c r="F20" s="374">
        <v>0</v>
      </c>
      <c r="G20" s="374">
        <f>((D20+E20)/2)*$B$1/12</f>
        <v>0.36449999999999999</v>
      </c>
      <c r="H20" s="722"/>
      <c r="I20" s="713"/>
    </row>
    <row r="21" spans="1:19" ht="16.5" x14ac:dyDescent="0.3">
      <c r="A21" s="713"/>
      <c r="B21" s="373" t="s">
        <v>298</v>
      </c>
      <c r="C21" s="374"/>
      <c r="D21" s="374">
        <f t="shared" si="2"/>
        <v>36</v>
      </c>
      <c r="E21" s="374">
        <f t="shared" si="0"/>
        <v>36</v>
      </c>
      <c r="F21" s="374">
        <v>0</v>
      </c>
      <c r="G21" s="374">
        <f t="shared" si="1"/>
        <v>0.36449999999999999</v>
      </c>
      <c r="H21" s="722"/>
      <c r="I21" s="713"/>
      <c r="L21" s="370"/>
      <c r="M21" s="371"/>
      <c r="N21" s="359"/>
      <c r="O21" s="359"/>
      <c r="P21" s="359"/>
      <c r="Q21" s="359"/>
      <c r="R21" s="359"/>
    </row>
    <row r="22" spans="1:19" x14ac:dyDescent="0.3">
      <c r="A22" s="713"/>
      <c r="B22" s="373" t="s">
        <v>299</v>
      </c>
      <c r="C22" s="374">
        <f>(90*50%)-C14-C16-C19</f>
        <v>9</v>
      </c>
      <c r="D22" s="374">
        <f t="shared" si="2"/>
        <v>36</v>
      </c>
      <c r="E22" s="374">
        <f t="shared" si="0"/>
        <v>45</v>
      </c>
      <c r="F22" s="374">
        <v>0</v>
      </c>
      <c r="G22" s="374">
        <f t="shared" si="1"/>
        <v>0.4100625</v>
      </c>
      <c r="H22" s="722"/>
      <c r="I22" s="713"/>
      <c r="M22" s="378"/>
      <c r="N22" s="378"/>
      <c r="O22" s="378"/>
      <c r="P22" s="378"/>
      <c r="Q22" s="378"/>
      <c r="R22" s="378"/>
    </row>
    <row r="23" spans="1:19" ht="16.5" x14ac:dyDescent="0.3">
      <c r="A23" s="713" t="s">
        <v>387</v>
      </c>
      <c r="B23" s="373" t="s">
        <v>288</v>
      </c>
      <c r="C23" s="374"/>
      <c r="D23" s="374">
        <f t="shared" si="2"/>
        <v>45</v>
      </c>
      <c r="E23" s="374">
        <f t="shared" si="0"/>
        <v>45</v>
      </c>
      <c r="F23" s="374">
        <v>0</v>
      </c>
      <c r="G23" s="374">
        <f t="shared" si="1"/>
        <v>0.455625</v>
      </c>
      <c r="H23" s="714">
        <f>SUM(G11:G34)</f>
        <v>9.8642812499999994</v>
      </c>
      <c r="I23" s="714">
        <f>SUM(F23:F34)</f>
        <v>22.5</v>
      </c>
      <c r="L23" s="370"/>
      <c r="M23" s="379"/>
      <c r="N23" s="379"/>
      <c r="O23" s="379"/>
      <c r="P23" s="379"/>
      <c r="Q23" s="379"/>
      <c r="R23" s="379"/>
    </row>
    <row r="24" spans="1:19" ht="16.5" x14ac:dyDescent="0.3">
      <c r="A24" s="713"/>
      <c r="B24" s="373" t="s">
        <v>289</v>
      </c>
      <c r="C24" s="374"/>
      <c r="D24" s="374">
        <f t="shared" si="2"/>
        <v>45</v>
      </c>
      <c r="E24" s="374">
        <f t="shared" si="0"/>
        <v>45</v>
      </c>
      <c r="F24" s="374">
        <v>0</v>
      </c>
      <c r="G24" s="374">
        <f t="shared" si="1"/>
        <v>0.455625</v>
      </c>
      <c r="H24" s="713"/>
      <c r="I24" s="713"/>
      <c r="M24" s="380"/>
      <c r="N24" s="380"/>
      <c r="O24" s="380"/>
      <c r="P24" s="380"/>
      <c r="Q24" s="380"/>
      <c r="R24" s="380"/>
    </row>
    <row r="25" spans="1:19" ht="16.5" x14ac:dyDescent="0.3">
      <c r="A25" s="713"/>
      <c r="B25" s="373" t="s">
        <v>290</v>
      </c>
      <c r="C25" s="374">
        <f>(90*65%)-C14-C16-C19-C22</f>
        <v>13.5</v>
      </c>
      <c r="D25" s="374">
        <f t="shared" si="2"/>
        <v>45</v>
      </c>
      <c r="E25" s="374">
        <f t="shared" si="0"/>
        <v>58.5</v>
      </c>
      <c r="F25" s="374">
        <v>0</v>
      </c>
      <c r="G25" s="374">
        <f t="shared" si="1"/>
        <v>0.52396874999999998</v>
      </c>
      <c r="H25" s="713"/>
      <c r="I25" s="713"/>
      <c r="L25" s="370"/>
      <c r="M25" s="370"/>
      <c r="N25" s="381"/>
      <c r="O25" s="381"/>
      <c r="P25" s="381"/>
      <c r="Q25" s="381"/>
      <c r="R25" s="381"/>
      <c r="S25" s="382"/>
    </row>
    <row r="26" spans="1:19" x14ac:dyDescent="0.3">
      <c r="A26" s="713"/>
      <c r="B26" s="373" t="s">
        <v>291</v>
      </c>
      <c r="C26" s="374"/>
      <c r="D26" s="374">
        <f t="shared" si="2"/>
        <v>58.5</v>
      </c>
      <c r="E26" s="374">
        <f t="shared" si="0"/>
        <v>58.5</v>
      </c>
      <c r="F26" s="383">
        <v>0</v>
      </c>
      <c r="G26" s="374">
        <f t="shared" si="1"/>
        <v>0.59231250000000002</v>
      </c>
      <c r="H26" s="713"/>
      <c r="I26" s="713"/>
    </row>
    <row r="27" spans="1:19" x14ac:dyDescent="0.3">
      <c r="A27" s="713"/>
      <c r="B27" s="373" t="s">
        <v>292</v>
      </c>
      <c r="C27" s="374"/>
      <c r="D27" s="374">
        <f t="shared" si="2"/>
        <v>58.5</v>
      </c>
      <c r="E27" s="374">
        <f t="shared" si="0"/>
        <v>58.5</v>
      </c>
      <c r="F27" s="383">
        <v>0</v>
      </c>
      <c r="G27" s="374">
        <f t="shared" si="1"/>
        <v>0.59231250000000002</v>
      </c>
      <c r="H27" s="713"/>
      <c r="I27" s="713"/>
    </row>
    <row r="28" spans="1:19" ht="16.5" x14ac:dyDescent="0.3">
      <c r="A28" s="713"/>
      <c r="B28" s="373" t="s">
        <v>293</v>
      </c>
      <c r="C28" s="374">
        <f>(90*75%)-C25-C22-C19-C16-C14</f>
        <v>9</v>
      </c>
      <c r="D28" s="374">
        <f t="shared" si="2"/>
        <v>58.5</v>
      </c>
      <c r="E28" s="374">
        <f t="shared" si="0"/>
        <v>67.5</v>
      </c>
      <c r="F28" s="383"/>
      <c r="G28" s="374">
        <f t="shared" si="1"/>
        <v>0.63787499999999997</v>
      </c>
      <c r="H28" s="713"/>
      <c r="I28" s="713"/>
      <c r="L28" s="370"/>
      <c r="M28" s="371"/>
      <c r="N28" s="359"/>
      <c r="O28" s="359"/>
      <c r="P28" s="359"/>
      <c r="Q28" s="359"/>
      <c r="R28" s="359"/>
    </row>
    <row r="29" spans="1:19" ht="16.5" x14ac:dyDescent="0.3">
      <c r="A29" s="713"/>
      <c r="B29" s="373" t="s">
        <v>294</v>
      </c>
      <c r="C29" s="374"/>
      <c r="D29" s="374">
        <f t="shared" si="2"/>
        <v>67.5</v>
      </c>
      <c r="E29" s="374">
        <f t="shared" si="0"/>
        <v>67.5</v>
      </c>
      <c r="F29" s="383">
        <v>0</v>
      </c>
      <c r="G29" s="374">
        <f t="shared" si="1"/>
        <v>0.68343750000000003</v>
      </c>
      <c r="H29" s="713"/>
      <c r="I29" s="713"/>
      <c r="N29" s="372"/>
      <c r="O29" s="372"/>
      <c r="P29" s="372"/>
      <c r="Q29" s="372"/>
      <c r="R29" s="372"/>
      <c r="S29" s="384"/>
    </row>
    <row r="30" spans="1:19" ht="16.5" x14ac:dyDescent="0.3">
      <c r="A30" s="713"/>
      <c r="B30" s="373" t="s">
        <v>295</v>
      </c>
      <c r="C30" s="374"/>
      <c r="D30" s="374">
        <f t="shared" si="2"/>
        <v>67.5</v>
      </c>
      <c r="E30" s="374">
        <f t="shared" si="0"/>
        <v>67.5</v>
      </c>
      <c r="F30" s="383">
        <v>0</v>
      </c>
      <c r="G30" s="374">
        <f t="shared" si="1"/>
        <v>0.68343750000000003</v>
      </c>
      <c r="H30" s="713"/>
      <c r="I30" s="713"/>
      <c r="N30" s="372"/>
      <c r="O30" s="372"/>
      <c r="P30" s="372"/>
      <c r="Q30" s="372"/>
      <c r="R30" s="372"/>
      <c r="S30" s="384"/>
    </row>
    <row r="31" spans="1:19" x14ac:dyDescent="0.3">
      <c r="A31" s="713"/>
      <c r="B31" s="373" t="s">
        <v>296</v>
      </c>
      <c r="C31" s="374">
        <f>(90*80%)-C28-C25-C22-C19-C16-C14</f>
        <v>4.5</v>
      </c>
      <c r="D31" s="374">
        <f t="shared" si="2"/>
        <v>67.5</v>
      </c>
      <c r="E31" s="374">
        <f t="shared" si="0"/>
        <v>72</v>
      </c>
      <c r="F31" s="383"/>
      <c r="G31" s="374">
        <f t="shared" si="1"/>
        <v>0.70621875000000001</v>
      </c>
      <c r="H31" s="713"/>
      <c r="I31" s="713"/>
    </row>
    <row r="32" spans="1:19" x14ac:dyDescent="0.3">
      <c r="A32" s="713"/>
      <c r="B32" s="373" t="s">
        <v>297</v>
      </c>
      <c r="C32" s="374"/>
      <c r="D32" s="374">
        <f t="shared" si="2"/>
        <v>72</v>
      </c>
      <c r="E32" s="374">
        <f t="shared" si="0"/>
        <v>72</v>
      </c>
      <c r="F32" s="383"/>
      <c r="G32" s="374">
        <f t="shared" si="1"/>
        <v>0.72899999999999998</v>
      </c>
      <c r="H32" s="713"/>
      <c r="I32" s="713"/>
    </row>
    <row r="33" spans="1:9" x14ac:dyDescent="0.3">
      <c r="A33" s="713"/>
      <c r="B33" s="373" t="s">
        <v>298</v>
      </c>
      <c r="C33" s="374"/>
      <c r="D33" s="374">
        <f t="shared" si="2"/>
        <v>72</v>
      </c>
      <c r="E33" s="374">
        <f t="shared" si="0"/>
        <v>72</v>
      </c>
      <c r="F33" s="383"/>
      <c r="G33" s="374">
        <f t="shared" si="1"/>
        <v>0.72899999999999998</v>
      </c>
      <c r="H33" s="713"/>
      <c r="I33" s="713"/>
    </row>
    <row r="34" spans="1:9" x14ac:dyDescent="0.3">
      <c r="A34" s="713"/>
      <c r="B34" s="373" t="s">
        <v>299</v>
      </c>
      <c r="C34" s="374">
        <f>(90*90%)-C31-C28-C25-C22-C19-C16-C14</f>
        <v>9</v>
      </c>
      <c r="D34" s="374">
        <f t="shared" si="2"/>
        <v>72</v>
      </c>
      <c r="E34" s="374">
        <f t="shared" si="0"/>
        <v>58.5</v>
      </c>
      <c r="F34" s="383">
        <f>90/4</f>
        <v>22.5</v>
      </c>
      <c r="G34" s="374">
        <f t="shared" si="1"/>
        <v>0.66065625000000006</v>
      </c>
      <c r="H34" s="713"/>
      <c r="I34" s="713"/>
    </row>
    <row r="35" spans="1:9" x14ac:dyDescent="0.3">
      <c r="A35" s="713" t="s">
        <v>388</v>
      </c>
      <c r="B35" s="373" t="s">
        <v>288</v>
      </c>
      <c r="C35" s="374"/>
      <c r="D35" s="374">
        <f t="shared" si="2"/>
        <v>58.5</v>
      </c>
      <c r="E35" s="374">
        <f t="shared" si="0"/>
        <v>58.5</v>
      </c>
      <c r="F35" s="383"/>
      <c r="G35" s="374">
        <f t="shared" si="1"/>
        <v>0.59231250000000002</v>
      </c>
      <c r="H35" s="714">
        <f>SUM(G35:G46)</f>
        <v>3.5310937500000001</v>
      </c>
      <c r="I35" s="714">
        <f>SUM(F35:F46)</f>
        <v>67.5</v>
      </c>
    </row>
    <row r="36" spans="1:9" x14ac:dyDescent="0.3">
      <c r="A36" s="713"/>
      <c r="B36" s="373" t="s">
        <v>289</v>
      </c>
      <c r="C36" s="374"/>
      <c r="D36" s="374">
        <f t="shared" si="2"/>
        <v>58.5</v>
      </c>
      <c r="E36" s="374">
        <f t="shared" si="0"/>
        <v>58.5</v>
      </c>
      <c r="F36" s="383"/>
      <c r="G36" s="374">
        <f t="shared" si="1"/>
        <v>0.59231250000000002</v>
      </c>
      <c r="H36" s="713"/>
      <c r="I36" s="713"/>
    </row>
    <row r="37" spans="1:9" x14ac:dyDescent="0.3">
      <c r="A37" s="713"/>
      <c r="B37" s="373" t="s">
        <v>290</v>
      </c>
      <c r="C37" s="374">
        <f>90-C34-C31-C28-C25-C22-C19-C16-C14</f>
        <v>9</v>
      </c>
      <c r="D37" s="374">
        <f t="shared" si="2"/>
        <v>58.5</v>
      </c>
      <c r="E37" s="374">
        <f t="shared" si="0"/>
        <v>45</v>
      </c>
      <c r="F37" s="383">
        <v>22.5</v>
      </c>
      <c r="G37" s="374">
        <f t="shared" si="1"/>
        <v>0.52396874999999998</v>
      </c>
      <c r="H37" s="713"/>
      <c r="I37" s="713"/>
    </row>
    <row r="38" spans="1:9" x14ac:dyDescent="0.3">
      <c r="A38" s="713"/>
      <c r="B38" s="373" t="s">
        <v>291</v>
      </c>
      <c r="C38" s="374"/>
      <c r="D38" s="374">
        <f t="shared" si="2"/>
        <v>45</v>
      </c>
      <c r="E38" s="374">
        <f t="shared" si="0"/>
        <v>45</v>
      </c>
      <c r="F38" s="383"/>
      <c r="G38" s="374">
        <f t="shared" si="1"/>
        <v>0.455625</v>
      </c>
      <c r="H38" s="713"/>
      <c r="I38" s="713"/>
    </row>
    <row r="39" spans="1:9" x14ac:dyDescent="0.3">
      <c r="A39" s="713"/>
      <c r="B39" s="373" t="s">
        <v>292</v>
      </c>
      <c r="C39" s="374"/>
      <c r="D39" s="374">
        <f t="shared" si="2"/>
        <v>45</v>
      </c>
      <c r="E39" s="374">
        <f t="shared" si="0"/>
        <v>45</v>
      </c>
      <c r="F39" s="383"/>
      <c r="G39" s="374">
        <f t="shared" si="1"/>
        <v>0.455625</v>
      </c>
      <c r="H39" s="713"/>
      <c r="I39" s="713"/>
    </row>
    <row r="40" spans="1:9" x14ac:dyDescent="0.3">
      <c r="A40" s="713"/>
      <c r="B40" s="373" t="s">
        <v>293</v>
      </c>
      <c r="C40" s="374"/>
      <c r="D40" s="374">
        <f t="shared" si="2"/>
        <v>45</v>
      </c>
      <c r="E40" s="374">
        <f t="shared" si="0"/>
        <v>22.5</v>
      </c>
      <c r="F40" s="383">
        <v>22.5</v>
      </c>
      <c r="G40" s="374">
        <f t="shared" si="1"/>
        <v>0.34171875000000002</v>
      </c>
      <c r="H40" s="713"/>
      <c r="I40" s="713"/>
    </row>
    <row r="41" spans="1:9" x14ac:dyDescent="0.3">
      <c r="A41" s="713"/>
      <c r="B41" s="373" t="s">
        <v>294</v>
      </c>
      <c r="C41" s="374"/>
      <c r="D41" s="374">
        <f t="shared" si="2"/>
        <v>22.5</v>
      </c>
      <c r="E41" s="374">
        <f t="shared" si="0"/>
        <v>22.5</v>
      </c>
      <c r="F41" s="383"/>
      <c r="G41" s="374">
        <f t="shared" si="1"/>
        <v>0.2278125</v>
      </c>
      <c r="H41" s="713"/>
      <c r="I41" s="713"/>
    </row>
    <row r="42" spans="1:9" x14ac:dyDescent="0.3">
      <c r="A42" s="713"/>
      <c r="B42" s="373" t="s">
        <v>295</v>
      </c>
      <c r="C42" s="374"/>
      <c r="D42" s="374">
        <f t="shared" si="2"/>
        <v>22.5</v>
      </c>
      <c r="E42" s="374">
        <f t="shared" si="0"/>
        <v>22.5</v>
      </c>
      <c r="F42" s="383"/>
      <c r="G42" s="374">
        <f t="shared" si="1"/>
        <v>0.2278125</v>
      </c>
      <c r="H42" s="713"/>
      <c r="I42" s="713"/>
    </row>
    <row r="43" spans="1:9" x14ac:dyDescent="0.3">
      <c r="A43" s="713"/>
      <c r="B43" s="373" t="s">
        <v>296</v>
      </c>
      <c r="C43" s="374"/>
      <c r="D43" s="374">
        <f t="shared" si="2"/>
        <v>22.5</v>
      </c>
      <c r="E43" s="374">
        <f t="shared" si="0"/>
        <v>0</v>
      </c>
      <c r="F43" s="383">
        <v>22.5</v>
      </c>
      <c r="G43" s="374">
        <f t="shared" si="1"/>
        <v>0.11390625</v>
      </c>
      <c r="H43" s="713"/>
      <c r="I43" s="713"/>
    </row>
    <row r="44" spans="1:9" x14ac:dyDescent="0.3">
      <c r="A44" s="713"/>
      <c r="B44" s="373" t="s">
        <v>297</v>
      </c>
      <c r="C44" s="374"/>
      <c r="D44" s="374">
        <f t="shared" si="2"/>
        <v>0</v>
      </c>
      <c r="E44" s="374">
        <f t="shared" si="0"/>
        <v>0</v>
      </c>
      <c r="F44" s="383"/>
      <c r="G44" s="374">
        <f t="shared" si="1"/>
        <v>0</v>
      </c>
      <c r="H44" s="713"/>
      <c r="I44" s="713"/>
    </row>
    <row r="45" spans="1:9" x14ac:dyDescent="0.3">
      <c r="A45" s="713"/>
      <c r="B45" s="373" t="s">
        <v>298</v>
      </c>
      <c r="C45" s="374"/>
      <c r="D45" s="374">
        <f t="shared" si="2"/>
        <v>0</v>
      </c>
      <c r="E45" s="374">
        <f t="shared" si="0"/>
        <v>0</v>
      </c>
      <c r="F45" s="383"/>
      <c r="G45" s="374">
        <f t="shared" si="1"/>
        <v>0</v>
      </c>
      <c r="H45" s="713"/>
      <c r="I45" s="713"/>
    </row>
    <row r="46" spans="1:9" x14ac:dyDescent="0.3">
      <c r="A46" s="713"/>
      <c r="B46" s="373" t="s">
        <v>299</v>
      </c>
      <c r="C46" s="374"/>
      <c r="D46" s="374">
        <f t="shared" si="2"/>
        <v>0</v>
      </c>
      <c r="E46" s="374">
        <f t="shared" si="0"/>
        <v>0</v>
      </c>
      <c r="F46" s="383"/>
      <c r="G46" s="374">
        <f t="shared" si="1"/>
        <v>0</v>
      </c>
      <c r="H46" s="713"/>
      <c r="I46" s="713"/>
    </row>
    <row r="47" spans="1:9" x14ac:dyDescent="0.3">
      <c r="A47" s="713" t="s">
        <v>389</v>
      </c>
      <c r="B47" s="373" t="s">
        <v>288</v>
      </c>
      <c r="C47" s="374"/>
      <c r="D47" s="374">
        <f t="shared" si="2"/>
        <v>0</v>
      </c>
      <c r="E47" s="374">
        <f t="shared" si="0"/>
        <v>0</v>
      </c>
      <c r="F47" s="383"/>
      <c r="G47" s="374">
        <f t="shared" si="1"/>
        <v>0</v>
      </c>
      <c r="H47" s="714">
        <f>SUM(G47:G58)</f>
        <v>0</v>
      </c>
      <c r="I47" s="714">
        <f>SUM(F47:F58)</f>
        <v>0</v>
      </c>
    </row>
    <row r="48" spans="1:9" x14ac:dyDescent="0.3">
      <c r="A48" s="713"/>
      <c r="B48" s="373" t="s">
        <v>289</v>
      </c>
      <c r="C48" s="374"/>
      <c r="D48" s="374">
        <f t="shared" si="2"/>
        <v>0</v>
      </c>
      <c r="E48" s="374">
        <f t="shared" si="0"/>
        <v>0</v>
      </c>
      <c r="F48" s="383"/>
      <c r="G48" s="374">
        <f t="shared" si="1"/>
        <v>0</v>
      </c>
      <c r="H48" s="713"/>
      <c r="I48" s="713"/>
    </row>
    <row r="49" spans="1:9" x14ac:dyDescent="0.3">
      <c r="A49" s="713"/>
      <c r="B49" s="373" t="s">
        <v>290</v>
      </c>
      <c r="C49" s="374"/>
      <c r="D49" s="374">
        <f t="shared" si="2"/>
        <v>0</v>
      </c>
      <c r="E49" s="374">
        <f t="shared" si="0"/>
        <v>0</v>
      </c>
      <c r="F49" s="383">
        <f>D49/4</f>
        <v>0</v>
      </c>
      <c r="G49" s="374">
        <f t="shared" si="1"/>
        <v>0</v>
      </c>
      <c r="H49" s="713"/>
      <c r="I49" s="713"/>
    </row>
    <row r="50" spans="1:9" x14ac:dyDescent="0.3">
      <c r="A50" s="713"/>
      <c r="B50" s="373" t="s">
        <v>291</v>
      </c>
      <c r="C50" s="374"/>
      <c r="D50" s="374">
        <f t="shared" si="2"/>
        <v>0</v>
      </c>
      <c r="E50" s="374">
        <f t="shared" si="0"/>
        <v>0</v>
      </c>
      <c r="F50" s="383"/>
      <c r="G50" s="374">
        <f t="shared" si="1"/>
        <v>0</v>
      </c>
      <c r="H50" s="713"/>
      <c r="I50" s="713"/>
    </row>
    <row r="51" spans="1:9" x14ac:dyDescent="0.3">
      <c r="A51" s="713"/>
      <c r="B51" s="373" t="s">
        <v>292</v>
      </c>
      <c r="C51" s="374"/>
      <c r="D51" s="374">
        <f t="shared" si="2"/>
        <v>0</v>
      </c>
      <c r="E51" s="374">
        <f t="shared" si="0"/>
        <v>0</v>
      </c>
      <c r="F51" s="383"/>
      <c r="G51" s="374">
        <f t="shared" si="1"/>
        <v>0</v>
      </c>
      <c r="H51" s="713"/>
      <c r="I51" s="713"/>
    </row>
    <row r="52" spans="1:9" x14ac:dyDescent="0.3">
      <c r="A52" s="713"/>
      <c r="B52" s="373" t="s">
        <v>293</v>
      </c>
      <c r="C52" s="374"/>
      <c r="D52" s="374">
        <f t="shared" si="2"/>
        <v>0</v>
      </c>
      <c r="E52" s="374">
        <f t="shared" si="0"/>
        <v>0</v>
      </c>
      <c r="F52" s="383">
        <f>F49</f>
        <v>0</v>
      </c>
      <c r="G52" s="374">
        <f t="shared" si="1"/>
        <v>0</v>
      </c>
      <c r="H52" s="713"/>
      <c r="I52" s="713"/>
    </row>
    <row r="53" spans="1:9" x14ac:dyDescent="0.3">
      <c r="A53" s="713"/>
      <c r="B53" s="373" t="s">
        <v>294</v>
      </c>
      <c r="C53" s="374"/>
      <c r="D53" s="374">
        <f t="shared" si="2"/>
        <v>0</v>
      </c>
      <c r="E53" s="374">
        <f t="shared" si="0"/>
        <v>0</v>
      </c>
      <c r="F53" s="383"/>
      <c r="G53" s="374">
        <f t="shared" si="1"/>
        <v>0</v>
      </c>
      <c r="H53" s="713"/>
      <c r="I53" s="713"/>
    </row>
    <row r="54" spans="1:9" x14ac:dyDescent="0.3">
      <c r="A54" s="713"/>
      <c r="B54" s="373" t="s">
        <v>295</v>
      </c>
      <c r="C54" s="374"/>
      <c r="D54" s="374">
        <f t="shared" si="2"/>
        <v>0</v>
      </c>
      <c r="E54" s="374">
        <f t="shared" si="0"/>
        <v>0</v>
      </c>
      <c r="F54" s="383"/>
      <c r="G54" s="374">
        <f t="shared" si="1"/>
        <v>0</v>
      </c>
      <c r="H54" s="713"/>
      <c r="I54" s="713"/>
    </row>
    <row r="55" spans="1:9" x14ac:dyDescent="0.3">
      <c r="A55" s="713"/>
      <c r="B55" s="373" t="s">
        <v>296</v>
      </c>
      <c r="C55" s="374"/>
      <c r="D55" s="374">
        <f t="shared" si="2"/>
        <v>0</v>
      </c>
      <c r="E55" s="374">
        <f t="shared" si="0"/>
        <v>0</v>
      </c>
      <c r="F55" s="383">
        <f>F52</f>
        <v>0</v>
      </c>
      <c r="G55" s="374">
        <f t="shared" si="1"/>
        <v>0</v>
      </c>
      <c r="H55" s="713"/>
      <c r="I55" s="713"/>
    </row>
    <row r="56" spans="1:9" x14ac:dyDescent="0.3">
      <c r="A56" s="713"/>
      <c r="B56" s="373" t="s">
        <v>297</v>
      </c>
      <c r="C56" s="374"/>
      <c r="D56" s="374">
        <f t="shared" si="2"/>
        <v>0</v>
      </c>
      <c r="E56" s="374">
        <f t="shared" si="0"/>
        <v>0</v>
      </c>
      <c r="F56" s="383"/>
      <c r="G56" s="374">
        <f t="shared" si="1"/>
        <v>0</v>
      </c>
      <c r="H56" s="713"/>
      <c r="I56" s="713"/>
    </row>
    <row r="57" spans="1:9" x14ac:dyDescent="0.3">
      <c r="A57" s="713"/>
      <c r="B57" s="373" t="s">
        <v>298</v>
      </c>
      <c r="C57" s="374"/>
      <c r="D57" s="374">
        <f t="shared" si="2"/>
        <v>0</v>
      </c>
      <c r="E57" s="374">
        <f t="shared" si="0"/>
        <v>0</v>
      </c>
      <c r="F57" s="383"/>
      <c r="G57" s="374">
        <f t="shared" si="1"/>
        <v>0</v>
      </c>
      <c r="H57" s="713"/>
      <c r="I57" s="713"/>
    </row>
    <row r="58" spans="1:9" x14ac:dyDescent="0.3">
      <c r="A58" s="713"/>
      <c r="B58" s="373" t="s">
        <v>299</v>
      </c>
      <c r="C58" s="374"/>
      <c r="D58" s="374">
        <f t="shared" si="2"/>
        <v>0</v>
      </c>
      <c r="E58" s="374">
        <f t="shared" si="0"/>
        <v>0</v>
      </c>
      <c r="F58" s="383">
        <f>F55</f>
        <v>0</v>
      </c>
      <c r="G58" s="374">
        <f t="shared" si="1"/>
        <v>0</v>
      </c>
      <c r="H58" s="713"/>
      <c r="I58" s="713"/>
    </row>
    <row r="59" spans="1:9" ht="16.5" x14ac:dyDescent="0.3">
      <c r="A59" s="385" t="s">
        <v>0</v>
      </c>
      <c r="B59" s="385"/>
      <c r="C59" s="385"/>
      <c r="D59" s="386"/>
      <c r="E59" s="386"/>
      <c r="F59" s="387">
        <f>SUM(F11:F58)</f>
        <v>90</v>
      </c>
      <c r="G59" s="387">
        <f>SUM(G11:G58)</f>
        <v>13.395375</v>
      </c>
      <c r="H59" s="387">
        <f>SUM(H11:H58)</f>
        <v>13.395375</v>
      </c>
      <c r="I59" s="387">
        <f>SUM(I11:I58)</f>
        <v>90</v>
      </c>
    </row>
    <row r="60" spans="1:9" x14ac:dyDescent="0.3">
      <c r="E60" s="388"/>
    </row>
  </sheetData>
  <mergeCells count="20">
    <mergeCell ref="A23:A34"/>
    <mergeCell ref="H23:H34"/>
    <mergeCell ref="I23:I34"/>
    <mergeCell ref="A9:A10"/>
    <mergeCell ref="B9:B10"/>
    <mergeCell ref="C9:C10"/>
    <mergeCell ref="D9:E9"/>
    <mergeCell ref="F9:F10"/>
    <mergeCell ref="G9:G10"/>
    <mergeCell ref="H9:H10"/>
    <mergeCell ref="I9:I10"/>
    <mergeCell ref="A11:A22"/>
    <mergeCell ref="H11:H22"/>
    <mergeCell ref="I11:I22"/>
    <mergeCell ref="A35:A46"/>
    <mergeCell ref="H35:H46"/>
    <mergeCell ref="I35:I46"/>
    <mergeCell ref="A47:A58"/>
    <mergeCell ref="H47:H58"/>
    <mergeCell ref="I47:I5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R110"/>
  <sheetViews>
    <sheetView showGridLines="0" topLeftCell="A22" workbookViewId="0">
      <selection activeCell="A41" sqref="A41"/>
    </sheetView>
  </sheetViews>
  <sheetFormatPr defaultColWidth="9.109375" defaultRowHeight="15" x14ac:dyDescent="0.25"/>
  <cols>
    <col min="1" max="1" width="20.109375" style="2" customWidth="1"/>
    <col min="2" max="2" width="13.88671875" style="2" customWidth="1"/>
    <col min="3" max="7" width="10.88671875" style="2" customWidth="1"/>
    <col min="8" max="8" width="13.88671875" style="2" customWidth="1"/>
    <col min="9" max="46" width="10.88671875" style="2" customWidth="1"/>
    <col min="47" max="16384" width="9.109375" style="2"/>
  </cols>
  <sheetData>
    <row r="1" spans="1:18" customFormat="1" ht="15.75" x14ac:dyDescent="0.3"/>
    <row r="2" spans="1:18" ht="17.25" x14ac:dyDescent="0.4">
      <c r="A2" s="173" t="s">
        <v>505</v>
      </c>
      <c r="C2" s="159"/>
      <c r="D2" s="159"/>
      <c r="E2" s="159"/>
      <c r="F2" s="159"/>
    </row>
    <row r="3" spans="1:18" x14ac:dyDescent="0.25">
      <c r="A3" s="389" t="s">
        <v>197</v>
      </c>
      <c r="C3" s="159"/>
      <c r="D3" s="159"/>
      <c r="E3" s="159"/>
      <c r="F3" s="159"/>
    </row>
    <row r="4" spans="1:18" customFormat="1" ht="15.75" x14ac:dyDescent="0.3"/>
    <row r="5" spans="1:18" ht="15.75" thickBot="1" x14ac:dyDescent="0.3">
      <c r="A5" s="20" t="s">
        <v>181</v>
      </c>
    </row>
    <row r="6" spans="1:18" ht="15.6" customHeight="1" thickBot="1" x14ac:dyDescent="0.3">
      <c r="A6" s="725" t="s">
        <v>94</v>
      </c>
      <c r="B6" s="723"/>
      <c r="C6" s="723"/>
      <c r="D6" s="412" t="s">
        <v>167</v>
      </c>
      <c r="E6" s="124"/>
      <c r="H6" s="413" t="s">
        <v>26</v>
      </c>
      <c r="I6" s="414" t="s">
        <v>24</v>
      </c>
      <c r="J6" s="723" t="s">
        <v>28</v>
      </c>
      <c r="K6" s="723"/>
      <c r="L6" s="723"/>
      <c r="M6" s="723" t="s">
        <v>29</v>
      </c>
      <c r="N6" s="723"/>
      <c r="O6" s="723"/>
      <c r="P6" s="723" t="s">
        <v>30</v>
      </c>
      <c r="Q6" s="723"/>
      <c r="R6" s="724"/>
    </row>
    <row r="7" spans="1:18" ht="15" customHeight="1" thickBot="1" x14ac:dyDescent="0.3">
      <c r="A7" s="726" t="s">
        <v>165</v>
      </c>
      <c r="B7" s="727"/>
      <c r="C7" s="727"/>
      <c r="D7" s="415">
        <v>0.11749999999999999</v>
      </c>
      <c r="E7" s="416"/>
      <c r="H7" s="417"/>
      <c r="I7" s="418" t="s">
        <v>372</v>
      </c>
      <c r="J7" s="419" t="s">
        <v>382</v>
      </c>
      <c r="K7" s="419" t="s">
        <v>382</v>
      </c>
      <c r="L7" s="419" t="s">
        <v>375</v>
      </c>
      <c r="M7" s="419" t="s">
        <v>457</v>
      </c>
      <c r="N7" s="419" t="s">
        <v>374</v>
      </c>
      <c r="O7" s="419" t="s">
        <v>375</v>
      </c>
      <c r="P7" s="419" t="s">
        <v>373</v>
      </c>
      <c r="Q7" s="419" t="s">
        <v>374</v>
      </c>
      <c r="R7" s="412" t="s">
        <v>375</v>
      </c>
    </row>
    <row r="8" spans="1:18" ht="15" customHeight="1" x14ac:dyDescent="0.25">
      <c r="A8" s="730" t="s">
        <v>203</v>
      </c>
      <c r="B8" s="731"/>
      <c r="C8" s="731"/>
      <c r="D8" s="394">
        <v>0.05</v>
      </c>
      <c r="E8" s="185"/>
      <c r="H8" s="422" t="s">
        <v>18</v>
      </c>
      <c r="I8" s="35">
        <v>29.45</v>
      </c>
      <c r="J8" s="35">
        <v>0</v>
      </c>
      <c r="K8" s="35">
        <v>0</v>
      </c>
      <c r="L8" s="35">
        <v>20</v>
      </c>
      <c r="M8" s="35">
        <v>0</v>
      </c>
      <c r="N8" s="35">
        <v>0</v>
      </c>
      <c r="O8" s="35">
        <v>11</v>
      </c>
      <c r="P8" s="35">
        <f t="shared" ref="P8:R9" si="0">J8-M8</f>
        <v>0</v>
      </c>
      <c r="Q8" s="35">
        <f t="shared" si="0"/>
        <v>0</v>
      </c>
      <c r="R8" s="423">
        <f t="shared" si="0"/>
        <v>9</v>
      </c>
    </row>
    <row r="9" spans="1:18" ht="15" customHeight="1" x14ac:dyDescent="0.25">
      <c r="A9" s="420" t="s">
        <v>202</v>
      </c>
      <c r="B9" s="421"/>
      <c r="C9" s="421"/>
      <c r="D9" s="394">
        <v>0.01</v>
      </c>
      <c r="E9" s="185"/>
      <c r="H9" s="422" t="s">
        <v>18</v>
      </c>
      <c r="I9" s="424">
        <v>30.01</v>
      </c>
      <c r="J9" s="35">
        <v>0</v>
      </c>
      <c r="K9" s="35">
        <v>0</v>
      </c>
      <c r="L9" s="35">
        <v>145</v>
      </c>
      <c r="M9" s="35">
        <v>0</v>
      </c>
      <c r="N9" s="35">
        <v>0</v>
      </c>
      <c r="O9" s="35">
        <v>0</v>
      </c>
      <c r="P9" s="35">
        <f t="shared" si="0"/>
        <v>0</v>
      </c>
      <c r="Q9" s="35">
        <f t="shared" si="0"/>
        <v>0</v>
      </c>
      <c r="R9" s="423">
        <f t="shared" si="0"/>
        <v>145</v>
      </c>
    </row>
    <row r="10" spans="1:18" ht="15" customHeight="1" x14ac:dyDescent="0.25">
      <c r="A10" s="420" t="s">
        <v>198</v>
      </c>
      <c r="B10" s="421"/>
      <c r="C10" s="421"/>
      <c r="D10" s="394">
        <v>0.3</v>
      </c>
      <c r="E10" s="185"/>
      <c r="H10" s="422" t="s">
        <v>18</v>
      </c>
      <c r="I10" s="424">
        <v>39.76</v>
      </c>
      <c r="J10" s="35">
        <v>0</v>
      </c>
      <c r="K10" s="35">
        <v>0</v>
      </c>
      <c r="L10" s="35">
        <v>20</v>
      </c>
      <c r="M10" s="35">
        <v>0</v>
      </c>
      <c r="N10" s="35">
        <v>0</v>
      </c>
      <c r="O10" s="35">
        <v>7</v>
      </c>
      <c r="P10" s="35">
        <f t="shared" ref="P10:P16" si="1">J10-M10</f>
        <v>0</v>
      </c>
      <c r="Q10" s="35">
        <f t="shared" ref="Q10:Q16" si="2">K10-N10</f>
        <v>0</v>
      </c>
      <c r="R10" s="423">
        <f t="shared" ref="R10:R16" si="3">L10-O10</f>
        <v>13</v>
      </c>
    </row>
    <row r="11" spans="1:18" ht="15.75" thickBot="1" x14ac:dyDescent="0.3">
      <c r="A11" s="728"/>
      <c r="B11" s="729"/>
      <c r="C11" s="729"/>
      <c r="D11" s="425"/>
      <c r="E11" s="185"/>
      <c r="H11" s="422" t="s">
        <v>18</v>
      </c>
      <c r="I11" s="35">
        <v>41.43</v>
      </c>
      <c r="J11" s="35">
        <v>0</v>
      </c>
      <c r="K11" s="35">
        <v>0</v>
      </c>
      <c r="L11" s="35">
        <v>23</v>
      </c>
      <c r="M11" s="35">
        <v>0</v>
      </c>
      <c r="N11" s="35">
        <v>0</v>
      </c>
      <c r="O11" s="35">
        <v>1</v>
      </c>
      <c r="P11" s="35">
        <f t="shared" si="1"/>
        <v>0</v>
      </c>
      <c r="Q11" s="35">
        <f t="shared" si="2"/>
        <v>0</v>
      </c>
      <c r="R11" s="423">
        <f t="shared" si="3"/>
        <v>22</v>
      </c>
    </row>
    <row r="12" spans="1:18" x14ac:dyDescent="0.25">
      <c r="E12" s="185"/>
      <c r="H12" s="422" t="s">
        <v>18</v>
      </c>
      <c r="I12" s="35">
        <v>41.53</v>
      </c>
      <c r="J12" s="35">
        <v>0</v>
      </c>
      <c r="K12" s="35">
        <v>0</v>
      </c>
      <c r="L12" s="35">
        <v>23</v>
      </c>
      <c r="M12" s="35">
        <v>0</v>
      </c>
      <c r="N12" s="35">
        <v>0</v>
      </c>
      <c r="O12" s="35">
        <v>0</v>
      </c>
      <c r="P12" s="35">
        <f t="shared" si="1"/>
        <v>0</v>
      </c>
      <c r="Q12" s="35">
        <f t="shared" si="2"/>
        <v>0</v>
      </c>
      <c r="R12" s="423">
        <f t="shared" si="3"/>
        <v>23</v>
      </c>
    </row>
    <row r="13" spans="1:18" x14ac:dyDescent="0.25">
      <c r="E13" s="185"/>
      <c r="H13" s="422" t="s">
        <v>18</v>
      </c>
      <c r="I13" s="35">
        <v>41.81</v>
      </c>
      <c r="J13" s="35">
        <v>0</v>
      </c>
      <c r="K13" s="35">
        <v>0</v>
      </c>
      <c r="L13" s="35">
        <v>22</v>
      </c>
      <c r="M13" s="35">
        <v>0</v>
      </c>
      <c r="N13" s="35">
        <v>0</v>
      </c>
      <c r="O13" s="35">
        <v>3</v>
      </c>
      <c r="P13" s="35">
        <f t="shared" si="1"/>
        <v>0</v>
      </c>
      <c r="Q13" s="35">
        <f t="shared" si="2"/>
        <v>0</v>
      </c>
      <c r="R13" s="423">
        <f t="shared" si="3"/>
        <v>19</v>
      </c>
    </row>
    <row r="14" spans="1:18" x14ac:dyDescent="0.25">
      <c r="E14" s="185"/>
      <c r="H14" s="422" t="s">
        <v>18</v>
      </c>
      <c r="I14" s="35">
        <v>42.08</v>
      </c>
      <c r="J14" s="35">
        <v>0</v>
      </c>
      <c r="K14" s="35">
        <v>0</v>
      </c>
      <c r="L14" s="35">
        <v>23</v>
      </c>
      <c r="M14" s="35">
        <v>0</v>
      </c>
      <c r="N14" s="35">
        <v>0</v>
      </c>
      <c r="O14" s="35">
        <v>1</v>
      </c>
      <c r="P14" s="35">
        <f t="shared" si="1"/>
        <v>0</v>
      </c>
      <c r="Q14" s="35">
        <f t="shared" si="2"/>
        <v>0</v>
      </c>
      <c r="R14" s="423">
        <f t="shared" si="3"/>
        <v>22</v>
      </c>
    </row>
    <row r="15" spans="1:18" x14ac:dyDescent="0.25">
      <c r="E15" s="185"/>
      <c r="H15" s="422" t="s">
        <v>18</v>
      </c>
      <c r="I15" s="35">
        <v>42.46</v>
      </c>
      <c r="J15" s="35">
        <v>0</v>
      </c>
      <c r="K15" s="35">
        <v>0</v>
      </c>
      <c r="L15" s="35">
        <v>21</v>
      </c>
      <c r="M15" s="35">
        <v>0</v>
      </c>
      <c r="N15" s="35">
        <v>0</v>
      </c>
      <c r="O15" s="35">
        <v>0</v>
      </c>
      <c r="P15" s="35">
        <f t="shared" si="1"/>
        <v>0</v>
      </c>
      <c r="Q15" s="35">
        <f t="shared" si="2"/>
        <v>0</v>
      </c>
      <c r="R15" s="423">
        <f t="shared" si="3"/>
        <v>21</v>
      </c>
    </row>
    <row r="16" spans="1:18" ht="15.75" thickBot="1" x14ac:dyDescent="0.3">
      <c r="E16" s="185"/>
      <c r="H16" s="422" t="s">
        <v>18</v>
      </c>
      <c r="I16" s="35">
        <v>43.57</v>
      </c>
      <c r="J16" s="35">
        <v>0</v>
      </c>
      <c r="K16" s="35">
        <v>0</v>
      </c>
      <c r="L16" s="35">
        <v>21</v>
      </c>
      <c r="M16" s="35">
        <v>0</v>
      </c>
      <c r="N16" s="35">
        <v>0</v>
      </c>
      <c r="O16" s="35">
        <v>11</v>
      </c>
      <c r="P16" s="35">
        <f t="shared" si="1"/>
        <v>0</v>
      </c>
      <c r="Q16" s="35">
        <f t="shared" si="2"/>
        <v>0</v>
      </c>
      <c r="R16" s="423">
        <f t="shared" si="3"/>
        <v>10</v>
      </c>
    </row>
    <row r="17" spans="1:18" ht="15.75" thickBot="1" x14ac:dyDescent="0.3">
      <c r="A17" s="426" t="s">
        <v>7</v>
      </c>
      <c r="B17" s="49"/>
      <c r="C17" s="49"/>
      <c r="D17" s="49"/>
      <c r="H17" s="427" t="s">
        <v>27</v>
      </c>
      <c r="I17" s="419"/>
      <c r="J17" s="419">
        <f>SUM(J8:J16)</f>
        <v>0</v>
      </c>
      <c r="K17" s="419">
        <f>SUM(K8:K16)</f>
        <v>0</v>
      </c>
      <c r="L17" s="419">
        <f>SUM(L8:L16)</f>
        <v>318</v>
      </c>
      <c r="M17" s="419">
        <f>SUM(M8:M12)</f>
        <v>0</v>
      </c>
      <c r="N17" s="419">
        <f>SUM(N8:N12)</f>
        <v>0</v>
      </c>
      <c r="O17" s="419">
        <f>SUM(O8:O16)</f>
        <v>34</v>
      </c>
      <c r="P17" s="419">
        <f>SUM(P8:P12)</f>
        <v>0</v>
      </c>
      <c r="Q17" s="419">
        <f>SUM(Q8:Q12)</f>
        <v>0</v>
      </c>
      <c r="R17" s="412">
        <f>SUM(R8:R16)</f>
        <v>284</v>
      </c>
    </row>
    <row r="18" spans="1:18" ht="15.75" thickBot="1" x14ac:dyDescent="0.3">
      <c r="A18" s="428" t="s">
        <v>8</v>
      </c>
      <c r="B18" s="414" t="s">
        <v>9</v>
      </c>
      <c r="C18" s="414" t="s">
        <v>10</v>
      </c>
      <c r="D18" s="429" t="s">
        <v>37</v>
      </c>
      <c r="H18" s="430" t="s">
        <v>19</v>
      </c>
      <c r="I18" s="1"/>
    </row>
    <row r="19" spans="1:18" ht="15.75" thickBot="1" x14ac:dyDescent="0.3">
      <c r="A19" s="422" t="s">
        <v>378</v>
      </c>
      <c r="B19" s="431">
        <v>45016</v>
      </c>
      <c r="C19" s="431">
        <f>EOMONTH(B19,32)</f>
        <v>45991</v>
      </c>
      <c r="D19" s="432">
        <f>DATEDIF(B19,C19,"m")+1</f>
        <v>32</v>
      </c>
      <c r="E19" s="20"/>
      <c r="H19" s="490" t="s">
        <v>234</v>
      </c>
      <c r="I19" s="491"/>
      <c r="J19" s="491"/>
      <c r="K19" s="492"/>
      <c r="L19" s="492">
        <v>90</v>
      </c>
      <c r="M19" s="492"/>
      <c r="N19" s="492"/>
      <c r="O19" s="433"/>
    </row>
    <row r="20" spans="1:18" ht="15.75" thickBot="1" x14ac:dyDescent="0.3">
      <c r="A20" s="422" t="s">
        <v>374</v>
      </c>
      <c r="B20" s="434">
        <f>B19</f>
        <v>45016</v>
      </c>
      <c r="C20" s="431">
        <f>EOMONTH(B20,32)</f>
        <v>45991</v>
      </c>
      <c r="D20" s="432">
        <f>DATEDIF(B20,C20,"m")+1</f>
        <v>32</v>
      </c>
      <c r="E20" s="435"/>
      <c r="F20" s="198"/>
      <c r="H20" s="493"/>
      <c r="I20" s="492" t="s">
        <v>376</v>
      </c>
      <c r="J20" s="492" t="s">
        <v>377</v>
      </c>
      <c r="K20" s="494">
        <v>44286</v>
      </c>
      <c r="L20" s="494">
        <v>44651</v>
      </c>
      <c r="M20" s="494">
        <v>45016</v>
      </c>
      <c r="N20" s="494">
        <v>45382</v>
      </c>
      <c r="O20" s="436"/>
    </row>
    <row r="21" spans="1:18" ht="15.75" thickBot="1" x14ac:dyDescent="0.3">
      <c r="A21" s="64" t="s">
        <v>375</v>
      </c>
      <c r="B21" s="437">
        <f>B20</f>
        <v>45016</v>
      </c>
      <c r="C21" s="438">
        <f>EOMONTH(B21,32)</f>
        <v>45991</v>
      </c>
      <c r="D21" s="439">
        <f>DATEDIF(B21,C21,"m")+1</f>
        <v>32</v>
      </c>
      <c r="E21" s="435"/>
      <c r="F21" s="198"/>
      <c r="H21" s="495" t="s">
        <v>18</v>
      </c>
      <c r="I21" s="38">
        <v>302</v>
      </c>
      <c r="J21" s="38">
        <v>0</v>
      </c>
      <c r="K21" s="496">
        <f>I21*J21</f>
        <v>0</v>
      </c>
      <c r="L21" s="496">
        <f>I21*J21</f>
        <v>0</v>
      </c>
      <c r="M21" s="496">
        <f>I21*J21</f>
        <v>0</v>
      </c>
      <c r="N21" s="496">
        <f>I21*J21</f>
        <v>0</v>
      </c>
      <c r="O21" s="440"/>
    </row>
    <row r="22" spans="1:18" x14ac:dyDescent="0.25">
      <c r="B22" s="434"/>
      <c r="C22" s="431"/>
      <c r="D22" s="441"/>
      <c r="E22" s="435"/>
      <c r="F22" s="198"/>
      <c r="H22" s="495" t="s">
        <v>21</v>
      </c>
      <c r="I22" s="38">
        <v>803</v>
      </c>
      <c r="J22" s="38">
        <v>0</v>
      </c>
      <c r="K22" s="496">
        <f>I22*J22</f>
        <v>0</v>
      </c>
      <c r="L22" s="496">
        <f>I22*J22</f>
        <v>0</v>
      </c>
      <c r="M22" s="496">
        <f>I22*J22</f>
        <v>0</v>
      </c>
      <c r="N22" s="496">
        <f>I22*J22</f>
        <v>0</v>
      </c>
      <c r="O22" s="440"/>
    </row>
    <row r="23" spans="1:18" x14ac:dyDescent="0.25">
      <c r="F23" s="198"/>
      <c r="H23" s="495" t="s">
        <v>22</v>
      </c>
      <c r="I23" s="38">
        <v>1115</v>
      </c>
      <c r="J23" s="38">
        <v>0</v>
      </c>
      <c r="K23" s="496">
        <f>I23*J23</f>
        <v>0</v>
      </c>
      <c r="L23" s="496">
        <f>I23*J23</f>
        <v>0</v>
      </c>
      <c r="M23" s="496">
        <f>I23*J23</f>
        <v>0</v>
      </c>
      <c r="N23" s="496">
        <f>I23*J23</f>
        <v>0</v>
      </c>
      <c r="O23" s="440"/>
    </row>
    <row r="24" spans="1:18" ht="15.75" thickBot="1" x14ac:dyDescent="0.3">
      <c r="A24" s="20" t="s">
        <v>155</v>
      </c>
      <c r="H24" s="495" t="s">
        <v>23</v>
      </c>
      <c r="I24" s="38">
        <v>1675</v>
      </c>
      <c r="J24" s="38">
        <v>0</v>
      </c>
      <c r="K24" s="496">
        <f>I24*J24</f>
        <v>0</v>
      </c>
      <c r="L24" s="496">
        <f>I24*J24</f>
        <v>0</v>
      </c>
      <c r="M24" s="496">
        <f>I24*J24</f>
        <v>0</v>
      </c>
      <c r="N24" s="496">
        <f>I24*J24</f>
        <v>0</v>
      </c>
      <c r="O24" s="440"/>
    </row>
    <row r="25" spans="1:18" ht="30.75" thickBot="1" x14ac:dyDescent="0.3">
      <c r="A25" s="22" t="s">
        <v>201</v>
      </c>
      <c r="B25" s="419" t="s">
        <v>373</v>
      </c>
      <c r="C25" s="419" t="s">
        <v>374</v>
      </c>
      <c r="D25" s="419" t="s">
        <v>375</v>
      </c>
      <c r="E25" s="419"/>
      <c r="F25" s="28" t="s">
        <v>403</v>
      </c>
      <c r="H25" s="497" t="s">
        <v>393</v>
      </c>
      <c r="I25" s="498">
        <v>500</v>
      </c>
      <c r="J25" s="38">
        <v>0</v>
      </c>
      <c r="K25" s="496">
        <f>I25*J25</f>
        <v>0</v>
      </c>
      <c r="L25" s="496">
        <f>I25*J25</f>
        <v>0</v>
      </c>
      <c r="M25" s="496">
        <f>I25*J25</f>
        <v>0</v>
      </c>
      <c r="N25" s="496">
        <f>I25*J25</f>
        <v>0</v>
      </c>
      <c r="O25" s="442"/>
    </row>
    <row r="26" spans="1:18" ht="15.75" thickBot="1" x14ac:dyDescent="0.3">
      <c r="A26" s="21" t="s">
        <v>153</v>
      </c>
      <c r="B26" s="443">
        <v>0</v>
      </c>
      <c r="C26" s="443">
        <f>B42</f>
        <v>14424.73</v>
      </c>
      <c r="D26" s="444">
        <f>+B43</f>
        <v>27417.85</v>
      </c>
      <c r="E26" s="444"/>
      <c r="F26" s="445"/>
      <c r="G26" s="19"/>
      <c r="H26" s="499" t="s">
        <v>20</v>
      </c>
      <c r="I26" s="500"/>
      <c r="J26" s="500"/>
      <c r="K26" s="501"/>
      <c r="L26" s="501"/>
      <c r="M26" s="501"/>
      <c r="N26" s="501"/>
      <c r="O26" s="436"/>
    </row>
    <row r="27" spans="1:18" x14ac:dyDescent="0.25">
      <c r="A27" s="21" t="s">
        <v>235</v>
      </c>
      <c r="B27" s="443"/>
      <c r="C27" s="443"/>
      <c r="D27" s="444"/>
      <c r="E27" s="446">
        <f>B26+C26+D26</f>
        <v>41842.58</v>
      </c>
      <c r="F27" s="445"/>
      <c r="J27" s="59"/>
      <c r="K27" s="23"/>
    </row>
    <row r="28" spans="1:18" ht="15.75" thickBot="1" x14ac:dyDescent="0.3">
      <c r="A28" s="447" t="s">
        <v>12</v>
      </c>
      <c r="B28" s="448" t="e">
        <f>$F$28/$E$27*B26</f>
        <v>#REF!</v>
      </c>
      <c r="C28" s="448" t="e">
        <f>$F$28/$E$27*C26</f>
        <v>#REF!</v>
      </c>
      <c r="D28" s="448" t="e">
        <f>$F$28/$E$27*D26</f>
        <v>#REF!</v>
      </c>
      <c r="E28" s="449"/>
      <c r="F28" s="450" t="e">
        <f>SUM(#REF!)</f>
        <v>#REF!</v>
      </c>
      <c r="H28" s="20" t="s">
        <v>182</v>
      </c>
    </row>
    <row r="29" spans="1:18" ht="39.75" thickBot="1" x14ac:dyDescent="0.3">
      <c r="A29" s="447" t="s">
        <v>434</v>
      </c>
      <c r="B29" s="448" t="e">
        <f>$F$29/$E$27*B26</f>
        <v>#REF!</v>
      </c>
      <c r="C29" s="448" t="e">
        <f>$F$29/$E$27*C26</f>
        <v>#REF!</v>
      </c>
      <c r="D29" s="448" t="e">
        <f>$F$29/$E$27*D26</f>
        <v>#REF!</v>
      </c>
      <c r="E29" s="451"/>
      <c r="F29" s="450" t="e">
        <f>#REF!</f>
        <v>#REF!</v>
      </c>
      <c r="H29" s="452" t="s">
        <v>3</v>
      </c>
      <c r="I29" s="419" t="s">
        <v>47</v>
      </c>
      <c r="J29" s="419" t="s">
        <v>91</v>
      </c>
      <c r="K29" s="412" t="s">
        <v>46</v>
      </c>
    </row>
    <row r="30" spans="1:18" ht="26.25" x14ac:dyDescent="0.25">
      <c r="A30" s="447" t="s">
        <v>435</v>
      </c>
      <c r="B30" s="448" t="e">
        <f>$F$30/$E$27*B26</f>
        <v>#REF!</v>
      </c>
      <c r="C30" s="448" t="e">
        <f>$F$30/$E$27*C26</f>
        <v>#REF!</v>
      </c>
      <c r="D30" s="448" t="e">
        <f>$F$30/$E$27*D26</f>
        <v>#REF!</v>
      </c>
      <c r="E30" s="451"/>
      <c r="F30" s="450" t="e">
        <f>#REF!</f>
        <v>#REF!</v>
      </c>
      <c r="H30" s="453">
        <v>45108</v>
      </c>
      <c r="I30" s="35" t="s">
        <v>48</v>
      </c>
      <c r="J30" s="454">
        <v>0.05</v>
      </c>
      <c r="K30" s="454">
        <f>J30</f>
        <v>0.05</v>
      </c>
    </row>
    <row r="31" spans="1:18" x14ac:dyDescent="0.25">
      <c r="A31" s="447" t="s">
        <v>436</v>
      </c>
      <c r="B31" s="448" t="e">
        <f>$F$31/$E$27*B26</f>
        <v>#REF!</v>
      </c>
      <c r="C31" s="448" t="e">
        <f>$F$31/$E$27*C26</f>
        <v>#REF!</v>
      </c>
      <c r="D31" s="448" t="e">
        <f>$F$31/$E$27*D26</f>
        <v>#REF!</v>
      </c>
      <c r="E31" s="451"/>
      <c r="F31" s="450" t="e">
        <f>#REF!</f>
        <v>#REF!</v>
      </c>
      <c r="G31" s="489"/>
      <c r="H31" s="453">
        <f>EOMONTH(H30,3)</f>
        <v>45230</v>
      </c>
      <c r="I31" s="35" t="s">
        <v>49</v>
      </c>
      <c r="J31" s="61">
        <v>0.05</v>
      </c>
      <c r="K31" s="61">
        <f>K30+J31</f>
        <v>0.1</v>
      </c>
    </row>
    <row r="32" spans="1:18" x14ac:dyDescent="0.25">
      <c r="A32" s="447" t="s">
        <v>437</v>
      </c>
      <c r="B32" s="448" t="e">
        <f>$F$32/$E$27*B26</f>
        <v>#REF!</v>
      </c>
      <c r="C32" s="448" t="e">
        <f>$F$32/$E$27*C26</f>
        <v>#REF!</v>
      </c>
      <c r="D32" s="448" t="e">
        <f>$F$32/$E$27*D26</f>
        <v>#REF!</v>
      </c>
      <c r="E32" s="451"/>
      <c r="F32" s="450" t="e">
        <f>#REF!</f>
        <v>#REF!</v>
      </c>
      <c r="H32" s="453">
        <f>EOMONTH(H31,3)</f>
        <v>45322</v>
      </c>
      <c r="I32" s="35" t="s">
        <v>50</v>
      </c>
      <c r="J32" s="61">
        <v>0.01</v>
      </c>
      <c r="K32" s="61">
        <f t="shared" ref="K32:K72" si="4">K31+J32</f>
        <v>0.11</v>
      </c>
    </row>
    <row r="33" spans="1:13" x14ac:dyDescent="0.25">
      <c r="A33" s="447" t="s">
        <v>438</v>
      </c>
      <c r="B33" s="448" t="e">
        <f>$F$33/$E$27*B26</f>
        <v>#REF!</v>
      </c>
      <c r="C33" s="448" t="e">
        <f>$F$33/$E$27*C26</f>
        <v>#REF!</v>
      </c>
      <c r="D33" s="448" t="e">
        <f>$F$33/$E$27*D26</f>
        <v>#REF!</v>
      </c>
      <c r="E33" s="451"/>
      <c r="F33" s="450" t="e">
        <f>#REF!</f>
        <v>#REF!</v>
      </c>
      <c r="H33" s="453">
        <f>EOMONTH(H32,3)</f>
        <v>45412</v>
      </c>
      <c r="I33" s="35" t="s">
        <v>51</v>
      </c>
      <c r="J33" s="61">
        <v>0.01</v>
      </c>
      <c r="K33" s="61">
        <f t="shared" si="4"/>
        <v>0.12</v>
      </c>
    </row>
    <row r="34" spans="1:13" ht="26.25" x14ac:dyDescent="0.25">
      <c r="A34" s="447" t="s">
        <v>439</v>
      </c>
      <c r="B34" s="448" t="e">
        <f>$F$34/$E$27*B26</f>
        <v>#REF!</v>
      </c>
      <c r="C34" s="448" t="e">
        <f>$F$34/$E$27*C26</f>
        <v>#REF!</v>
      </c>
      <c r="D34" s="448" t="e">
        <f>$F$34/$E$27*D26</f>
        <v>#REF!</v>
      </c>
      <c r="E34" s="451"/>
      <c r="F34" s="450" t="e">
        <f>#REF!</f>
        <v>#REF!</v>
      </c>
      <c r="H34" s="453">
        <f t="shared" ref="H34:H72" si="5">EOMONTH(H33,3)</f>
        <v>45504</v>
      </c>
      <c r="I34" s="35" t="s">
        <v>52</v>
      </c>
      <c r="J34" s="61">
        <v>0.01</v>
      </c>
      <c r="K34" s="61">
        <f t="shared" si="4"/>
        <v>0.13</v>
      </c>
    </row>
    <row r="35" spans="1:13" x14ac:dyDescent="0.25">
      <c r="A35" s="447" t="s">
        <v>440</v>
      </c>
      <c r="B35" s="58" t="e">
        <f>$F$35/$E$27*B26</f>
        <v>#REF!</v>
      </c>
      <c r="C35" s="58" t="e">
        <f>$F$35/$E$27*C26</f>
        <v>#REF!</v>
      </c>
      <c r="D35" s="58" t="e">
        <f>$F$35/$E$27*D26</f>
        <v>#REF!</v>
      </c>
      <c r="E35" s="455"/>
      <c r="F35" s="450" t="e">
        <f>#REF!</f>
        <v>#REF!</v>
      </c>
      <c r="H35" s="453">
        <f t="shared" si="5"/>
        <v>45596</v>
      </c>
      <c r="I35" s="35" t="s">
        <v>53</v>
      </c>
      <c r="J35" s="61">
        <v>0.01</v>
      </c>
      <c r="K35" s="61">
        <f t="shared" si="4"/>
        <v>0.14000000000000001</v>
      </c>
    </row>
    <row r="36" spans="1:13" x14ac:dyDescent="0.25">
      <c r="A36" s="3"/>
      <c r="B36" s="455"/>
      <c r="C36" s="455"/>
      <c r="D36" s="455"/>
      <c r="E36" s="455"/>
      <c r="F36" s="456"/>
      <c r="H36" s="453">
        <f t="shared" si="5"/>
        <v>45688</v>
      </c>
      <c r="I36" s="35" t="s">
        <v>54</v>
      </c>
      <c r="J36" s="61">
        <v>0.01</v>
      </c>
      <c r="K36" s="61">
        <f t="shared" si="4"/>
        <v>0.15000000000000002</v>
      </c>
      <c r="M36" s="23" t="e">
        <f>MIN('Cashflow Statement'!#REF!)</f>
        <v>#REF!</v>
      </c>
    </row>
    <row r="37" spans="1:13" x14ac:dyDescent="0.25">
      <c r="A37" s="21" t="s">
        <v>93</v>
      </c>
      <c r="B37" s="457" t="e">
        <f>SUM(B28:B35)</f>
        <v>#REF!</v>
      </c>
      <c r="C37" s="457" t="e">
        <f>SUM(C28:C35)</f>
        <v>#REF!</v>
      </c>
      <c r="D37" s="457" t="e">
        <f>SUM(D28:D35)</f>
        <v>#REF!</v>
      </c>
      <c r="E37" s="446"/>
      <c r="F37" s="458" t="e">
        <f>SUM(F28:F36)</f>
        <v>#REF!</v>
      </c>
      <c r="H37" s="453">
        <f t="shared" si="5"/>
        <v>45777</v>
      </c>
      <c r="I37" s="35" t="s">
        <v>55</v>
      </c>
      <c r="J37" s="61">
        <v>0.01</v>
      </c>
      <c r="K37" s="61">
        <f t="shared" si="4"/>
        <v>0.16000000000000003</v>
      </c>
      <c r="M37" s="23"/>
    </row>
    <row r="38" spans="1:13" x14ac:dyDescent="0.25">
      <c r="H38" s="453">
        <f t="shared" si="5"/>
        <v>45869</v>
      </c>
      <c r="I38" s="35" t="s">
        <v>56</v>
      </c>
      <c r="J38" s="61">
        <v>0.01</v>
      </c>
      <c r="K38" s="61">
        <f t="shared" si="4"/>
        <v>0.17000000000000004</v>
      </c>
    </row>
    <row r="39" spans="1:13" x14ac:dyDescent="0.25">
      <c r="A39" s="20" t="s">
        <v>101</v>
      </c>
      <c r="H39" s="453">
        <f t="shared" si="5"/>
        <v>45961</v>
      </c>
      <c r="I39" s="35" t="s">
        <v>57</v>
      </c>
      <c r="J39" s="61">
        <v>0.01</v>
      </c>
      <c r="K39" s="61">
        <f t="shared" si="4"/>
        <v>0.18000000000000005</v>
      </c>
    </row>
    <row r="40" spans="1:13" ht="30" x14ac:dyDescent="0.25">
      <c r="A40" s="459" t="s">
        <v>109</v>
      </c>
      <c r="B40" s="460" t="s">
        <v>456</v>
      </c>
      <c r="C40" s="24" t="s">
        <v>101</v>
      </c>
      <c r="D40" s="461"/>
      <c r="E40" s="462"/>
      <c r="H40" s="453">
        <f t="shared" si="5"/>
        <v>46053</v>
      </c>
      <c r="I40" s="35" t="s">
        <v>58</v>
      </c>
      <c r="J40" s="61">
        <v>0.01</v>
      </c>
      <c r="K40" s="61">
        <f t="shared" si="4"/>
        <v>0.19000000000000006</v>
      </c>
    </row>
    <row r="41" spans="1:13" x14ac:dyDescent="0.25">
      <c r="A41" s="3" t="s">
        <v>378</v>
      </c>
      <c r="B41" s="463">
        <v>0</v>
      </c>
      <c r="C41" s="12">
        <f>$C$44/$B$44*B41</f>
        <v>0</v>
      </c>
      <c r="D41" s="464"/>
      <c r="H41" s="453">
        <f t="shared" si="5"/>
        <v>46142</v>
      </c>
      <c r="I41" s="35" t="s">
        <v>59</v>
      </c>
      <c r="J41" s="61">
        <v>0.01</v>
      </c>
      <c r="K41" s="61">
        <f t="shared" si="4"/>
        <v>0.20000000000000007</v>
      </c>
    </row>
    <row r="42" spans="1:13" x14ac:dyDescent="0.25">
      <c r="A42" s="3" t="s">
        <v>374</v>
      </c>
      <c r="B42" s="463">
        <v>14424.73</v>
      </c>
      <c r="C42" s="12">
        <f>$C$44/$B$44*B42</f>
        <v>0.15168474792902351</v>
      </c>
      <c r="H42" s="453">
        <f t="shared" si="5"/>
        <v>46234</v>
      </c>
      <c r="I42" s="35" t="s">
        <v>60</v>
      </c>
      <c r="J42" s="61">
        <v>0.02</v>
      </c>
      <c r="K42" s="61">
        <f t="shared" si="4"/>
        <v>0.22000000000000006</v>
      </c>
    </row>
    <row r="43" spans="1:13" x14ac:dyDescent="0.25">
      <c r="A43" s="3" t="s">
        <v>375</v>
      </c>
      <c r="B43" s="463">
        <v>27417.85</v>
      </c>
      <c r="C43" s="12">
        <f>$C$44/$B$44*B43</f>
        <v>0.28831525207097652</v>
      </c>
      <c r="D43" s="59"/>
      <c r="H43" s="453">
        <f t="shared" si="5"/>
        <v>46326</v>
      </c>
      <c r="I43" s="35" t="s">
        <v>61</v>
      </c>
      <c r="J43" s="61">
        <v>0.02</v>
      </c>
      <c r="K43" s="61">
        <f t="shared" si="4"/>
        <v>0.24000000000000005</v>
      </c>
    </row>
    <row r="44" spans="1:13" x14ac:dyDescent="0.25">
      <c r="A44" s="21" t="s">
        <v>0</v>
      </c>
      <c r="B44" s="465">
        <f>SUM(B41:B43)</f>
        <v>41842.58</v>
      </c>
      <c r="C44" s="458">
        <v>0.44</v>
      </c>
      <c r="D44" s="466"/>
      <c r="H44" s="453">
        <f t="shared" si="5"/>
        <v>46418</v>
      </c>
      <c r="I44" s="35" t="s">
        <v>62</v>
      </c>
      <c r="J44" s="61">
        <v>0.02</v>
      </c>
      <c r="K44" s="61">
        <f t="shared" si="4"/>
        <v>0.26000000000000006</v>
      </c>
    </row>
    <row r="45" spans="1:13" x14ac:dyDescent="0.25">
      <c r="B45" s="23"/>
      <c r="H45" s="453">
        <f t="shared" si="5"/>
        <v>46507</v>
      </c>
      <c r="I45" s="35" t="s">
        <v>63</v>
      </c>
      <c r="J45" s="61">
        <v>0.02</v>
      </c>
      <c r="K45" s="61">
        <f t="shared" si="4"/>
        <v>0.28000000000000008</v>
      </c>
    </row>
    <row r="46" spans="1:13" x14ac:dyDescent="0.25">
      <c r="A46" s="20"/>
      <c r="B46" s="467"/>
      <c r="H46" s="453">
        <f t="shared" si="5"/>
        <v>46599</v>
      </c>
      <c r="I46" s="35" t="s">
        <v>64</v>
      </c>
      <c r="J46" s="61">
        <v>0.02</v>
      </c>
      <c r="K46" s="61">
        <f t="shared" si="4"/>
        <v>0.3000000000000001</v>
      </c>
    </row>
    <row r="47" spans="1:13" x14ac:dyDescent="0.25">
      <c r="H47" s="453">
        <f t="shared" si="5"/>
        <v>46691</v>
      </c>
      <c r="I47" s="35" t="s">
        <v>65</v>
      </c>
      <c r="J47" s="61">
        <v>0.02</v>
      </c>
      <c r="K47" s="61">
        <f t="shared" si="4"/>
        <v>0.32000000000000012</v>
      </c>
    </row>
    <row r="48" spans="1:13" x14ac:dyDescent="0.25">
      <c r="A48" s="468"/>
      <c r="B48" s="39"/>
      <c r="H48" s="453">
        <f t="shared" si="5"/>
        <v>46783</v>
      </c>
      <c r="I48" s="35" t="s">
        <v>66</v>
      </c>
      <c r="J48" s="61">
        <v>0.02</v>
      </c>
      <c r="K48" s="61">
        <f t="shared" si="4"/>
        <v>0.34000000000000014</v>
      </c>
    </row>
    <row r="49" spans="1:11" x14ac:dyDescent="0.25">
      <c r="A49" s="468"/>
      <c r="B49" s="469"/>
      <c r="C49" s="19"/>
      <c r="H49" s="453">
        <f t="shared" si="5"/>
        <v>46873</v>
      </c>
      <c r="I49" s="35" t="s">
        <v>67</v>
      </c>
      <c r="J49" s="61">
        <v>0.02</v>
      </c>
      <c r="K49" s="61">
        <f t="shared" si="4"/>
        <v>0.36000000000000015</v>
      </c>
    </row>
    <row r="50" spans="1:11" x14ac:dyDescent="0.25">
      <c r="A50" s="39"/>
      <c r="B50" s="470"/>
      <c r="C50" s="470"/>
      <c r="H50" s="453">
        <f t="shared" si="5"/>
        <v>46965</v>
      </c>
      <c r="I50" s="35" t="s">
        <v>68</v>
      </c>
      <c r="J50" s="61">
        <v>0.02</v>
      </c>
      <c r="K50" s="61">
        <f t="shared" si="4"/>
        <v>0.38000000000000017</v>
      </c>
    </row>
    <row r="51" spans="1:11" x14ac:dyDescent="0.25">
      <c r="A51" s="39"/>
      <c r="B51" s="470"/>
      <c r="C51" s="470"/>
      <c r="H51" s="453">
        <f t="shared" si="5"/>
        <v>47057</v>
      </c>
      <c r="I51" s="35" t="s">
        <v>69</v>
      </c>
      <c r="J51" s="61">
        <v>0.02</v>
      </c>
      <c r="K51" s="61">
        <f t="shared" si="4"/>
        <v>0.40000000000000019</v>
      </c>
    </row>
    <row r="52" spans="1:11" x14ac:dyDescent="0.25">
      <c r="A52" s="39"/>
      <c r="B52" s="470"/>
      <c r="H52" s="453">
        <f t="shared" si="5"/>
        <v>47149</v>
      </c>
      <c r="I52" s="35" t="s">
        <v>70</v>
      </c>
      <c r="J52" s="61">
        <v>0.02</v>
      </c>
      <c r="K52" s="61">
        <f t="shared" si="4"/>
        <v>0.42000000000000021</v>
      </c>
    </row>
    <row r="53" spans="1:11" x14ac:dyDescent="0.25">
      <c r="A53" s="39"/>
      <c r="B53" s="471"/>
      <c r="H53" s="453">
        <f t="shared" si="5"/>
        <v>47238</v>
      </c>
      <c r="I53" s="35" t="s">
        <v>71</v>
      </c>
      <c r="J53" s="61">
        <v>0.02</v>
      </c>
      <c r="K53" s="61">
        <f t="shared" si="4"/>
        <v>0.44000000000000022</v>
      </c>
    </row>
    <row r="54" spans="1:11" x14ac:dyDescent="0.25">
      <c r="A54" s="39"/>
      <c r="B54" s="471"/>
      <c r="H54" s="453">
        <f t="shared" si="5"/>
        <v>47330</v>
      </c>
      <c r="I54" s="35" t="s">
        <v>72</v>
      </c>
      <c r="J54" s="61">
        <v>0.02</v>
      </c>
      <c r="K54" s="61">
        <f t="shared" si="4"/>
        <v>0.46000000000000024</v>
      </c>
    </row>
    <row r="55" spans="1:11" x14ac:dyDescent="0.25">
      <c r="A55" s="468"/>
      <c r="B55" s="472"/>
      <c r="H55" s="453">
        <f t="shared" si="5"/>
        <v>47422</v>
      </c>
      <c r="I55" s="35" t="s">
        <v>73</v>
      </c>
      <c r="J55" s="61">
        <v>0.02</v>
      </c>
      <c r="K55" s="61">
        <f t="shared" si="4"/>
        <v>0.48000000000000026</v>
      </c>
    </row>
    <row r="56" spans="1:11" x14ac:dyDescent="0.25">
      <c r="A56" s="39"/>
      <c r="B56" s="39"/>
      <c r="H56" s="453">
        <f t="shared" si="5"/>
        <v>47514</v>
      </c>
      <c r="I56" s="35" t="s">
        <v>74</v>
      </c>
      <c r="J56" s="61">
        <v>0.02</v>
      </c>
      <c r="K56" s="61">
        <f t="shared" si="4"/>
        <v>0.50000000000000022</v>
      </c>
    </row>
    <row r="57" spans="1:11" x14ac:dyDescent="0.25">
      <c r="A57" s="473"/>
      <c r="B57" s="473"/>
      <c r="H57" s="453">
        <f t="shared" si="5"/>
        <v>47603</v>
      </c>
      <c r="I57" s="35" t="s">
        <v>75</v>
      </c>
      <c r="J57" s="61">
        <v>0.02</v>
      </c>
      <c r="K57" s="61">
        <f t="shared" si="4"/>
        <v>0.52000000000000024</v>
      </c>
    </row>
    <row r="58" spans="1:11" ht="15.75" x14ac:dyDescent="0.3">
      <c r="A58" s="8"/>
      <c r="B58" s="474"/>
      <c r="H58" s="453">
        <f t="shared" si="5"/>
        <v>47695</v>
      </c>
      <c r="I58" s="35" t="s">
        <v>76</v>
      </c>
      <c r="J58" s="61">
        <v>0.02</v>
      </c>
      <c r="K58" s="61">
        <f t="shared" si="4"/>
        <v>0.54000000000000026</v>
      </c>
    </row>
    <row r="59" spans="1:11" x14ac:dyDescent="0.25">
      <c r="H59" s="453">
        <f t="shared" si="5"/>
        <v>47787</v>
      </c>
      <c r="I59" s="35" t="s">
        <v>77</v>
      </c>
      <c r="J59" s="61">
        <v>0.02</v>
      </c>
      <c r="K59" s="61">
        <f t="shared" si="4"/>
        <v>0.56000000000000028</v>
      </c>
    </row>
    <row r="60" spans="1:11" x14ac:dyDescent="0.25">
      <c r="H60" s="453">
        <f t="shared" si="5"/>
        <v>47879</v>
      </c>
      <c r="I60" s="35" t="s">
        <v>78</v>
      </c>
      <c r="J60" s="61">
        <v>0.02</v>
      </c>
      <c r="K60" s="61">
        <f t="shared" si="4"/>
        <v>0.58000000000000029</v>
      </c>
    </row>
    <row r="61" spans="1:11" x14ac:dyDescent="0.25">
      <c r="H61" s="453">
        <f t="shared" si="5"/>
        <v>47968</v>
      </c>
      <c r="I61" s="35" t="s">
        <v>79</v>
      </c>
      <c r="J61" s="61">
        <v>0.02</v>
      </c>
      <c r="K61" s="61">
        <f t="shared" si="4"/>
        <v>0.60000000000000031</v>
      </c>
    </row>
    <row r="62" spans="1:11" x14ac:dyDescent="0.25">
      <c r="H62" s="453">
        <f t="shared" si="5"/>
        <v>48060</v>
      </c>
      <c r="I62" s="35" t="s">
        <v>80</v>
      </c>
      <c r="J62" s="61">
        <v>0.02</v>
      </c>
      <c r="K62" s="61">
        <f t="shared" si="4"/>
        <v>0.62000000000000033</v>
      </c>
    </row>
    <row r="63" spans="1:11" x14ac:dyDescent="0.25">
      <c r="H63" s="453">
        <f t="shared" si="5"/>
        <v>48152</v>
      </c>
      <c r="I63" s="35" t="s">
        <v>81</v>
      </c>
      <c r="J63" s="61">
        <v>0.02</v>
      </c>
      <c r="K63" s="61">
        <f t="shared" si="4"/>
        <v>0.64000000000000035</v>
      </c>
    </row>
    <row r="64" spans="1:11" x14ac:dyDescent="0.25">
      <c r="H64" s="453">
        <f t="shared" si="5"/>
        <v>48244</v>
      </c>
      <c r="I64" s="35" t="s">
        <v>82</v>
      </c>
      <c r="J64" s="61">
        <v>0.02</v>
      </c>
      <c r="K64" s="61">
        <f t="shared" si="4"/>
        <v>0.66000000000000036</v>
      </c>
    </row>
    <row r="65" spans="3:11" x14ac:dyDescent="0.25">
      <c r="H65" s="453">
        <f t="shared" si="5"/>
        <v>48334</v>
      </c>
      <c r="I65" s="35" t="s">
        <v>83</v>
      </c>
      <c r="J65" s="61">
        <v>0.02</v>
      </c>
      <c r="K65" s="61">
        <f t="shared" si="4"/>
        <v>0.68000000000000038</v>
      </c>
    </row>
    <row r="66" spans="3:11" x14ac:dyDescent="0.25">
      <c r="H66" s="453">
        <f t="shared" si="5"/>
        <v>48426</v>
      </c>
      <c r="I66" s="35" t="s">
        <v>84</v>
      </c>
      <c r="J66" s="61">
        <v>0.02</v>
      </c>
      <c r="K66" s="61">
        <f t="shared" si="4"/>
        <v>0.7000000000000004</v>
      </c>
    </row>
    <row r="67" spans="3:11" x14ac:dyDescent="0.25">
      <c r="H67" s="453">
        <f t="shared" si="5"/>
        <v>48518</v>
      </c>
      <c r="I67" s="35" t="s">
        <v>85</v>
      </c>
      <c r="J67" s="61">
        <v>0.02</v>
      </c>
      <c r="K67" s="61">
        <f t="shared" si="4"/>
        <v>0.72000000000000042</v>
      </c>
    </row>
    <row r="68" spans="3:11" x14ac:dyDescent="0.25">
      <c r="H68" s="453">
        <f t="shared" si="5"/>
        <v>48610</v>
      </c>
      <c r="I68" s="35" t="s">
        <v>86</v>
      </c>
      <c r="J68" s="61">
        <v>0.02</v>
      </c>
      <c r="K68" s="61">
        <f t="shared" si="4"/>
        <v>0.74000000000000044</v>
      </c>
    </row>
    <row r="69" spans="3:11" x14ac:dyDescent="0.25">
      <c r="H69" s="453">
        <f t="shared" si="5"/>
        <v>48699</v>
      </c>
      <c r="I69" s="35" t="s">
        <v>87</v>
      </c>
      <c r="J69" s="61">
        <v>0.02</v>
      </c>
      <c r="K69" s="61">
        <f t="shared" si="4"/>
        <v>0.76000000000000045</v>
      </c>
    </row>
    <row r="70" spans="3:11" x14ac:dyDescent="0.25">
      <c r="H70" s="453">
        <f t="shared" si="5"/>
        <v>48791</v>
      </c>
      <c r="I70" s="35" t="s">
        <v>88</v>
      </c>
      <c r="J70" s="61">
        <v>0.02</v>
      </c>
      <c r="K70" s="61">
        <f t="shared" si="4"/>
        <v>0.78000000000000047</v>
      </c>
    </row>
    <row r="71" spans="3:11" x14ac:dyDescent="0.25">
      <c r="G71" s="20"/>
      <c r="H71" s="453">
        <f t="shared" si="5"/>
        <v>48883</v>
      </c>
      <c r="I71" s="35" t="s">
        <v>89</v>
      </c>
      <c r="J71" s="61">
        <v>0.02</v>
      </c>
      <c r="K71" s="61">
        <f t="shared" si="4"/>
        <v>0.80000000000000049</v>
      </c>
    </row>
    <row r="72" spans="3:11" ht="15.75" thickBot="1" x14ac:dyDescent="0.3">
      <c r="G72" s="475"/>
      <c r="H72" s="453">
        <f t="shared" si="5"/>
        <v>48975</v>
      </c>
      <c r="I72" s="476" t="s">
        <v>90</v>
      </c>
      <c r="J72" s="61">
        <v>0.15</v>
      </c>
      <c r="K72" s="61">
        <f t="shared" si="4"/>
        <v>0.95000000000000051</v>
      </c>
    </row>
    <row r="73" spans="3:11" x14ac:dyDescent="0.25">
      <c r="G73" s="477"/>
    </row>
    <row r="74" spans="3:11" x14ac:dyDescent="0.25">
      <c r="G74" s="477"/>
    </row>
    <row r="75" spans="3:11" x14ac:dyDescent="0.25">
      <c r="C75" s="19"/>
      <c r="G75" s="477"/>
    </row>
    <row r="76" spans="3:11" x14ac:dyDescent="0.25">
      <c r="C76" s="19"/>
      <c r="G76" s="477"/>
    </row>
    <row r="77" spans="3:11" x14ac:dyDescent="0.25">
      <c r="G77" s="477"/>
    </row>
    <row r="78" spans="3:11" x14ac:dyDescent="0.25">
      <c r="G78" s="29"/>
    </row>
    <row r="79" spans="3:11" x14ac:dyDescent="0.25">
      <c r="G79" s="29"/>
    </row>
    <row r="86" spans="1:12" x14ac:dyDescent="0.25">
      <c r="A86" s="20"/>
      <c r="B86" s="478"/>
      <c r="C86" s="478"/>
      <c r="D86" s="20"/>
      <c r="E86" s="20"/>
      <c r="F86" s="29"/>
    </row>
    <row r="87" spans="1:12" x14ac:dyDescent="0.25">
      <c r="C87" s="19"/>
    </row>
    <row r="89" spans="1:12" x14ac:dyDescent="0.25">
      <c r="L89" s="25"/>
    </row>
    <row r="90" spans="1:12" x14ac:dyDescent="0.25">
      <c r="L90" s="25"/>
    </row>
    <row r="91" spans="1:12" x14ac:dyDescent="0.25">
      <c r="L91" s="25"/>
    </row>
    <row r="92" spans="1:12" x14ac:dyDescent="0.25">
      <c r="L92" s="25"/>
    </row>
    <row r="93" spans="1:12" x14ac:dyDescent="0.25">
      <c r="L93" s="25"/>
    </row>
    <row r="94" spans="1:12" x14ac:dyDescent="0.25">
      <c r="L94" s="25"/>
    </row>
    <row r="100" spans="1:7" ht="15.75" x14ac:dyDescent="0.3">
      <c r="G100" s="479"/>
    </row>
    <row r="101" spans="1:7" ht="15.75" x14ac:dyDescent="0.3">
      <c r="G101" s="479"/>
    </row>
    <row r="102" spans="1:7" ht="15.75" x14ac:dyDescent="0.3">
      <c r="G102" s="479"/>
    </row>
    <row r="103" spans="1:7" ht="15.75" x14ac:dyDescent="0.3">
      <c r="G103" s="479"/>
    </row>
    <row r="106" spans="1:7" x14ac:dyDescent="0.25">
      <c r="A106" s="20"/>
      <c r="B106" s="26"/>
    </row>
    <row r="107" spans="1:7" ht="15.75" x14ac:dyDescent="0.3">
      <c r="B107" s="435"/>
      <c r="C107" s="479"/>
      <c r="D107" s="479"/>
      <c r="E107" s="479"/>
      <c r="F107" s="479"/>
    </row>
    <row r="108" spans="1:7" ht="15.75" x14ac:dyDescent="0.3">
      <c r="B108" s="435"/>
      <c r="C108" s="479"/>
      <c r="D108" s="479"/>
      <c r="E108" s="479"/>
      <c r="F108" s="479"/>
    </row>
    <row r="109" spans="1:7" ht="15.75" x14ac:dyDescent="0.3">
      <c r="B109" s="435"/>
      <c r="C109" s="479"/>
      <c r="D109" s="479"/>
      <c r="E109" s="479"/>
      <c r="F109" s="479"/>
    </row>
    <row r="110" spans="1:7" ht="15.75" x14ac:dyDescent="0.3">
      <c r="B110" s="435"/>
      <c r="C110" s="479"/>
      <c r="D110" s="479"/>
      <c r="E110" s="479"/>
      <c r="F110" s="479"/>
    </row>
  </sheetData>
  <mergeCells count="7">
    <mergeCell ref="P6:R6"/>
    <mergeCell ref="A6:C6"/>
    <mergeCell ref="A7:C7"/>
    <mergeCell ref="A11:C11"/>
    <mergeCell ref="A8:C8"/>
    <mergeCell ref="J6:L6"/>
    <mergeCell ref="M6:O6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2:U73"/>
  <sheetViews>
    <sheetView showGridLines="0" zoomScale="80" workbookViewId="0">
      <selection activeCell="D17" sqref="D17"/>
    </sheetView>
  </sheetViews>
  <sheetFormatPr defaultColWidth="9.109375" defaultRowHeight="15" x14ac:dyDescent="0.25"/>
  <cols>
    <col min="1" max="1" width="39.88671875" style="514" bestFit="1" customWidth="1"/>
    <col min="2" max="2" width="10.109375" style="514" customWidth="1"/>
    <col min="3" max="12" width="10.88671875" style="514" customWidth="1"/>
    <col min="13" max="16" width="9.109375" style="514"/>
    <col min="17" max="17" width="7.88671875" style="514" bestFit="1" customWidth="1"/>
    <col min="18" max="16384" width="9.109375" style="514"/>
  </cols>
  <sheetData>
    <row r="2" spans="1:11" ht="17.25" x14ac:dyDescent="0.4">
      <c r="A2" s="173" t="s">
        <v>524</v>
      </c>
      <c r="B2" s="159"/>
      <c r="D2" s="159"/>
      <c r="E2" s="159"/>
      <c r="F2" s="159"/>
      <c r="G2" s="159"/>
      <c r="H2" s="159"/>
    </row>
    <row r="3" spans="1:11" x14ac:dyDescent="0.25">
      <c r="A3" s="389" t="s">
        <v>195</v>
      </c>
      <c r="B3" s="159"/>
      <c r="D3" s="159"/>
      <c r="E3" s="159"/>
      <c r="F3" s="159"/>
      <c r="G3" s="159"/>
      <c r="H3" s="159"/>
    </row>
    <row r="4" spans="1:11" ht="17.25" x14ac:dyDescent="0.4">
      <c r="A4" s="173"/>
      <c r="B4" s="159"/>
      <c r="D4" s="159"/>
      <c r="E4" s="159"/>
      <c r="F4" s="159"/>
      <c r="G4" s="159"/>
      <c r="H4" s="159"/>
    </row>
    <row r="5" spans="1:11" x14ac:dyDescent="0.25">
      <c r="A5" s="515" t="s">
        <v>4</v>
      </c>
      <c r="D5" s="516"/>
      <c r="E5" s="516"/>
      <c r="F5" s="516"/>
      <c r="G5" s="516"/>
      <c r="H5" s="516"/>
      <c r="I5" s="516"/>
    </row>
    <row r="6" spans="1:11" ht="15.75" thickBot="1" x14ac:dyDescent="0.3">
      <c r="A6" s="517" t="s">
        <v>102</v>
      </c>
      <c r="B6" s="518"/>
      <c r="C6" s="518">
        <v>45382</v>
      </c>
      <c r="D6" s="518">
        <f>EOMONTH(C6,12)</f>
        <v>45747</v>
      </c>
      <c r="E6" s="518">
        <f>EOMONTH(D6,12)</f>
        <v>46112</v>
      </c>
      <c r="F6" s="518">
        <f>EOMONTH(E6,12)</f>
        <v>46477</v>
      </c>
      <c r="G6" s="518">
        <f>EOMONTH(F6,12)</f>
        <v>46843</v>
      </c>
      <c r="H6" s="518">
        <f>EOMONTH(G6,12)</f>
        <v>47208</v>
      </c>
      <c r="I6" s="518" t="s">
        <v>0</v>
      </c>
      <c r="J6" s="519"/>
      <c r="K6" s="519"/>
    </row>
    <row r="7" spans="1:11" ht="15.75" thickBot="1" x14ac:dyDescent="0.3">
      <c r="A7" s="520" t="s">
        <v>380</v>
      </c>
      <c r="B7" s="521"/>
      <c r="C7" s="522">
        <f>+'P&amp;L'!B4</f>
        <v>1.1499999999999999</v>
      </c>
      <c r="D7" s="522">
        <f>+'P&amp;L'!C4</f>
        <v>18.04</v>
      </c>
      <c r="E7" s="522">
        <f>+'P&amp;L'!D4</f>
        <v>21.72</v>
      </c>
      <c r="F7" s="522">
        <f>+'P&amp;L'!E4</f>
        <v>18.489999999999998</v>
      </c>
      <c r="G7" s="522">
        <f>+'P&amp;L'!F4</f>
        <v>44.44</v>
      </c>
      <c r="H7" s="522">
        <f>+'P&amp;L'!G4</f>
        <v>91.33</v>
      </c>
      <c r="I7" s="523">
        <f>SUM(C7:H7)</f>
        <v>195.17</v>
      </c>
      <c r="J7" s="524"/>
    </row>
    <row r="8" spans="1:11" ht="15.75" thickBot="1" x14ac:dyDescent="0.3">
      <c r="A8" s="527" t="s">
        <v>103</v>
      </c>
      <c r="B8" s="528" t="s">
        <v>104</v>
      </c>
      <c r="C8" s="529">
        <f t="shared" ref="C8:I8" si="0">SUM(C7:C7)</f>
        <v>1.1499999999999999</v>
      </c>
      <c r="D8" s="529">
        <f t="shared" si="0"/>
        <v>18.04</v>
      </c>
      <c r="E8" s="529">
        <f t="shared" si="0"/>
        <v>21.72</v>
      </c>
      <c r="F8" s="529">
        <f t="shared" si="0"/>
        <v>18.489999999999998</v>
      </c>
      <c r="G8" s="529">
        <f t="shared" si="0"/>
        <v>44.44</v>
      </c>
      <c r="H8" s="529">
        <f t="shared" si="0"/>
        <v>91.33</v>
      </c>
      <c r="I8" s="530">
        <f t="shared" si="0"/>
        <v>195.17</v>
      </c>
    </row>
    <row r="9" spans="1:11" ht="15.75" thickBot="1" x14ac:dyDescent="0.3"/>
    <row r="10" spans="1:11" x14ac:dyDescent="0.25">
      <c r="A10" s="534" t="s">
        <v>163</v>
      </c>
      <c r="B10" s="535"/>
      <c r="C10" s="535"/>
      <c r="D10" s="535"/>
      <c r="E10" s="535"/>
      <c r="F10" s="536"/>
      <c r="G10" s="536"/>
      <c r="H10" s="536"/>
      <c r="I10" s="536"/>
    </row>
    <row r="11" spans="1:11" ht="15.75" thickBot="1" x14ac:dyDescent="0.3">
      <c r="A11" s="696"/>
      <c r="B11" s="697" t="s">
        <v>0</v>
      </c>
      <c r="C11" s="697">
        <f>+C6</f>
        <v>45382</v>
      </c>
      <c r="D11" s="697">
        <f>EOMONTH(C11,12)</f>
        <v>45747</v>
      </c>
      <c r="E11" s="697">
        <f>EOMONTH(D11,12)</f>
        <v>46112</v>
      </c>
      <c r="F11" s="698">
        <f>EOMONTH(E11,12)</f>
        <v>46477</v>
      </c>
      <c r="G11" s="698">
        <f>EOMONTH(F11,12)</f>
        <v>46843</v>
      </c>
      <c r="H11" s="698">
        <f>EOMONTH(G11,12)</f>
        <v>47208</v>
      </c>
      <c r="I11" s="699"/>
    </row>
    <row r="12" spans="1:11" ht="15.75" thickBot="1" x14ac:dyDescent="0.3">
      <c r="A12" s="552" t="s">
        <v>139</v>
      </c>
      <c r="B12" s="693"/>
      <c r="C12" s="693"/>
      <c r="D12" s="693"/>
      <c r="E12" s="693"/>
      <c r="F12" s="694"/>
      <c r="G12" s="694"/>
      <c r="H12" s="695"/>
      <c r="I12" s="699"/>
    </row>
    <row r="13" spans="1:11" ht="15.75" thickBot="1" x14ac:dyDescent="0.3">
      <c r="A13" s="537" t="s">
        <v>105</v>
      </c>
      <c r="B13" s="538"/>
      <c r="C13" s="538"/>
      <c r="D13" s="538"/>
      <c r="E13" s="538"/>
      <c r="F13" s="547"/>
      <c r="G13" s="547"/>
      <c r="H13" s="539"/>
      <c r="I13" s="699"/>
    </row>
    <row r="14" spans="1:11" ht="15.75" thickBot="1" x14ac:dyDescent="0.3">
      <c r="A14" s="525" t="s">
        <v>380</v>
      </c>
      <c r="B14" s="540">
        <f>SUM(C14:H14)</f>
        <v>195.17</v>
      </c>
      <c r="C14" s="540">
        <f t="shared" ref="C14:H14" si="1">C8</f>
        <v>1.1499999999999999</v>
      </c>
      <c r="D14" s="540">
        <f t="shared" si="1"/>
        <v>18.04</v>
      </c>
      <c r="E14" s="540">
        <f t="shared" si="1"/>
        <v>21.72</v>
      </c>
      <c r="F14" s="547">
        <f t="shared" si="1"/>
        <v>18.489999999999998</v>
      </c>
      <c r="G14" s="547">
        <f t="shared" si="1"/>
        <v>44.44</v>
      </c>
      <c r="H14" s="547">
        <f t="shared" si="1"/>
        <v>91.33</v>
      </c>
      <c r="I14" s="699"/>
    </row>
    <row r="15" spans="1:11" ht="15.75" thickBot="1" x14ac:dyDescent="0.3">
      <c r="A15" s="537" t="s">
        <v>2</v>
      </c>
      <c r="B15" s="542">
        <f t="shared" ref="B15:H15" si="2">SUM(B14:B14)</f>
        <v>195.17</v>
      </c>
      <c r="C15" s="542">
        <f t="shared" si="2"/>
        <v>1.1499999999999999</v>
      </c>
      <c r="D15" s="542">
        <f t="shared" si="2"/>
        <v>18.04</v>
      </c>
      <c r="E15" s="542">
        <f t="shared" si="2"/>
        <v>21.72</v>
      </c>
      <c r="F15" s="547">
        <f t="shared" si="2"/>
        <v>18.489999999999998</v>
      </c>
      <c r="G15" s="547">
        <f t="shared" si="2"/>
        <v>44.44</v>
      </c>
      <c r="H15" s="530">
        <f t="shared" si="2"/>
        <v>91.33</v>
      </c>
      <c r="I15" s="699"/>
    </row>
    <row r="16" spans="1:11" ht="15.75" thickBot="1" x14ac:dyDescent="0.3">
      <c r="A16" s="543"/>
      <c r="B16" s="526"/>
      <c r="C16" s="526"/>
      <c r="D16" s="526"/>
      <c r="E16" s="526"/>
      <c r="F16" s="547"/>
      <c r="G16" s="547"/>
      <c r="H16" s="544"/>
      <c r="I16" s="699"/>
    </row>
    <row r="17" spans="1:14" ht="15.75" thickBot="1" x14ac:dyDescent="0.3">
      <c r="A17" s="545" t="s">
        <v>140</v>
      </c>
      <c r="B17" s="526"/>
      <c r="C17" s="526"/>
      <c r="D17" s="526"/>
      <c r="E17" s="526"/>
      <c r="F17" s="547"/>
      <c r="G17" s="547"/>
      <c r="H17" s="544"/>
      <c r="I17" s="699"/>
    </row>
    <row r="18" spans="1:14" ht="15.75" thickBot="1" x14ac:dyDescent="0.3">
      <c r="A18" s="537" t="s">
        <v>101</v>
      </c>
      <c r="B18" s="540">
        <f>SUM(C18:H18)</f>
        <v>30.15</v>
      </c>
      <c r="C18" s="540">
        <v>30.15</v>
      </c>
      <c r="D18" s="540">
        <f>+'CF (2)'!AB14</f>
        <v>0</v>
      </c>
      <c r="E18" s="540">
        <f>+'CF (2)'!AC14</f>
        <v>0</v>
      </c>
      <c r="F18" s="547">
        <f>+'CF (2)'!AD14</f>
        <v>0</v>
      </c>
      <c r="G18" s="547">
        <f>+'CF (2)'!AE14</f>
        <v>0</v>
      </c>
      <c r="H18" s="540">
        <v>0</v>
      </c>
      <c r="I18" s="699"/>
    </row>
    <row r="19" spans="1:14" ht="15.75" thickBot="1" x14ac:dyDescent="0.3">
      <c r="A19" s="537" t="s">
        <v>12</v>
      </c>
      <c r="B19" s="540">
        <f>SUM(C19:H19)</f>
        <v>95.51</v>
      </c>
      <c r="C19" s="538">
        <v>3.24</v>
      </c>
      <c r="D19" s="538">
        <f>+'CF (2)'!AA16-C19</f>
        <v>27.1</v>
      </c>
      <c r="E19" s="538">
        <f>+'CF (2)'!AB16</f>
        <v>31.4</v>
      </c>
      <c r="F19" s="547">
        <f>+'CF (2)'!AC16</f>
        <v>25.290000000000003</v>
      </c>
      <c r="G19" s="547">
        <f>+'CF (2)'!AD16</f>
        <v>8.48</v>
      </c>
      <c r="H19" s="538">
        <f>+'CF (2)'!AE16</f>
        <v>0</v>
      </c>
      <c r="I19" s="699"/>
      <c r="J19" s="524"/>
      <c r="K19" s="524"/>
      <c r="L19" s="524"/>
      <c r="M19" s="524"/>
      <c r="N19" s="524"/>
    </row>
    <row r="20" spans="1:14" ht="15.75" thickBot="1" x14ac:dyDescent="0.3">
      <c r="A20" s="527" t="str">
        <f>+'CF (2)'!Z17</f>
        <v>Administrative Expenses</v>
      </c>
      <c r="B20" s="540">
        <v>0</v>
      </c>
      <c r="C20" s="538"/>
      <c r="D20" s="538"/>
      <c r="E20" s="538"/>
      <c r="F20" s="547"/>
      <c r="G20" s="547">
        <v>0</v>
      </c>
      <c r="H20" s="539">
        <f>SUM(H21:H21)</f>
        <v>0</v>
      </c>
      <c r="I20" s="699"/>
    </row>
    <row r="21" spans="1:14" ht="15.75" thickBot="1" x14ac:dyDescent="0.3">
      <c r="A21" s="546" t="s">
        <v>375</v>
      </c>
      <c r="B21" s="540">
        <f>SUM(C21:H21)</f>
        <v>4.4875999999999996</v>
      </c>
      <c r="C21" s="538">
        <f>+'CF (2)'!AA17</f>
        <v>0.85</v>
      </c>
      <c r="D21" s="538">
        <f>+'CF (2)'!AB17</f>
        <v>1.34</v>
      </c>
      <c r="E21" s="538">
        <f>+'CF (2)'!AC17</f>
        <v>1.24</v>
      </c>
      <c r="F21" s="547">
        <f>+'CF (2)'!AD17-0.13</f>
        <v>0.752</v>
      </c>
      <c r="G21" s="547">
        <f>+'CF (2)'!AE17-0.13</f>
        <v>0.30560000000000009</v>
      </c>
      <c r="H21" s="538">
        <v>0</v>
      </c>
      <c r="I21" s="699"/>
    </row>
    <row r="22" spans="1:14" ht="15.75" thickBot="1" x14ac:dyDescent="0.3">
      <c r="A22" s="537" t="str">
        <f>+'CF (2)'!Z18</f>
        <v>Marketing Expenses</v>
      </c>
      <c r="B22" s="540">
        <v>0</v>
      </c>
      <c r="C22" s="538"/>
      <c r="D22" s="538"/>
      <c r="E22" s="538"/>
      <c r="F22" s="547"/>
      <c r="G22" s="547"/>
      <c r="H22" s="539"/>
      <c r="I22" s="699"/>
    </row>
    <row r="23" spans="1:14" ht="15.75" thickBot="1" x14ac:dyDescent="0.3">
      <c r="A23" s="546" t="s">
        <v>375</v>
      </c>
      <c r="B23" s="540">
        <f>SUM(C23:H23)</f>
        <v>3.9</v>
      </c>
      <c r="C23" s="538">
        <f>+'CF (2)'!AA18</f>
        <v>0.69</v>
      </c>
      <c r="D23" s="538">
        <f>+'CF (2)'!AB18</f>
        <v>1.25</v>
      </c>
      <c r="E23" s="538">
        <f>+'CF (2)'!AC18</f>
        <v>1.29</v>
      </c>
      <c r="F23" s="547">
        <f>+'CF (2)'!AD18-0.09</f>
        <v>0.58000000000000007</v>
      </c>
      <c r="G23" s="547">
        <v>0.09</v>
      </c>
      <c r="H23" s="538">
        <v>0</v>
      </c>
      <c r="I23" s="699"/>
      <c r="K23" s="524"/>
    </row>
    <row r="24" spans="1:14" ht="15.75" thickBot="1" x14ac:dyDescent="0.3">
      <c r="A24" s="537" t="str">
        <f>+'CF (2)'!Z19</f>
        <v>Professional Charges</v>
      </c>
      <c r="B24" s="538"/>
      <c r="C24" s="538"/>
      <c r="D24" s="538"/>
      <c r="E24" s="538"/>
      <c r="F24" s="547"/>
      <c r="G24" s="547">
        <f t="shared" ref="G24:H24" si="3">SUM(G25:G25)</f>
        <v>0</v>
      </c>
      <c r="H24" s="539">
        <f t="shared" si="3"/>
        <v>0</v>
      </c>
      <c r="I24" s="699"/>
    </row>
    <row r="25" spans="1:14" ht="15.75" thickBot="1" x14ac:dyDescent="0.3">
      <c r="A25" s="546" t="s">
        <v>375</v>
      </c>
      <c r="B25" s="540">
        <f>SUM(C25:H25)</f>
        <v>0.60000000000000009</v>
      </c>
      <c r="C25" s="540">
        <f>+'CF (2)'!AA19</f>
        <v>0.05</v>
      </c>
      <c r="D25" s="540">
        <f>+'CF (2)'!AB19</f>
        <v>0.2</v>
      </c>
      <c r="E25" s="540">
        <f>+'CF (2)'!AC19</f>
        <v>0.2</v>
      </c>
      <c r="F25" s="547">
        <f>+'CF (2)'!AD19</f>
        <v>0.15000000000000002</v>
      </c>
      <c r="G25" s="547">
        <f>+'CF (2)'!AE19</f>
        <v>0</v>
      </c>
      <c r="H25" s="547">
        <v>0</v>
      </c>
      <c r="I25" s="699"/>
    </row>
    <row r="26" spans="1:14" ht="15.75" thickBot="1" x14ac:dyDescent="0.3">
      <c r="A26" s="537" t="s">
        <v>439</v>
      </c>
      <c r="B26" s="540">
        <v>0</v>
      </c>
      <c r="C26" s="538"/>
      <c r="D26" s="538"/>
      <c r="E26" s="538"/>
      <c r="F26" s="547"/>
      <c r="G26" s="547"/>
      <c r="H26" s="541"/>
      <c r="I26" s="699"/>
    </row>
    <row r="27" spans="1:14" ht="15.75" thickBot="1" x14ac:dyDescent="0.3">
      <c r="A27" s="546" t="s">
        <v>375</v>
      </c>
      <c r="B27" s="540">
        <f>SUM(C27:H27)</f>
        <v>14.18</v>
      </c>
      <c r="C27" s="538">
        <f>+'CF (2)'!AA21</f>
        <v>0.43</v>
      </c>
      <c r="D27" s="538">
        <f>+'CF (2)'!AB21</f>
        <v>2.38</v>
      </c>
      <c r="E27" s="538">
        <f>+'CF (2)'!AC21</f>
        <v>4.05</v>
      </c>
      <c r="F27" s="547">
        <f>+'CF (2)'!AD21</f>
        <v>5.3</v>
      </c>
      <c r="G27" s="547">
        <f>+'CF (2)'!AE21</f>
        <v>2.02</v>
      </c>
      <c r="H27" s="547"/>
      <c r="I27" s="699"/>
    </row>
    <row r="28" spans="1:14" ht="15.75" thickBot="1" x14ac:dyDescent="0.3">
      <c r="A28" s="537" t="str">
        <f>+'CF (2)'!Z20</f>
        <v>Contingous Cost</v>
      </c>
      <c r="B28" s="538"/>
      <c r="C28" s="538"/>
      <c r="D28" s="538"/>
      <c r="E28" s="538"/>
      <c r="F28" s="547"/>
      <c r="G28" s="547">
        <f t="shared" ref="G28:H28" si="4">SUM(G29:G29)</f>
        <v>0</v>
      </c>
      <c r="H28" s="539">
        <f t="shared" si="4"/>
        <v>0</v>
      </c>
      <c r="I28" s="699"/>
    </row>
    <row r="29" spans="1:14" ht="15.75" thickBot="1" x14ac:dyDescent="0.3">
      <c r="A29" s="546" t="s">
        <v>375</v>
      </c>
      <c r="B29" s="540">
        <f>SUM(C29:H29)</f>
        <v>0</v>
      </c>
      <c r="C29" s="547">
        <f>+'CF (2)'!AA20</f>
        <v>0</v>
      </c>
      <c r="D29" s="547">
        <f>+'CF (2)'!AB20</f>
        <v>0</v>
      </c>
      <c r="E29" s="547">
        <f>+'CF (2)'!AC20</f>
        <v>0</v>
      </c>
      <c r="F29" s="547">
        <f>+'CF (2)'!AD20</f>
        <v>0</v>
      </c>
      <c r="G29" s="547">
        <v>0</v>
      </c>
      <c r="H29" s="548">
        <v>0</v>
      </c>
      <c r="I29" s="699"/>
    </row>
    <row r="30" spans="1:14" ht="15.75" thickBot="1" x14ac:dyDescent="0.3">
      <c r="A30" s="537"/>
      <c r="B30" s="547"/>
      <c r="C30" s="547"/>
      <c r="D30" s="547"/>
      <c r="E30" s="547"/>
      <c r="F30" s="547"/>
      <c r="G30" s="547"/>
      <c r="H30" s="548"/>
      <c r="I30" s="699"/>
    </row>
    <row r="31" spans="1:14" ht="15.75" thickBot="1" x14ac:dyDescent="0.3">
      <c r="A31" s="537" t="s">
        <v>93</v>
      </c>
      <c r="B31" s="538">
        <f t="shared" ref="B31:H31" si="5">SUM(B18:B30)</f>
        <v>148.82759999999999</v>
      </c>
      <c r="C31" s="538">
        <f t="shared" si="5"/>
        <v>35.409999999999997</v>
      </c>
      <c r="D31" s="538">
        <f t="shared" si="5"/>
        <v>32.270000000000003</v>
      </c>
      <c r="E31" s="538">
        <f t="shared" si="5"/>
        <v>38.18</v>
      </c>
      <c r="F31" s="547">
        <f t="shared" si="5"/>
        <v>32.071999999999996</v>
      </c>
      <c r="G31" s="547">
        <f t="shared" si="5"/>
        <v>10.8956</v>
      </c>
      <c r="H31" s="538">
        <f t="shared" si="5"/>
        <v>0</v>
      </c>
      <c r="I31" s="699"/>
    </row>
    <row r="32" spans="1:14" ht="15.75" thickBot="1" x14ac:dyDescent="0.3">
      <c r="A32" s="549"/>
      <c r="B32" s="550"/>
      <c r="C32" s="550"/>
      <c r="D32" s="550"/>
      <c r="E32" s="550"/>
      <c r="F32" s="551"/>
      <c r="G32" s="551"/>
      <c r="H32" s="551"/>
      <c r="I32" s="700"/>
    </row>
    <row r="33" spans="1:21" s="558" customFormat="1" ht="15.75" hidden="1" thickBot="1" x14ac:dyDescent="0.35">
      <c r="A33" s="552" t="s">
        <v>183</v>
      </c>
      <c r="B33" s="553">
        <f t="shared" ref="B33:H33" si="6">B15-B31</f>
        <v>46.342399999999998</v>
      </c>
      <c r="C33" s="553">
        <f t="shared" si="6"/>
        <v>-34.26</v>
      </c>
      <c r="D33" s="553">
        <f t="shared" si="6"/>
        <v>-14.230000000000004</v>
      </c>
      <c r="E33" s="553">
        <f t="shared" si="6"/>
        <v>-16.46</v>
      </c>
      <c r="F33" s="554">
        <f t="shared" si="6"/>
        <v>-13.581999999999997</v>
      </c>
      <c r="G33" s="554">
        <f t="shared" si="6"/>
        <v>33.544399999999996</v>
      </c>
      <c r="H33" s="554">
        <f t="shared" si="6"/>
        <v>91.33</v>
      </c>
      <c r="I33" s="555"/>
      <c r="J33" s="556"/>
      <c r="K33" s="556"/>
      <c r="L33" s="556"/>
      <c r="M33" s="556"/>
      <c r="N33" s="556"/>
      <c r="O33" s="556"/>
      <c r="P33" s="556"/>
      <c r="Q33" s="556"/>
      <c r="R33" s="556"/>
      <c r="S33" s="556"/>
      <c r="T33" s="556"/>
      <c r="U33" s="557"/>
    </row>
    <row r="34" spans="1:21" ht="15.75" hidden="1" thickBot="1" x14ac:dyDescent="0.3">
      <c r="A34" s="559" t="s">
        <v>17</v>
      </c>
      <c r="B34" s="547" t="e">
        <f>SUM(C34:F34)</f>
        <v>#REF!</v>
      </c>
      <c r="C34" s="547" t="e">
        <f>SUMIF(#REF!,Summary!C$11,#REF!)</f>
        <v>#REF!</v>
      </c>
      <c r="D34" s="547" t="e">
        <f>SUMIF(#REF!,Summary!D$11,#REF!)</f>
        <v>#REF!</v>
      </c>
      <c r="E34" s="547" t="e">
        <f>SUMIF(#REF!,Summary!E$11,#REF!)</f>
        <v>#REF!</v>
      </c>
      <c r="F34" s="548" t="e">
        <f>SUMIF(#REF!,Summary!F$11,#REF!)</f>
        <v>#REF!</v>
      </c>
      <c r="G34" s="548" t="e">
        <f>SUMIF(#REF!,Summary!G$11,#REF!)</f>
        <v>#REF!</v>
      </c>
      <c r="H34" s="548" t="e">
        <f>SUMIF(#REF!,Summary!H$11,#REF!)</f>
        <v>#REF!</v>
      </c>
    </row>
    <row r="35" spans="1:21" ht="15.75" hidden="1" thickBot="1" x14ac:dyDescent="0.3">
      <c r="A35" s="559" t="s">
        <v>1</v>
      </c>
      <c r="B35" s="547" t="e">
        <f>SUM(C35:F35)</f>
        <v>#REF!</v>
      </c>
      <c r="C35" s="560" t="e">
        <f>SUMIF(#REF!,Summary!C$11,#REF!)</f>
        <v>#REF!</v>
      </c>
      <c r="D35" s="560" t="e">
        <f>SUMIF(#REF!,Summary!D$11,#REF!)</f>
        <v>#REF!</v>
      </c>
      <c r="E35" s="560" t="e">
        <f>SUMIF(#REF!,Summary!E$11,#REF!)</f>
        <v>#REF!</v>
      </c>
      <c r="F35" s="561" t="e">
        <f>SUMIF(#REF!,Summary!F$11,#REF!)</f>
        <v>#REF!</v>
      </c>
      <c r="G35" s="561" t="e">
        <f>SUMIF(#REF!,Summary!G$11,#REF!)</f>
        <v>#REF!</v>
      </c>
      <c r="H35" s="561" t="e">
        <f>SUMIF(#REF!,Summary!H$11,#REF!)</f>
        <v>#REF!</v>
      </c>
    </row>
    <row r="36" spans="1:21" ht="15.75" hidden="1" thickBot="1" x14ac:dyDescent="0.3">
      <c r="A36" s="559" t="s">
        <v>169</v>
      </c>
      <c r="B36" s="547" t="e">
        <f>SUM(C36:F36)</f>
        <v>#REF!</v>
      </c>
      <c r="C36" s="560" t="e">
        <f>SUMIF(#REF!,Summary!C$11,#REF!)</f>
        <v>#REF!</v>
      </c>
      <c r="D36" s="560" t="e">
        <f>SUMIF(#REF!,Summary!D$11,#REF!)</f>
        <v>#REF!</v>
      </c>
      <c r="E36" s="560" t="e">
        <f>SUMIF(#REF!,Summary!E$11,#REF!)</f>
        <v>#REF!</v>
      </c>
      <c r="F36" s="561" t="e">
        <f>SUMIF(#REF!,Summary!F$11,#REF!)</f>
        <v>#REF!</v>
      </c>
      <c r="G36" s="561" t="e">
        <f>SUMIF(#REF!,Summary!G$11,#REF!)</f>
        <v>#REF!</v>
      </c>
      <c r="H36" s="561" t="e">
        <f>SUMIF(#REF!,Summary!H$11,#REF!)</f>
        <v>#REF!</v>
      </c>
    </row>
    <row r="37" spans="1:21" ht="15.75" hidden="1" thickBot="1" x14ac:dyDescent="0.3">
      <c r="A37" s="537" t="s">
        <v>184</v>
      </c>
      <c r="B37" s="562" t="e">
        <f t="shared" ref="B37:H37" si="7">B33-B34-B35-B36</f>
        <v>#REF!</v>
      </c>
      <c r="C37" s="562" t="e">
        <f t="shared" si="7"/>
        <v>#REF!</v>
      </c>
      <c r="D37" s="562" t="e">
        <f t="shared" si="7"/>
        <v>#REF!</v>
      </c>
      <c r="E37" s="562" t="e">
        <f t="shared" si="7"/>
        <v>#REF!</v>
      </c>
      <c r="F37" s="563" t="e">
        <f t="shared" si="7"/>
        <v>#REF!</v>
      </c>
      <c r="G37" s="563" t="e">
        <f t="shared" si="7"/>
        <v>#REF!</v>
      </c>
      <c r="H37" s="563" t="e">
        <f t="shared" si="7"/>
        <v>#REF!</v>
      </c>
    </row>
    <row r="38" spans="1:21" ht="15.75" hidden="1" thickBot="1" x14ac:dyDescent="0.3">
      <c r="A38" s="559" t="s">
        <v>152</v>
      </c>
      <c r="B38" s="547" t="e">
        <f>SUM(C38:F38)</f>
        <v>#REF!</v>
      </c>
      <c r="C38" s="547" t="e">
        <f>SUMIF(#REF!,Summary!C$11,#REF!)</f>
        <v>#REF!</v>
      </c>
      <c r="D38" s="547" t="e">
        <f>SUMIF(#REF!,Summary!D$11,#REF!)</f>
        <v>#REF!</v>
      </c>
      <c r="E38" s="547" t="e">
        <f>SUMIF(#REF!,Summary!E$11,#REF!)</f>
        <v>#REF!</v>
      </c>
      <c r="F38" s="548" t="e">
        <f>SUMIF(#REF!,Summary!F$11,#REF!)</f>
        <v>#REF!</v>
      </c>
      <c r="G38" s="548" t="e">
        <f>SUMIF(#REF!,Summary!G$11,#REF!)</f>
        <v>#REF!</v>
      </c>
      <c r="H38" s="548" t="e">
        <f>SUMIF(#REF!,Summary!H$11,#REF!)</f>
        <v>#REF!</v>
      </c>
    </row>
    <row r="39" spans="1:21" ht="15.75" hidden="1" thickBot="1" x14ac:dyDescent="0.3">
      <c r="A39" s="559" t="s">
        <v>151</v>
      </c>
      <c r="B39" s="564" t="e">
        <f>SUM(C39:F39)</f>
        <v>#REF!</v>
      </c>
      <c r="C39" s="564" t="e">
        <f>SUM(#REF!)</f>
        <v>#REF!</v>
      </c>
      <c r="D39" s="564" t="e">
        <f>SUM(#REF!)</f>
        <v>#REF!</v>
      </c>
      <c r="E39" s="564" t="e">
        <f>SUM(#REF!)</f>
        <v>#REF!</v>
      </c>
      <c r="F39" s="565" t="e">
        <f>SUM(#REF!)</f>
        <v>#REF!</v>
      </c>
      <c r="G39" s="565" t="e">
        <f>SUM(#REF!)</f>
        <v>#REF!</v>
      </c>
      <c r="H39" s="565" t="e">
        <f>SUM(#REF!)</f>
        <v>#REF!</v>
      </c>
    </row>
    <row r="40" spans="1:21" ht="15.75" hidden="1" thickBot="1" x14ac:dyDescent="0.3">
      <c r="A40" s="537" t="s">
        <v>185</v>
      </c>
      <c r="B40" s="542" t="e">
        <f t="shared" ref="B40:H40" si="8">SUM(B37:B39)</f>
        <v>#REF!</v>
      </c>
      <c r="C40" s="542" t="e">
        <f t="shared" si="8"/>
        <v>#REF!</v>
      </c>
      <c r="D40" s="542" t="e">
        <f t="shared" si="8"/>
        <v>#REF!</v>
      </c>
      <c r="E40" s="542" t="e">
        <f t="shared" si="8"/>
        <v>#REF!</v>
      </c>
      <c r="F40" s="530" t="e">
        <f t="shared" si="8"/>
        <v>#REF!</v>
      </c>
      <c r="G40" s="530" t="e">
        <f t="shared" si="8"/>
        <v>#REF!</v>
      </c>
      <c r="H40" s="530" t="e">
        <f t="shared" si="8"/>
        <v>#REF!</v>
      </c>
    </row>
    <row r="41" spans="1:21" ht="15.75" hidden="1" thickBot="1" x14ac:dyDescent="0.3">
      <c r="A41" s="559"/>
      <c r="B41" s="526"/>
      <c r="C41" s="526"/>
      <c r="D41" s="526"/>
      <c r="E41" s="526"/>
      <c r="F41" s="544"/>
      <c r="G41" s="544"/>
      <c r="H41" s="544"/>
      <c r="M41" s="515"/>
    </row>
    <row r="42" spans="1:21" ht="15.75" hidden="1" thickBot="1" x14ac:dyDescent="0.3">
      <c r="A42" s="566" t="s">
        <v>117</v>
      </c>
      <c r="B42" s="533"/>
      <c r="C42" s="567" t="e">
        <f>C40</f>
        <v>#REF!</v>
      </c>
      <c r="D42" s="567" t="e">
        <f>C42+D40</f>
        <v>#REF!</v>
      </c>
      <c r="E42" s="567" t="e">
        <f>D42+E40</f>
        <v>#REF!</v>
      </c>
      <c r="F42" s="568" t="e">
        <f>E42+F40</f>
        <v>#REF!</v>
      </c>
      <c r="G42" s="568" t="e">
        <f>F42+G40</f>
        <v>#REF!</v>
      </c>
      <c r="H42" s="568" t="e">
        <f>G42+H40</f>
        <v>#REF!</v>
      </c>
    </row>
    <row r="43" spans="1:21" hidden="1" x14ac:dyDescent="0.25">
      <c r="A43" s="569"/>
      <c r="B43" s="515"/>
      <c r="C43" s="570"/>
      <c r="D43" s="570"/>
      <c r="E43" s="570"/>
      <c r="F43" s="570"/>
      <c r="G43" s="570"/>
      <c r="H43" s="570"/>
    </row>
    <row r="44" spans="1:21" ht="15.75" hidden="1" thickBot="1" x14ac:dyDescent="0.3">
      <c r="A44" s="571" t="s">
        <v>211</v>
      </c>
      <c r="B44" s="572"/>
      <c r="C44" s="573"/>
      <c r="D44" s="573" t="e">
        <f>SUM(D49/D53)</f>
        <v>#REF!</v>
      </c>
      <c r="E44" s="573" t="e">
        <f>SUM(E49/E53)</f>
        <v>#REF!</v>
      </c>
      <c r="F44" s="574" t="e">
        <f>SUM(F49/F53)</f>
        <v>#REF!</v>
      </c>
      <c r="G44" s="574" t="e">
        <f>SUM(G49/G53)</f>
        <v>#REF!</v>
      </c>
      <c r="H44" s="574" t="e">
        <f>SUM(H49/H53)</f>
        <v>#REF!</v>
      </c>
    </row>
    <row r="45" spans="1:21" hidden="1" x14ac:dyDescent="0.25">
      <c r="A45" s="575" t="s">
        <v>216</v>
      </c>
      <c r="B45" s="576"/>
      <c r="C45" s="577"/>
      <c r="D45" s="577"/>
      <c r="E45" s="577"/>
      <c r="F45" s="578"/>
      <c r="G45" s="578"/>
      <c r="H45" s="578"/>
    </row>
    <row r="46" spans="1:21" hidden="1" x14ac:dyDescent="0.25">
      <c r="A46" s="579" t="s">
        <v>161</v>
      </c>
      <c r="C46" s="524" t="e">
        <f>SUMIF('Tax Working'!$D$4:$R$4,C$11,'Tax Working'!$D$15:$R$15)</f>
        <v>#REF!</v>
      </c>
      <c r="D46" s="524">
        <f>SUMIF('Tax Working'!$D$4:$R$4,D$11,'Tax Working'!$D$15:$R$15)</f>
        <v>0</v>
      </c>
      <c r="E46" s="524">
        <f>SUMIF('Tax Working'!$D$4:$R$4,E$11,'Tax Working'!$D$15:$R$15)</f>
        <v>0</v>
      </c>
      <c r="F46" s="580">
        <f>SUMIF('Tax Working'!$D$4:$R$4,F$11,'Tax Working'!$D$15:$R$15)</f>
        <v>0</v>
      </c>
      <c r="G46" s="580">
        <f>SUMIF('Tax Working'!$D$4:$R$4,G$11,'Tax Working'!$D$15:$R$15)</f>
        <v>0</v>
      </c>
      <c r="H46" s="580">
        <f>SUMIF('Tax Working'!$D$4:$R$4,H$11,'Tax Working'!$D$15:$R$15)</f>
        <v>0</v>
      </c>
    </row>
    <row r="47" spans="1:21" hidden="1" x14ac:dyDescent="0.25">
      <c r="A47" s="579" t="s">
        <v>142</v>
      </c>
      <c r="C47" s="524" t="e">
        <f>SUMIF('Tax Working'!$D$4:$R$4,C$11,'Tax Working'!$D$12:$R$12)</f>
        <v>#REF!</v>
      </c>
      <c r="D47" s="524">
        <f>SUMIF('Tax Working'!$D$4:$R$4,D$11,'Tax Working'!$D$12:$R$12)</f>
        <v>0</v>
      </c>
      <c r="E47" s="524">
        <f>SUMIF('Tax Working'!$D$4:$R$4,E$11,'Tax Working'!$D$12:$R$12)</f>
        <v>0</v>
      </c>
      <c r="F47" s="580">
        <f>SUMIF('Tax Working'!$D$4:$R$4,F$11,'Tax Working'!$D$12:$R$12)</f>
        <v>0</v>
      </c>
      <c r="G47" s="580">
        <f>SUMIF('Tax Working'!$D$4:$R$4,G$11,'Tax Working'!$D$12:$R$12)</f>
        <v>0</v>
      </c>
      <c r="H47" s="580">
        <f>SUMIF('Tax Working'!$D$4:$R$4,H$11,'Tax Working'!$D$12:$R$12)</f>
        <v>0</v>
      </c>
    </row>
    <row r="48" spans="1:21" hidden="1" x14ac:dyDescent="0.25">
      <c r="A48" s="579" t="s">
        <v>215</v>
      </c>
      <c r="C48" s="524" t="e">
        <f t="shared" ref="C48:H48" si="9">C35</f>
        <v>#REF!</v>
      </c>
      <c r="D48" s="524" t="e">
        <f t="shared" si="9"/>
        <v>#REF!</v>
      </c>
      <c r="E48" s="524" t="e">
        <f t="shared" si="9"/>
        <v>#REF!</v>
      </c>
      <c r="F48" s="580" t="e">
        <f t="shared" si="9"/>
        <v>#REF!</v>
      </c>
      <c r="G48" s="580" t="e">
        <f t="shared" si="9"/>
        <v>#REF!</v>
      </c>
      <c r="H48" s="580" t="e">
        <f t="shared" si="9"/>
        <v>#REF!</v>
      </c>
    </row>
    <row r="49" spans="1:13" ht="15.75" hidden="1" thickBot="1" x14ac:dyDescent="0.3">
      <c r="A49" s="571" t="s">
        <v>218</v>
      </c>
      <c r="B49" s="572"/>
      <c r="C49" s="573" t="e">
        <f t="shared" ref="C49:H49" si="10">SUM(C46:C48)</f>
        <v>#REF!</v>
      </c>
      <c r="D49" s="573" t="e">
        <f t="shared" si="10"/>
        <v>#REF!</v>
      </c>
      <c r="E49" s="573" t="e">
        <f t="shared" si="10"/>
        <v>#REF!</v>
      </c>
      <c r="F49" s="574" t="e">
        <f t="shared" si="10"/>
        <v>#REF!</v>
      </c>
      <c r="G49" s="574" t="e">
        <f t="shared" si="10"/>
        <v>#REF!</v>
      </c>
      <c r="H49" s="574" t="e">
        <f t="shared" si="10"/>
        <v>#REF!</v>
      </c>
    </row>
    <row r="50" spans="1:13" hidden="1" x14ac:dyDescent="0.25">
      <c r="A50" s="581" t="s">
        <v>217</v>
      </c>
      <c r="B50" s="515"/>
      <c r="C50" s="570"/>
      <c r="D50" s="570"/>
      <c r="E50" s="570"/>
      <c r="F50" s="582"/>
      <c r="G50" s="582"/>
      <c r="H50" s="582"/>
    </row>
    <row r="51" spans="1:13" hidden="1" x14ac:dyDescent="0.25">
      <c r="A51" s="579" t="s">
        <v>142</v>
      </c>
      <c r="C51" s="524" t="e">
        <f t="shared" ref="C51:F52" si="11">C34</f>
        <v>#REF!</v>
      </c>
      <c r="D51" s="524" t="e">
        <f t="shared" si="11"/>
        <v>#REF!</v>
      </c>
      <c r="E51" s="524" t="e">
        <f t="shared" si="11"/>
        <v>#REF!</v>
      </c>
      <c r="F51" s="580" t="e">
        <f t="shared" si="11"/>
        <v>#REF!</v>
      </c>
      <c r="G51" s="580" t="e">
        <f t="shared" ref="G51:H51" si="12">G34</f>
        <v>#REF!</v>
      </c>
      <c r="H51" s="580" t="e">
        <f t="shared" si="12"/>
        <v>#REF!</v>
      </c>
    </row>
    <row r="52" spans="1:13" hidden="1" x14ac:dyDescent="0.25">
      <c r="A52" s="579" t="s">
        <v>215</v>
      </c>
      <c r="C52" s="524" t="e">
        <f t="shared" si="11"/>
        <v>#REF!</v>
      </c>
      <c r="D52" s="524" t="e">
        <f t="shared" si="11"/>
        <v>#REF!</v>
      </c>
      <c r="E52" s="524" t="e">
        <f t="shared" si="11"/>
        <v>#REF!</v>
      </c>
      <c r="F52" s="580" t="e">
        <f t="shared" si="11"/>
        <v>#REF!</v>
      </c>
      <c r="G52" s="580" t="e">
        <f t="shared" ref="G52:H52" si="13">G35</f>
        <v>#REF!</v>
      </c>
      <c r="H52" s="580" t="e">
        <f t="shared" si="13"/>
        <v>#REF!</v>
      </c>
    </row>
    <row r="53" spans="1:13" ht="15.75" hidden="1" thickBot="1" x14ac:dyDescent="0.3">
      <c r="A53" s="583" t="s">
        <v>219</v>
      </c>
      <c r="B53" s="584"/>
      <c r="C53" s="573" t="e">
        <f t="shared" ref="C53:H53" si="14">SUM(C51:C52)</f>
        <v>#REF!</v>
      </c>
      <c r="D53" s="573" t="e">
        <f t="shared" si="14"/>
        <v>#REF!</v>
      </c>
      <c r="E53" s="573" t="e">
        <f t="shared" si="14"/>
        <v>#REF!</v>
      </c>
      <c r="F53" s="574" t="e">
        <f t="shared" si="14"/>
        <v>#REF!</v>
      </c>
      <c r="G53" s="574" t="e">
        <f t="shared" si="14"/>
        <v>#REF!</v>
      </c>
      <c r="H53" s="574" t="e">
        <f t="shared" si="14"/>
        <v>#REF!</v>
      </c>
    </row>
    <row r="54" spans="1:13" ht="15.75" thickBot="1" x14ac:dyDescent="0.3"/>
    <row r="55" spans="1:13" ht="15.6" customHeight="1" thickBot="1" x14ac:dyDescent="0.3">
      <c r="A55" s="585"/>
      <c r="B55" s="735" t="s">
        <v>164</v>
      </c>
      <c r="C55" s="736"/>
      <c r="D55" s="736"/>
      <c r="E55" s="736"/>
      <c r="F55" s="732" t="s">
        <v>144</v>
      </c>
      <c r="G55" s="733"/>
      <c r="H55" s="733"/>
      <c r="I55" s="733"/>
      <c r="J55" s="733"/>
      <c r="K55" s="734"/>
    </row>
    <row r="56" spans="1:13" ht="15.75" thickBot="1" x14ac:dyDescent="0.3">
      <c r="A56" s="585" t="s">
        <v>11</v>
      </c>
      <c r="B56" s="586" t="s">
        <v>381</v>
      </c>
      <c r="C56" s="586" t="s">
        <v>374</v>
      </c>
      <c r="D56" s="587" t="s">
        <v>375</v>
      </c>
      <c r="E56" s="588" t="s">
        <v>93</v>
      </c>
      <c r="F56" s="586" t="s">
        <v>381</v>
      </c>
      <c r="G56" s="586" t="s">
        <v>381</v>
      </c>
      <c r="H56" s="586" t="s">
        <v>381</v>
      </c>
      <c r="I56" s="586" t="s">
        <v>374</v>
      </c>
      <c r="J56" s="587" t="s">
        <v>375</v>
      </c>
      <c r="K56" s="589" t="s">
        <v>93</v>
      </c>
    </row>
    <row r="57" spans="1:13" ht="16.5" thickBot="1" x14ac:dyDescent="0.3">
      <c r="A57" s="590" t="s">
        <v>101</v>
      </c>
      <c r="B57" s="591">
        <f>'Assumption Sheet'!C41</f>
        <v>0</v>
      </c>
      <c r="C57" s="591">
        <v>0</v>
      </c>
      <c r="D57" s="591">
        <f>+Assumptions!I9</f>
        <v>30.15</v>
      </c>
      <c r="E57" s="592">
        <f t="shared" ref="E57:E66" si="15">SUM(B57:D57)</f>
        <v>30.15</v>
      </c>
      <c r="F57" s="593">
        <f>B57</f>
        <v>0</v>
      </c>
      <c r="G57" s="593">
        <f>C57</f>
        <v>0</v>
      </c>
      <c r="H57" s="593">
        <v>0</v>
      </c>
      <c r="I57" s="594">
        <f>C57</f>
        <v>0</v>
      </c>
      <c r="J57" s="595">
        <f>+Assumptions!B9</f>
        <v>21.26</v>
      </c>
      <c r="K57" s="596">
        <f>SUM(F57:J57)</f>
        <v>21.26</v>
      </c>
      <c r="M57" s="597"/>
    </row>
    <row r="58" spans="1:13" ht="16.5" thickBot="1" x14ac:dyDescent="0.3">
      <c r="A58" s="531" t="s">
        <v>12</v>
      </c>
      <c r="B58" s="540">
        <f>'AMENITY  BUILDING No. 2 Costink'!C4</f>
        <v>0</v>
      </c>
      <c r="C58" s="540">
        <v>0</v>
      </c>
      <c r="D58" s="591">
        <f>+Assumptions!I10</f>
        <v>95.51</v>
      </c>
      <c r="E58" s="592">
        <f t="shared" si="15"/>
        <v>95.51</v>
      </c>
      <c r="F58" s="598">
        <f>'AMENITY  BUILDING No. 2 Costink'!D4</f>
        <v>0</v>
      </c>
      <c r="G58" s="598">
        <f>'AMENITY  BUILDING No. 2 Costink'!E4</f>
        <v>0</v>
      </c>
      <c r="H58" s="598">
        <v>0</v>
      </c>
      <c r="I58" s="599">
        <v>0</v>
      </c>
      <c r="J58" s="595">
        <f>+Assumptions!B10</f>
        <v>12.68</v>
      </c>
      <c r="K58" s="596">
        <f t="shared" ref="K58:K65" si="16">SUM(F58:J58)</f>
        <v>12.68</v>
      </c>
      <c r="M58" s="597"/>
    </row>
    <row r="59" spans="1:13" ht="16.5" thickBot="1" x14ac:dyDescent="0.3">
      <c r="A59" s="531" t="s">
        <v>434</v>
      </c>
      <c r="B59" s="540">
        <f>SUMIF('AMENITY  BUILDING No. 2 Costink'!$A$18:$A$29,A59,'AMENITY  BUILDING No. 2 Costink'!$C$18:$C$29)</f>
        <v>0</v>
      </c>
      <c r="C59" s="540">
        <f>+SUMIF('Sale Building k'!$A$17:$A$27,A59,'Sale Building k'!$C$17:$C$27)</f>
        <v>0</v>
      </c>
      <c r="D59" s="591">
        <f>+Assumptions!I11</f>
        <v>4.1819999999999995</v>
      </c>
      <c r="E59" s="592">
        <f t="shared" si="15"/>
        <v>4.1819999999999995</v>
      </c>
      <c r="F59" s="593">
        <f t="shared" ref="F59:H66" si="17">B59</f>
        <v>0</v>
      </c>
      <c r="G59" s="593">
        <f t="shared" si="17"/>
        <v>0</v>
      </c>
      <c r="H59" s="593">
        <v>0</v>
      </c>
      <c r="I59" s="594">
        <f t="shared" ref="I59:I66" si="18">C59</f>
        <v>0</v>
      </c>
      <c r="J59" s="595">
        <f>+Assumptions!B11</f>
        <v>0.15</v>
      </c>
      <c r="K59" s="596">
        <f t="shared" si="16"/>
        <v>0.15</v>
      </c>
      <c r="M59" s="597"/>
    </row>
    <row r="60" spans="1:13" ht="16.5" thickBot="1" x14ac:dyDescent="0.3">
      <c r="A60" s="531" t="s">
        <v>435</v>
      </c>
      <c r="B60" s="540"/>
      <c r="C60" s="540"/>
      <c r="D60" s="591">
        <v>0</v>
      </c>
      <c r="E60" s="592">
        <f t="shared" si="15"/>
        <v>0</v>
      </c>
      <c r="F60" s="593">
        <f t="shared" si="17"/>
        <v>0</v>
      </c>
      <c r="G60" s="593">
        <f t="shared" si="17"/>
        <v>0</v>
      </c>
      <c r="H60" s="593">
        <v>0</v>
      </c>
      <c r="I60" s="594">
        <f t="shared" si="18"/>
        <v>0</v>
      </c>
      <c r="J60" s="595">
        <v>0</v>
      </c>
      <c r="K60" s="596">
        <v>0</v>
      </c>
      <c r="M60" s="597"/>
    </row>
    <row r="61" spans="1:13" ht="16.5" thickBot="1" x14ac:dyDescent="0.3">
      <c r="A61" s="531" t="s">
        <v>511</v>
      </c>
      <c r="B61" s="540"/>
      <c r="C61" s="540"/>
      <c r="D61" s="591">
        <f>+Assumptions!I12</f>
        <v>3.81</v>
      </c>
      <c r="E61" s="592">
        <f t="shared" si="15"/>
        <v>3.81</v>
      </c>
      <c r="F61" s="593">
        <f t="shared" si="17"/>
        <v>0</v>
      </c>
      <c r="G61" s="593">
        <f t="shared" si="17"/>
        <v>0</v>
      </c>
      <c r="H61" s="593">
        <v>0</v>
      </c>
      <c r="I61" s="594">
        <f t="shared" si="18"/>
        <v>0</v>
      </c>
      <c r="J61" s="595">
        <f>+Assumptions!B12</f>
        <v>0.19</v>
      </c>
      <c r="K61" s="596">
        <f t="shared" si="16"/>
        <v>0.19</v>
      </c>
      <c r="M61" s="597"/>
    </row>
    <row r="62" spans="1:13" ht="16.5" thickBot="1" x14ac:dyDescent="0.3">
      <c r="A62" s="531" t="s">
        <v>437</v>
      </c>
      <c r="B62" s="540"/>
      <c r="C62" s="540"/>
      <c r="D62" s="591">
        <v>0</v>
      </c>
      <c r="E62" s="592">
        <f t="shared" si="15"/>
        <v>0</v>
      </c>
      <c r="F62" s="593">
        <f t="shared" si="17"/>
        <v>0</v>
      </c>
      <c r="G62" s="593">
        <f t="shared" si="17"/>
        <v>0</v>
      </c>
      <c r="H62" s="593">
        <v>0</v>
      </c>
      <c r="I62" s="594">
        <f t="shared" si="18"/>
        <v>0</v>
      </c>
      <c r="J62" s="595">
        <v>0</v>
      </c>
      <c r="K62" s="596">
        <f t="shared" si="16"/>
        <v>0</v>
      </c>
      <c r="M62" s="597"/>
    </row>
    <row r="63" spans="1:13" ht="16.5" thickBot="1" x14ac:dyDescent="0.3">
      <c r="A63" s="531" t="s">
        <v>438</v>
      </c>
      <c r="B63" s="540">
        <f>SUMIF('AMENITY  BUILDING No. 2 Costink'!$A$18:$A$29,A63,'AMENITY  BUILDING No. 2 Costink'!$C$18:$C$29)</f>
        <v>0</v>
      </c>
      <c r="C63" s="540">
        <f>+SUMIF('Sale Building k'!$A$17:$A$27,A63,'Sale Building k'!$C$17:$C$27)</f>
        <v>0</v>
      </c>
      <c r="D63" s="591">
        <f>+Assumptions!I13</f>
        <v>0.60000000000000009</v>
      </c>
      <c r="E63" s="592">
        <f t="shared" si="15"/>
        <v>0.60000000000000009</v>
      </c>
      <c r="F63" s="593">
        <f t="shared" si="17"/>
        <v>0</v>
      </c>
      <c r="G63" s="593">
        <f t="shared" si="17"/>
        <v>0</v>
      </c>
      <c r="H63" s="593">
        <v>0</v>
      </c>
      <c r="I63" s="594">
        <f t="shared" si="18"/>
        <v>0</v>
      </c>
      <c r="J63" s="595">
        <f>+Assumptions!B13</f>
        <v>0</v>
      </c>
      <c r="K63" s="596">
        <f t="shared" si="16"/>
        <v>0</v>
      </c>
      <c r="M63" s="597"/>
    </row>
    <row r="64" spans="1:13" ht="16.5" thickBot="1" x14ac:dyDescent="0.3">
      <c r="A64" s="531" t="s">
        <v>439</v>
      </c>
      <c r="B64" s="540">
        <f>SUMIF('AMENITY  BUILDING No. 2 Costink'!$A$18:$A$29,A64,'AMENITY  BUILDING No. 2 Costink'!$C$18:$C$29)</f>
        <v>0</v>
      </c>
      <c r="C64" s="540">
        <f>+SUMIF('Sale Building k'!$A$17:$A$27,A64,'Sale Building k'!$C$17:$C$27)</f>
        <v>0</v>
      </c>
      <c r="D64" s="591">
        <f>+Assumptions!I14</f>
        <v>0</v>
      </c>
      <c r="E64" s="592">
        <f t="shared" si="15"/>
        <v>0</v>
      </c>
      <c r="F64" s="593">
        <f t="shared" si="17"/>
        <v>0</v>
      </c>
      <c r="G64" s="593">
        <f t="shared" si="17"/>
        <v>0</v>
      </c>
      <c r="H64" s="593">
        <v>0</v>
      </c>
      <c r="I64" s="594">
        <f t="shared" si="18"/>
        <v>0</v>
      </c>
      <c r="J64" s="595">
        <f>+Assumptions!B14</f>
        <v>0</v>
      </c>
      <c r="K64" s="596">
        <f t="shared" si="16"/>
        <v>0</v>
      </c>
      <c r="M64" s="597"/>
    </row>
    <row r="65" spans="1:15" ht="16.5" thickBot="1" x14ac:dyDescent="0.3">
      <c r="A65" s="531" t="s">
        <v>440</v>
      </c>
      <c r="B65" s="540">
        <f>SUMIF('AMENITY  BUILDING No. 2 Costink'!$A$18:$A$29,A65,'AMENITY  BUILDING No. 2 Costink'!$C$18:$C$29)</f>
        <v>0</v>
      </c>
      <c r="C65" s="540">
        <f>+SUMIF('Sale Building k'!$A$17:$A$27,A65,'Sale Building k'!$C$17:$C$27)</f>
        <v>0</v>
      </c>
      <c r="D65" s="591">
        <f>+Assumptions!I15</f>
        <v>8.82</v>
      </c>
      <c r="E65" s="592">
        <f t="shared" si="15"/>
        <v>8.82</v>
      </c>
      <c r="F65" s="593">
        <f t="shared" si="17"/>
        <v>0</v>
      </c>
      <c r="G65" s="593">
        <f t="shared" si="17"/>
        <v>0</v>
      </c>
      <c r="H65" s="593">
        <v>0</v>
      </c>
      <c r="I65" s="594">
        <f t="shared" si="18"/>
        <v>0</v>
      </c>
      <c r="J65" s="595">
        <f>+Assumptions!B15</f>
        <v>0</v>
      </c>
      <c r="K65" s="596">
        <f t="shared" si="16"/>
        <v>0</v>
      </c>
      <c r="M65" s="597"/>
    </row>
    <row r="66" spans="1:15" ht="16.5" hidden="1" thickBot="1" x14ac:dyDescent="0.3">
      <c r="A66" s="531" t="s">
        <v>97</v>
      </c>
      <c r="B66" s="540">
        <f>SUMIF('AMENITY  BUILDING No. 2 Costink'!$A$18:$A$29,A66,'AMENITY  BUILDING No. 2 Costink'!$C$18:$C$29)</f>
        <v>0</v>
      </c>
      <c r="C66" s="540">
        <f>+SUMIF('Sale Building k'!$A$17:$A$27,A66,'Sale Building k'!$C$17:$C$27)</f>
        <v>0</v>
      </c>
      <c r="D66" s="540">
        <f>'Sale Building k'!C12</f>
        <v>0</v>
      </c>
      <c r="E66" s="592">
        <f t="shared" si="15"/>
        <v>0</v>
      </c>
      <c r="F66" s="593">
        <f t="shared" si="17"/>
        <v>0</v>
      </c>
      <c r="G66" s="593">
        <f t="shared" si="17"/>
        <v>0</v>
      </c>
      <c r="H66" s="593">
        <f t="shared" si="17"/>
        <v>0</v>
      </c>
      <c r="I66" s="594">
        <f t="shared" si="18"/>
        <v>0</v>
      </c>
      <c r="J66" s="595">
        <f>'Sale Building k'!D12</f>
        <v>0</v>
      </c>
      <c r="K66" s="596">
        <f>SUM(F66:J66)</f>
        <v>0</v>
      </c>
      <c r="M66" s="597"/>
    </row>
    <row r="67" spans="1:15" ht="16.5" thickBot="1" x14ac:dyDescent="0.3">
      <c r="A67" s="600" t="s">
        <v>208</v>
      </c>
      <c r="B67" s="601">
        <f t="shared" ref="B67:K67" si="19">SUM(B57:B66)</f>
        <v>0</v>
      </c>
      <c r="C67" s="601">
        <f t="shared" si="19"/>
        <v>0</v>
      </c>
      <c r="D67" s="601">
        <f t="shared" si="19"/>
        <v>143.07199999999997</v>
      </c>
      <c r="E67" s="601">
        <f t="shared" si="19"/>
        <v>143.07199999999997</v>
      </c>
      <c r="F67" s="602">
        <f t="shared" si="19"/>
        <v>0</v>
      </c>
      <c r="G67" s="602">
        <f t="shared" ref="G67:H67" si="20">SUM(G57:G66)</f>
        <v>0</v>
      </c>
      <c r="H67" s="602">
        <f t="shared" si="20"/>
        <v>0</v>
      </c>
      <c r="I67" s="603">
        <f t="shared" si="19"/>
        <v>0</v>
      </c>
      <c r="J67" s="601">
        <f t="shared" si="19"/>
        <v>34.279999999999994</v>
      </c>
      <c r="K67" s="604">
        <f t="shared" si="19"/>
        <v>34.279999999999994</v>
      </c>
      <c r="M67" s="605"/>
      <c r="N67" s="524"/>
    </row>
    <row r="68" spans="1:15" ht="16.5" hidden="1" thickBot="1" x14ac:dyDescent="0.3">
      <c r="A68" s="600" t="s">
        <v>209</v>
      </c>
      <c r="B68" s="606" t="s">
        <v>383</v>
      </c>
      <c r="C68" s="606" t="s">
        <v>383</v>
      </c>
      <c r="D68" s="606" t="s">
        <v>383</v>
      </c>
      <c r="E68" s="592">
        <f>SUM(B68:D68)</f>
        <v>0</v>
      </c>
      <c r="F68" s="607"/>
      <c r="G68" s="607"/>
      <c r="H68" s="607"/>
      <c r="I68" s="608"/>
      <c r="J68" s="609"/>
      <c r="K68" s="610"/>
      <c r="M68" s="597"/>
    </row>
    <row r="69" spans="1:15" ht="16.5" hidden="1" thickBot="1" x14ac:dyDescent="0.3">
      <c r="A69" s="600" t="s">
        <v>17</v>
      </c>
      <c r="B69" s="606">
        <v>0</v>
      </c>
      <c r="C69" s="606">
        <v>0</v>
      </c>
      <c r="D69" s="606">
        <v>0</v>
      </c>
      <c r="E69" s="592">
        <f>SUM(B69:D69)</f>
        <v>0</v>
      </c>
      <c r="F69" s="607"/>
      <c r="G69" s="607"/>
      <c r="H69" s="607"/>
      <c r="I69" s="608"/>
      <c r="J69" s="609"/>
      <c r="K69" s="610"/>
      <c r="M69" s="597"/>
    </row>
    <row r="70" spans="1:15" ht="15.75" thickBot="1" x14ac:dyDescent="0.3">
      <c r="A70" s="532" t="s">
        <v>93</v>
      </c>
      <c r="B70" s="611">
        <f>B67+B69</f>
        <v>0</v>
      </c>
      <c r="C70" s="611">
        <f>C67+C69</f>
        <v>0</v>
      </c>
      <c r="D70" s="611">
        <f>D67+D69</f>
        <v>143.07199999999997</v>
      </c>
      <c r="E70" s="611">
        <f>E67+E69</f>
        <v>143.07199999999997</v>
      </c>
      <c r="F70" s="612">
        <f t="shared" ref="F70:K70" si="21">SUM(F67:F69)</f>
        <v>0</v>
      </c>
      <c r="G70" s="612">
        <f t="shared" si="21"/>
        <v>0</v>
      </c>
      <c r="H70" s="612">
        <f t="shared" si="21"/>
        <v>0</v>
      </c>
      <c r="I70" s="567">
        <f t="shared" si="21"/>
        <v>0</v>
      </c>
      <c r="J70" s="567">
        <f t="shared" si="21"/>
        <v>34.279999999999994</v>
      </c>
      <c r="K70" s="568">
        <f t="shared" si="21"/>
        <v>34.279999999999994</v>
      </c>
      <c r="L70" s="524"/>
      <c r="N70" s="524"/>
    </row>
    <row r="71" spans="1:15" x14ac:dyDescent="0.25">
      <c r="K71" s="524"/>
    </row>
    <row r="72" spans="1:15" x14ac:dyDescent="0.25">
      <c r="B72" s="524"/>
      <c r="K72" s="524"/>
    </row>
    <row r="73" spans="1:15" x14ac:dyDescent="0.25">
      <c r="M73" s="524"/>
      <c r="O73" s="524"/>
    </row>
  </sheetData>
  <mergeCells count="2">
    <mergeCell ref="F55:K55"/>
    <mergeCell ref="B55:E55"/>
  </mergeCells>
  <conditionalFormatting sqref="A40:A51">
    <cfRule type="cellIs" dxfId="33" priority="33" operator="lessThan">
      <formula>0</formula>
    </cfRule>
  </conditionalFormatting>
  <conditionalFormatting sqref="A15">
    <cfRule type="cellIs" dxfId="32" priority="32" operator="lessThan">
      <formula>0</formula>
    </cfRule>
  </conditionalFormatting>
  <conditionalFormatting sqref="U33">
    <cfRule type="cellIs" dxfId="31" priority="26" operator="lessThan">
      <formula>0</formula>
    </cfRule>
  </conditionalFormatting>
  <conditionalFormatting sqref="A31">
    <cfRule type="cellIs" dxfId="30" priority="30" operator="lessThan">
      <formula>0</formula>
    </cfRule>
  </conditionalFormatting>
  <conditionalFormatting sqref="A33">
    <cfRule type="cellIs" dxfId="29" priority="29" operator="lessThan">
      <formula>0</formula>
    </cfRule>
  </conditionalFormatting>
  <conditionalFormatting sqref="I33:T33">
    <cfRule type="cellIs" dxfId="28" priority="27" operator="lessThan">
      <formula>0</formula>
    </cfRule>
  </conditionalFormatting>
  <conditionalFormatting sqref="B33">
    <cfRule type="cellIs" dxfId="27" priority="25" operator="lessThan">
      <formula>0</formula>
    </cfRule>
  </conditionalFormatting>
  <conditionalFormatting sqref="B33">
    <cfRule type="cellIs" dxfId="26" priority="24" operator="lessThan">
      <formula>0</formula>
    </cfRule>
  </conditionalFormatting>
  <conditionalFormatting sqref="A38:A39">
    <cfRule type="cellIs" dxfId="25" priority="15" operator="lessThan">
      <formula>0</formula>
    </cfRule>
  </conditionalFormatting>
  <conditionalFormatting sqref="A37">
    <cfRule type="cellIs" dxfId="24" priority="14" operator="lessThan">
      <formula>0</formula>
    </cfRule>
  </conditionalFormatting>
  <conditionalFormatting sqref="C33:F33">
    <cfRule type="cellIs" dxfId="23" priority="13" operator="lessThan">
      <formula>0</formula>
    </cfRule>
  </conditionalFormatting>
  <conditionalFormatting sqref="C33:F33">
    <cfRule type="cellIs" dxfId="22" priority="12" operator="lessThan">
      <formula>0</formula>
    </cfRule>
  </conditionalFormatting>
  <conditionalFormatting sqref="B37:F37">
    <cfRule type="cellIs" dxfId="21" priority="11" operator="lessThan">
      <formula>0</formula>
    </cfRule>
  </conditionalFormatting>
  <conditionalFormatting sqref="B37:F37">
    <cfRule type="cellIs" dxfId="20" priority="10" operator="lessThan">
      <formula>0</formula>
    </cfRule>
  </conditionalFormatting>
  <conditionalFormatting sqref="A52">
    <cfRule type="cellIs" dxfId="19" priority="9" operator="lessThan">
      <formula>0</formula>
    </cfRule>
  </conditionalFormatting>
  <conditionalFormatting sqref="G33">
    <cfRule type="cellIs" dxfId="18" priority="8" operator="lessThan">
      <formula>0</formula>
    </cfRule>
  </conditionalFormatting>
  <conditionalFormatting sqref="G33">
    <cfRule type="cellIs" dxfId="17" priority="7" operator="lessThan">
      <formula>0</formula>
    </cfRule>
  </conditionalFormatting>
  <conditionalFormatting sqref="G37">
    <cfRule type="cellIs" dxfId="16" priority="6" operator="lessThan">
      <formula>0</formula>
    </cfRule>
  </conditionalFormatting>
  <conditionalFormatting sqref="G37">
    <cfRule type="cellIs" dxfId="15" priority="5" operator="lessThan">
      <formula>0</formula>
    </cfRule>
  </conditionalFormatting>
  <conditionalFormatting sqref="H33">
    <cfRule type="cellIs" dxfId="14" priority="4" operator="lessThan">
      <formula>0</formula>
    </cfRule>
  </conditionalFormatting>
  <conditionalFormatting sqref="H33">
    <cfRule type="cellIs" dxfId="13" priority="3" operator="lessThan">
      <formula>0</formula>
    </cfRule>
  </conditionalFormatting>
  <conditionalFormatting sqref="H37">
    <cfRule type="cellIs" dxfId="12" priority="2" operator="lessThan">
      <formula>0</formula>
    </cfRule>
  </conditionalFormatting>
  <conditionalFormatting sqref="H37">
    <cfRule type="cellIs" dxfId="11" priority="1" operator="lessThan">
      <formula>0</formula>
    </cfRule>
  </conditionalFormatting>
  <dataValidations count="1">
    <dataValidation allowBlank="1" showInputMessage="1" showErrorMessage="1" prompt="Enter the cash paid out items for each month_x000a_" sqref="A16" xr:uid="{00000000-0002-0000-0B00-000000000000}"/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70C0"/>
  </sheetPr>
  <dimension ref="B2:J19"/>
  <sheetViews>
    <sheetView showGridLines="0" workbookViewId="0">
      <selection activeCell="E15" sqref="E15"/>
    </sheetView>
  </sheetViews>
  <sheetFormatPr defaultColWidth="9.109375" defaultRowHeight="15" x14ac:dyDescent="0.25"/>
  <cols>
    <col min="1" max="1" width="9.109375" style="2"/>
    <col min="2" max="2" width="33.109375" style="2" bestFit="1" customWidth="1"/>
    <col min="3" max="3" width="9.109375" style="2"/>
    <col min="4" max="4" width="9.109375" style="195"/>
    <col min="5" max="5" width="13.88671875" style="2" bestFit="1" customWidth="1"/>
    <col min="6" max="6" width="11.5546875" style="2" customWidth="1"/>
    <col min="7" max="7" width="9.109375" style="2"/>
    <col min="8" max="8" width="0" style="2" hidden="1" customWidth="1"/>
    <col min="9" max="16384" width="9.109375" style="2"/>
  </cols>
  <sheetData>
    <row r="2" spans="2:10" ht="17.25" x14ac:dyDescent="0.4">
      <c r="B2" s="157" t="s">
        <v>391</v>
      </c>
      <c r="C2" s="158"/>
      <c r="D2" s="225"/>
      <c r="E2" s="159"/>
      <c r="F2" s="159"/>
    </row>
    <row r="3" spans="2:10" x14ac:dyDescent="0.25">
      <c r="B3" s="158" t="s">
        <v>187</v>
      </c>
      <c r="C3" s="158"/>
      <c r="D3" s="225"/>
      <c r="E3" s="159"/>
      <c r="F3" s="159"/>
    </row>
    <row r="4" spans="2:10" ht="15.75" thickBot="1" x14ac:dyDescent="0.3">
      <c r="B4" s="164"/>
      <c r="C4" s="164"/>
      <c r="D4" s="226"/>
      <c r="E4" s="164"/>
      <c r="F4" s="169"/>
    </row>
    <row r="5" spans="2:10" x14ac:dyDescent="0.25">
      <c r="B5" s="160" t="s">
        <v>191</v>
      </c>
      <c r="C5" s="161"/>
      <c r="D5" s="227" t="s">
        <v>189</v>
      </c>
      <c r="E5" s="161" t="s">
        <v>100</v>
      </c>
      <c r="F5" s="162" t="s">
        <v>441</v>
      </c>
    </row>
    <row r="6" spans="2:10" x14ac:dyDescent="0.25">
      <c r="B6" s="170" t="s">
        <v>101</v>
      </c>
      <c r="C6" s="164" t="s">
        <v>190</v>
      </c>
      <c r="D6" s="226" t="e">
        <f>SUM(E6:F6)</f>
        <v>#REF!</v>
      </c>
      <c r="E6" s="164">
        <f>Summary!K57</f>
        <v>21.26</v>
      </c>
      <c r="F6" s="165" t="e">
        <f>SUM(#REF!)</f>
        <v>#REF!</v>
      </c>
    </row>
    <row r="7" spans="2:10" x14ac:dyDescent="0.25">
      <c r="B7" s="170" t="s">
        <v>12</v>
      </c>
      <c r="C7" s="171" t="s">
        <v>190</v>
      </c>
      <c r="D7" s="226" t="e">
        <f>SUM(E7:F7)</f>
        <v>#REF!</v>
      </c>
      <c r="E7" s="164" t="e">
        <f>#REF!</f>
        <v>#REF!</v>
      </c>
      <c r="F7" s="172" t="e">
        <f>SUM(#REF!)-4.97</f>
        <v>#REF!</v>
      </c>
    </row>
    <row r="8" spans="2:10" x14ac:dyDescent="0.25">
      <c r="B8" s="170" t="s">
        <v>200</v>
      </c>
      <c r="C8" s="171" t="s">
        <v>190</v>
      </c>
      <c r="D8" s="226" t="e">
        <f>SUM(E8:F8)</f>
        <v>#REF!</v>
      </c>
      <c r="E8" s="164">
        <v>0</v>
      </c>
      <c r="F8" s="172" t="e">
        <f>#REF!</f>
        <v>#REF!</v>
      </c>
    </row>
    <row r="9" spans="2:10" x14ac:dyDescent="0.25">
      <c r="B9" s="170" t="s">
        <v>194</v>
      </c>
      <c r="C9" s="171" t="s">
        <v>190</v>
      </c>
      <c r="D9" s="226" t="e">
        <f>SUM(E9:F9)</f>
        <v>#REF!</v>
      </c>
      <c r="E9" s="164" t="e">
        <f>#REF!</f>
        <v>#REF!</v>
      </c>
      <c r="F9" s="172" t="e">
        <f>SUM(#REF!)</f>
        <v>#REF!</v>
      </c>
    </row>
    <row r="10" spans="2:10" ht="15.75" thickBot="1" x14ac:dyDescent="0.3">
      <c r="B10" s="166" t="s">
        <v>199</v>
      </c>
      <c r="C10" s="167" t="s">
        <v>190</v>
      </c>
      <c r="D10" s="228" t="e">
        <f>SUM(D6:D9)</f>
        <v>#REF!</v>
      </c>
      <c r="E10" s="167" t="e">
        <f>SUM(E6:E9)</f>
        <v>#REF!</v>
      </c>
      <c r="F10" s="168" t="e">
        <f>SUM(F6:F9)</f>
        <v>#REF!</v>
      </c>
      <c r="H10" s="23"/>
    </row>
    <row r="11" spans="2:10" ht="15.75" thickBot="1" x14ac:dyDescent="0.3">
      <c r="B11" s="159"/>
      <c r="C11" s="159"/>
      <c r="D11" s="225"/>
      <c r="E11" s="159"/>
      <c r="F11" s="159"/>
      <c r="H11" s="23"/>
    </row>
    <row r="12" spans="2:10" x14ac:dyDescent="0.25">
      <c r="B12" s="160" t="s">
        <v>188</v>
      </c>
      <c r="C12" s="161"/>
      <c r="D12" s="227" t="s">
        <v>189</v>
      </c>
      <c r="E12" s="161" t="s">
        <v>390</v>
      </c>
      <c r="F12" s="162" t="s">
        <v>394</v>
      </c>
      <c r="H12" s="23"/>
    </row>
    <row r="13" spans="2:10" ht="15.75" x14ac:dyDescent="0.25">
      <c r="B13" s="163" t="s">
        <v>192</v>
      </c>
      <c r="C13" s="164" t="s">
        <v>190</v>
      </c>
      <c r="D13" s="226">
        <f>E13+F13</f>
        <v>90</v>
      </c>
      <c r="E13" s="164">
        <f>1.74+68.45</f>
        <v>70.19</v>
      </c>
      <c r="F13" s="165">
        <v>19.809999999999999</v>
      </c>
      <c r="H13" s="184"/>
      <c r="I13" s="191"/>
      <c r="J13" s="32"/>
    </row>
    <row r="14" spans="2:10" ht="15.75" x14ac:dyDescent="0.25">
      <c r="B14" s="163" t="s">
        <v>193</v>
      </c>
      <c r="C14" s="164" t="s">
        <v>190</v>
      </c>
      <c r="D14" s="226">
        <f>E14+F14</f>
        <v>90</v>
      </c>
      <c r="E14" s="164">
        <v>0</v>
      </c>
      <c r="F14" s="165">
        <v>90</v>
      </c>
      <c r="G14" s="23"/>
      <c r="H14" s="184"/>
      <c r="I14" s="191"/>
      <c r="J14" s="32"/>
    </row>
    <row r="15" spans="2:10" ht="15.75" x14ac:dyDescent="0.25">
      <c r="B15" s="163" t="s">
        <v>213</v>
      </c>
      <c r="C15" s="164" t="s">
        <v>190</v>
      </c>
      <c r="D15" s="226">
        <f>327.75-180</f>
        <v>147.75</v>
      </c>
      <c r="E15" s="164">
        <f>3.2</f>
        <v>3.2</v>
      </c>
      <c r="F15" s="165">
        <v>88.59</v>
      </c>
      <c r="G15" s="23"/>
      <c r="H15" s="26">
        <v>0.35</v>
      </c>
      <c r="I15" s="191"/>
    </row>
    <row r="16" spans="2:10" ht="15.75" x14ac:dyDescent="0.25">
      <c r="B16" s="163" t="s">
        <v>214</v>
      </c>
      <c r="C16" s="164" t="s">
        <v>190</v>
      </c>
      <c r="D16" s="226"/>
      <c r="E16" s="164"/>
      <c r="F16" s="165" t="e">
        <f>E17-E10</f>
        <v>#REF!</v>
      </c>
      <c r="G16" s="23"/>
      <c r="H16" s="26">
        <v>0.65</v>
      </c>
      <c r="I16" s="191"/>
    </row>
    <row r="17" spans="2:7" ht="15.75" thickBot="1" x14ac:dyDescent="0.3">
      <c r="B17" s="166" t="s">
        <v>189</v>
      </c>
      <c r="C17" s="167" t="s">
        <v>190</v>
      </c>
      <c r="D17" s="228">
        <f>SUM(D13:D15)</f>
        <v>327.75</v>
      </c>
      <c r="E17" s="167">
        <f>E15+E13</f>
        <v>73.39</v>
      </c>
      <c r="F17" s="168" t="e">
        <f>F15+F13+F14+F16</f>
        <v>#REF!</v>
      </c>
      <c r="G17" s="23"/>
    </row>
    <row r="18" spans="2:7" hidden="1" x14ac:dyDescent="0.25">
      <c r="D18" s="229"/>
    </row>
    <row r="19" spans="2:7" hidden="1" x14ac:dyDescent="0.25">
      <c r="D19" s="229" t="e">
        <f>D10-D17</f>
        <v>#REF!</v>
      </c>
      <c r="F19" s="23" t="e">
        <f>F10-F17</f>
        <v>#REF!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70C0"/>
  </sheetPr>
  <dimension ref="A2:U33"/>
  <sheetViews>
    <sheetView showGridLines="0" topLeftCell="B1" workbookViewId="0">
      <selection activeCell="E21" sqref="E21"/>
    </sheetView>
  </sheetViews>
  <sheetFormatPr defaultColWidth="9.109375" defaultRowHeight="15" x14ac:dyDescent="0.25"/>
  <cols>
    <col min="1" max="1" width="3.109375" style="2" customWidth="1"/>
    <col min="2" max="2" width="20.109375" style="2" bestFit="1" customWidth="1"/>
    <col min="3" max="3" width="6.109375" style="2" bestFit="1" customWidth="1"/>
    <col min="4" max="18" width="7.33203125" style="2" bestFit="1" customWidth="1"/>
    <col min="19" max="19" width="9.5546875" style="2" customWidth="1"/>
    <col min="20" max="30" width="18.109375" style="2" bestFit="1" customWidth="1"/>
    <col min="31" max="32" width="22.88671875" style="2" bestFit="1" customWidth="1"/>
    <col min="33" max="16384" width="9.109375" style="2"/>
  </cols>
  <sheetData>
    <row r="2" spans="1:21" ht="17.25" x14ac:dyDescent="0.4">
      <c r="B2" s="157" t="s">
        <v>391</v>
      </c>
      <c r="D2" s="159"/>
      <c r="E2" s="159"/>
      <c r="F2" s="159"/>
    </row>
    <row r="3" spans="1:21" x14ac:dyDescent="0.25">
      <c r="B3" s="174" t="s">
        <v>196</v>
      </c>
      <c r="D3" s="159"/>
      <c r="E3" s="159"/>
      <c r="F3" s="159"/>
    </row>
    <row r="4" spans="1:21" ht="18" thickBot="1" x14ac:dyDescent="0.45">
      <c r="A4" s="173"/>
      <c r="B4" s="144"/>
      <c r="C4" s="144"/>
      <c r="D4" s="144">
        <v>44286</v>
      </c>
      <c r="E4" s="144">
        <v>44286</v>
      </c>
      <c r="F4" s="144">
        <v>44286</v>
      </c>
      <c r="G4" s="144">
        <v>44651</v>
      </c>
      <c r="H4" s="144">
        <v>44651</v>
      </c>
      <c r="I4" s="144">
        <v>44651</v>
      </c>
      <c r="J4" s="144">
        <v>44651</v>
      </c>
      <c r="K4" s="144">
        <v>45016</v>
      </c>
      <c r="L4" s="144">
        <v>45016</v>
      </c>
      <c r="M4" s="144">
        <v>45016</v>
      </c>
      <c r="N4" s="144">
        <v>45016</v>
      </c>
      <c r="O4" s="144">
        <v>45382</v>
      </c>
      <c r="P4" s="144">
        <v>45382</v>
      </c>
      <c r="Q4" s="144">
        <v>45382</v>
      </c>
      <c r="R4" s="144">
        <v>45382</v>
      </c>
      <c r="S4" s="144"/>
    </row>
    <row r="5" spans="1:21" s="9" customFormat="1" x14ac:dyDescent="0.3">
      <c r="B5" s="138"/>
      <c r="C5" s="139" t="s">
        <v>0</v>
      </c>
      <c r="D5" s="140">
        <v>45199</v>
      </c>
      <c r="E5" s="141">
        <f t="shared" ref="E5:R5" si="0">EOMONTH(D5,3)</f>
        <v>45291</v>
      </c>
      <c r="F5" s="141">
        <f t="shared" si="0"/>
        <v>45382</v>
      </c>
      <c r="G5" s="141">
        <f t="shared" si="0"/>
        <v>45473</v>
      </c>
      <c r="H5" s="141">
        <f t="shared" si="0"/>
        <v>45565</v>
      </c>
      <c r="I5" s="141">
        <f t="shared" si="0"/>
        <v>45657</v>
      </c>
      <c r="J5" s="141">
        <f t="shared" si="0"/>
        <v>45747</v>
      </c>
      <c r="K5" s="141">
        <f t="shared" si="0"/>
        <v>45838</v>
      </c>
      <c r="L5" s="141">
        <f t="shared" si="0"/>
        <v>45930</v>
      </c>
      <c r="M5" s="141">
        <f t="shared" si="0"/>
        <v>46022</v>
      </c>
      <c r="N5" s="141">
        <f t="shared" si="0"/>
        <v>46112</v>
      </c>
      <c r="O5" s="141">
        <f t="shared" si="0"/>
        <v>46203</v>
      </c>
      <c r="P5" s="141">
        <f t="shared" si="0"/>
        <v>46295</v>
      </c>
      <c r="Q5" s="141">
        <f t="shared" si="0"/>
        <v>46387</v>
      </c>
      <c r="R5" s="141">
        <f t="shared" si="0"/>
        <v>46477</v>
      </c>
      <c r="S5" s="142" t="s">
        <v>0</v>
      </c>
    </row>
    <row r="6" spans="1:21" ht="15.75" thickBot="1" x14ac:dyDescent="0.3">
      <c r="B6" s="199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1"/>
    </row>
    <row r="7" spans="1:21" ht="15.75" thickBot="1" x14ac:dyDescent="0.3">
      <c r="B7" s="148" t="s">
        <v>386</v>
      </c>
      <c r="C7" s="147"/>
      <c r="D7" s="155" t="e">
        <f t="shared" ref="D7:R7" si="1">D32</f>
        <v>#REF!</v>
      </c>
      <c r="E7" s="155" t="e">
        <f t="shared" si="1"/>
        <v>#REF!</v>
      </c>
      <c r="F7" s="155" t="e">
        <f t="shared" si="1"/>
        <v>#REF!</v>
      </c>
      <c r="G7" s="155" t="e">
        <f t="shared" si="1"/>
        <v>#REF!</v>
      </c>
      <c r="H7" s="155" t="e">
        <f t="shared" si="1"/>
        <v>#REF!</v>
      </c>
      <c r="I7" s="155" t="e">
        <f t="shared" si="1"/>
        <v>#REF!</v>
      </c>
      <c r="J7" s="155" t="e">
        <f t="shared" si="1"/>
        <v>#REF!</v>
      </c>
      <c r="K7" s="155" t="e">
        <f t="shared" si="1"/>
        <v>#REF!</v>
      </c>
      <c r="L7" s="155" t="e">
        <f t="shared" si="1"/>
        <v>#REF!</v>
      </c>
      <c r="M7" s="155" t="e">
        <f t="shared" si="1"/>
        <v>#REF!</v>
      </c>
      <c r="N7" s="155" t="e">
        <f t="shared" si="1"/>
        <v>#REF!</v>
      </c>
      <c r="O7" s="155" t="e">
        <f t="shared" si="1"/>
        <v>#REF!</v>
      </c>
      <c r="P7" s="155" t="e">
        <f t="shared" si="1"/>
        <v>#REF!</v>
      </c>
      <c r="Q7" s="155" t="e">
        <f t="shared" si="1"/>
        <v>#REF!</v>
      </c>
      <c r="R7" s="155" t="e">
        <f t="shared" si="1"/>
        <v>#REF!</v>
      </c>
      <c r="S7" s="192" t="e">
        <f t="shared" ref="S7:S15" si="2">SUM(D7:R7)</f>
        <v>#REF!</v>
      </c>
    </row>
    <row r="8" spans="1:21" ht="15.75" thickBot="1" x14ac:dyDescent="0.3">
      <c r="B8" s="148"/>
      <c r="C8" s="147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 t="s">
        <v>383</v>
      </c>
      <c r="S8" s="192">
        <f t="shared" si="2"/>
        <v>0</v>
      </c>
    </row>
    <row r="9" spans="1:21" ht="15.75" thickBot="1" x14ac:dyDescent="0.3">
      <c r="B9" s="148" t="s">
        <v>210</v>
      </c>
      <c r="C9" s="147"/>
      <c r="D9" s="155" t="e">
        <f t="shared" ref="D9:R9" si="3">D33</f>
        <v>#REF!</v>
      </c>
      <c r="E9" s="155" t="e">
        <f t="shared" si="3"/>
        <v>#REF!</v>
      </c>
      <c r="F9" s="155" t="e">
        <f t="shared" si="3"/>
        <v>#REF!</v>
      </c>
      <c r="G9" s="155" t="e">
        <f t="shared" si="3"/>
        <v>#REF!</v>
      </c>
      <c r="H9" s="155" t="e">
        <f t="shared" si="3"/>
        <v>#REF!</v>
      </c>
      <c r="I9" s="155" t="e">
        <f t="shared" si="3"/>
        <v>#REF!</v>
      </c>
      <c r="J9" s="155" t="e">
        <f t="shared" si="3"/>
        <v>#REF!</v>
      </c>
      <c r="K9" s="155" t="e">
        <f t="shared" si="3"/>
        <v>#REF!</v>
      </c>
      <c r="L9" s="155" t="e">
        <f t="shared" si="3"/>
        <v>#REF!</v>
      </c>
      <c r="M9" s="155" t="e">
        <f t="shared" si="3"/>
        <v>#REF!</v>
      </c>
      <c r="N9" s="155" t="e">
        <f t="shared" si="3"/>
        <v>#REF!</v>
      </c>
      <c r="O9" s="155" t="e">
        <f t="shared" si="3"/>
        <v>#REF!</v>
      </c>
      <c r="P9" s="155" t="e">
        <f t="shared" si="3"/>
        <v>#REF!</v>
      </c>
      <c r="Q9" s="155" t="e">
        <f t="shared" si="3"/>
        <v>#REF!</v>
      </c>
      <c r="R9" s="155" t="e">
        <f t="shared" si="3"/>
        <v>#REF!</v>
      </c>
      <c r="S9" s="192" t="e">
        <f t="shared" si="2"/>
        <v>#REF!</v>
      </c>
    </row>
    <row r="10" spans="1:21" ht="15.75" thickBot="1" x14ac:dyDescent="0.3">
      <c r="B10" s="148"/>
      <c r="C10" s="147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 t="s">
        <v>383</v>
      </c>
      <c r="S10" s="154">
        <f t="shared" si="2"/>
        <v>0</v>
      </c>
    </row>
    <row r="11" spans="1:21" ht="15.75" thickBot="1" x14ac:dyDescent="0.3">
      <c r="B11" s="148" t="s">
        <v>158</v>
      </c>
      <c r="C11" s="202" t="e">
        <f>SUM(D11:R11)</f>
        <v>#REF!</v>
      </c>
      <c r="D11" s="202" t="e">
        <f>SUM(D7:D8)-SUM(D9:D10)</f>
        <v>#REF!</v>
      </c>
      <c r="E11" s="202" t="e">
        <f t="shared" ref="E11:R11" si="4">SUM(E7:E8)-SUM(E9:E10)</f>
        <v>#REF!</v>
      </c>
      <c r="F11" s="202" t="e">
        <f t="shared" si="4"/>
        <v>#REF!</v>
      </c>
      <c r="G11" s="202" t="e">
        <f t="shared" si="4"/>
        <v>#REF!</v>
      </c>
      <c r="H11" s="202" t="e">
        <f t="shared" si="4"/>
        <v>#REF!</v>
      </c>
      <c r="I11" s="202" t="e">
        <f t="shared" si="4"/>
        <v>#REF!</v>
      </c>
      <c r="J11" s="202" t="e">
        <f t="shared" si="4"/>
        <v>#REF!</v>
      </c>
      <c r="K11" s="202" t="e">
        <f t="shared" si="4"/>
        <v>#REF!</v>
      </c>
      <c r="L11" s="202" t="e">
        <f t="shared" si="4"/>
        <v>#REF!</v>
      </c>
      <c r="M11" s="202" t="e">
        <f t="shared" si="4"/>
        <v>#REF!</v>
      </c>
      <c r="N11" s="202" t="e">
        <f t="shared" si="4"/>
        <v>#REF!</v>
      </c>
      <c r="O11" s="202" t="e">
        <f t="shared" si="4"/>
        <v>#REF!</v>
      </c>
      <c r="P11" s="202" t="e">
        <f t="shared" si="4"/>
        <v>#REF!</v>
      </c>
      <c r="Q11" s="202" t="e">
        <f t="shared" si="4"/>
        <v>#REF!</v>
      </c>
      <c r="R11" s="202" t="e">
        <f t="shared" si="4"/>
        <v>#REF!</v>
      </c>
      <c r="S11" s="192" t="e">
        <f t="shared" si="2"/>
        <v>#REF!</v>
      </c>
    </row>
    <row r="12" spans="1:21" ht="15.75" thickBot="1" x14ac:dyDescent="0.3">
      <c r="B12" s="146" t="s">
        <v>17</v>
      </c>
      <c r="C12" s="155" t="e">
        <f>SUM(D12:R12)</f>
        <v>#REF!</v>
      </c>
      <c r="D12" s="155" t="e">
        <f>#REF!</f>
        <v>#REF!</v>
      </c>
      <c r="E12" s="155" t="e">
        <f>#REF!</f>
        <v>#REF!</v>
      </c>
      <c r="F12" s="155" t="e">
        <f>#REF!</f>
        <v>#REF!</v>
      </c>
      <c r="G12" s="155" t="e">
        <f>#REF!</f>
        <v>#REF!</v>
      </c>
      <c r="H12" s="155" t="e">
        <f>#REF!</f>
        <v>#REF!</v>
      </c>
      <c r="I12" s="155" t="e">
        <f>#REF!</f>
        <v>#REF!</v>
      </c>
      <c r="J12" s="155" t="e">
        <f>#REF!</f>
        <v>#REF!</v>
      </c>
      <c r="K12" s="155" t="e">
        <f>#REF!</f>
        <v>#REF!</v>
      </c>
      <c r="L12" s="155" t="e">
        <f>#REF!</f>
        <v>#REF!</v>
      </c>
      <c r="M12" s="155" t="e">
        <f>#REF!</f>
        <v>#REF!</v>
      </c>
      <c r="N12" s="155" t="e">
        <f>#REF!</f>
        <v>#REF!</v>
      </c>
      <c r="O12" s="155" t="e">
        <f>#REF!</f>
        <v>#REF!</v>
      </c>
      <c r="P12" s="155" t="e">
        <f>#REF!</f>
        <v>#REF!</v>
      </c>
      <c r="Q12" s="155" t="e">
        <f>#REF!</f>
        <v>#REF!</v>
      </c>
      <c r="R12" s="155" t="e">
        <f>#REF!</f>
        <v>#REF!</v>
      </c>
      <c r="S12" s="192" t="e">
        <f t="shared" si="2"/>
        <v>#REF!</v>
      </c>
    </row>
    <row r="13" spans="1:21" ht="15.75" thickBot="1" x14ac:dyDescent="0.3">
      <c r="B13" s="148" t="s">
        <v>159</v>
      </c>
      <c r="C13" s="202" t="e">
        <f>SUM(D13:R13)</f>
        <v>#REF!</v>
      </c>
      <c r="D13" s="202" t="e">
        <f>D11-D12</f>
        <v>#REF!</v>
      </c>
      <c r="E13" s="202" t="e">
        <f t="shared" ref="E13:R13" si="5">E11-E12</f>
        <v>#REF!</v>
      </c>
      <c r="F13" s="202" t="e">
        <f t="shared" si="5"/>
        <v>#REF!</v>
      </c>
      <c r="G13" s="202" t="e">
        <f t="shared" si="5"/>
        <v>#REF!</v>
      </c>
      <c r="H13" s="202" t="e">
        <f t="shared" si="5"/>
        <v>#REF!</v>
      </c>
      <c r="I13" s="202" t="e">
        <f t="shared" si="5"/>
        <v>#REF!</v>
      </c>
      <c r="J13" s="202" t="e">
        <f t="shared" si="5"/>
        <v>#REF!</v>
      </c>
      <c r="K13" s="202" t="e">
        <f t="shared" si="5"/>
        <v>#REF!</v>
      </c>
      <c r="L13" s="202" t="e">
        <f t="shared" si="5"/>
        <v>#REF!</v>
      </c>
      <c r="M13" s="202" t="e">
        <f t="shared" si="5"/>
        <v>#REF!</v>
      </c>
      <c r="N13" s="202" t="e">
        <f t="shared" si="5"/>
        <v>#REF!</v>
      </c>
      <c r="O13" s="202" t="e">
        <f t="shared" si="5"/>
        <v>#REF!</v>
      </c>
      <c r="P13" s="202" t="e">
        <f t="shared" si="5"/>
        <v>#REF!</v>
      </c>
      <c r="Q13" s="202" t="e">
        <f t="shared" si="5"/>
        <v>#REF!</v>
      </c>
      <c r="R13" s="202" t="e">
        <f t="shared" si="5"/>
        <v>#REF!</v>
      </c>
      <c r="S13" s="192" t="e">
        <f t="shared" si="2"/>
        <v>#REF!</v>
      </c>
      <c r="U13" s="23"/>
    </row>
    <row r="14" spans="1:21" ht="15.75" thickBot="1" x14ac:dyDescent="0.3">
      <c r="B14" s="190" t="s">
        <v>160</v>
      </c>
      <c r="C14" s="193" t="e">
        <f>SUM(D14:R14)</f>
        <v>#REF!</v>
      </c>
      <c r="D14" s="193" t="e">
        <f t="shared" ref="D14:R14" si="6">D21</f>
        <v>#REF!</v>
      </c>
      <c r="E14" s="193" t="e">
        <f t="shared" si="6"/>
        <v>#REF!</v>
      </c>
      <c r="F14" s="193" t="e">
        <f t="shared" si="6"/>
        <v>#REF!</v>
      </c>
      <c r="G14" s="193" t="e">
        <f t="shared" si="6"/>
        <v>#REF!</v>
      </c>
      <c r="H14" s="193" t="e">
        <f t="shared" si="6"/>
        <v>#REF!</v>
      </c>
      <c r="I14" s="193" t="e">
        <f t="shared" si="6"/>
        <v>#REF!</v>
      </c>
      <c r="J14" s="193" t="e">
        <f t="shared" si="6"/>
        <v>#REF!</v>
      </c>
      <c r="K14" s="193" t="e">
        <f t="shared" si="6"/>
        <v>#REF!</v>
      </c>
      <c r="L14" s="193" t="e">
        <f t="shared" si="6"/>
        <v>#REF!</v>
      </c>
      <c r="M14" s="193" t="e">
        <f t="shared" si="6"/>
        <v>#REF!</v>
      </c>
      <c r="N14" s="193" t="e">
        <f t="shared" si="6"/>
        <v>#REF!</v>
      </c>
      <c r="O14" s="193" t="e">
        <f t="shared" si="6"/>
        <v>#REF!</v>
      </c>
      <c r="P14" s="193" t="e">
        <f t="shared" si="6"/>
        <v>#REF!</v>
      </c>
      <c r="Q14" s="193" t="e">
        <f t="shared" si="6"/>
        <v>#REF!</v>
      </c>
      <c r="R14" s="193" t="e">
        <f t="shared" si="6"/>
        <v>#REF!</v>
      </c>
      <c r="S14" s="194" t="e">
        <f t="shared" si="2"/>
        <v>#REF!</v>
      </c>
    </row>
    <row r="15" spans="1:21" ht="15.75" thickBot="1" x14ac:dyDescent="0.3">
      <c r="B15" s="156" t="s">
        <v>161</v>
      </c>
      <c r="C15" s="203" t="e">
        <f>C13-C14</f>
        <v>#REF!</v>
      </c>
      <c r="D15" s="203" t="e">
        <f>D13-D14</f>
        <v>#REF!</v>
      </c>
      <c r="E15" s="203" t="e">
        <f t="shared" ref="E15:R15" si="7">E13-E14</f>
        <v>#REF!</v>
      </c>
      <c r="F15" s="203" t="e">
        <f t="shared" si="7"/>
        <v>#REF!</v>
      </c>
      <c r="G15" s="203" t="e">
        <f t="shared" si="7"/>
        <v>#REF!</v>
      </c>
      <c r="H15" s="203" t="e">
        <f t="shared" si="7"/>
        <v>#REF!</v>
      </c>
      <c r="I15" s="203" t="e">
        <f t="shared" si="7"/>
        <v>#REF!</v>
      </c>
      <c r="J15" s="203" t="e">
        <f t="shared" si="7"/>
        <v>#REF!</v>
      </c>
      <c r="K15" s="203" t="e">
        <f t="shared" si="7"/>
        <v>#REF!</v>
      </c>
      <c r="L15" s="203" t="e">
        <f t="shared" si="7"/>
        <v>#REF!</v>
      </c>
      <c r="M15" s="203" t="e">
        <f t="shared" si="7"/>
        <v>#REF!</v>
      </c>
      <c r="N15" s="203" t="e">
        <f t="shared" si="7"/>
        <v>#REF!</v>
      </c>
      <c r="O15" s="203" t="e">
        <f t="shared" si="7"/>
        <v>#REF!</v>
      </c>
      <c r="P15" s="203" t="e">
        <f t="shared" si="7"/>
        <v>#REF!</v>
      </c>
      <c r="Q15" s="203" t="e">
        <f t="shared" si="7"/>
        <v>#REF!</v>
      </c>
      <c r="R15" s="203" t="e">
        <f t="shared" si="7"/>
        <v>#REF!</v>
      </c>
      <c r="S15" s="204" t="e">
        <f t="shared" si="2"/>
        <v>#REF!</v>
      </c>
    </row>
    <row r="17" spans="2:19" x14ac:dyDescent="0.25">
      <c r="B17" s="20" t="s">
        <v>162</v>
      </c>
      <c r="C17" s="177">
        <f>'Assumption Sheet'!D10</f>
        <v>0.3</v>
      </c>
    </row>
    <row r="18" spans="2:19" ht="15.75" thickBot="1" x14ac:dyDescent="0.3"/>
    <row r="19" spans="2:19" ht="15.75" thickBot="1" x14ac:dyDescent="0.3">
      <c r="B19" s="176" t="s">
        <v>154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52"/>
    </row>
    <row r="20" spans="2:19" ht="15.75" thickBot="1" x14ac:dyDescent="0.3">
      <c r="B20" s="146" t="s">
        <v>159</v>
      </c>
      <c r="C20" s="147"/>
      <c r="D20" s="155" t="e">
        <f>D13</f>
        <v>#REF!</v>
      </c>
      <c r="E20" s="155" t="e">
        <f t="shared" ref="E20:R20" si="8">IF(D22&lt;0,E13+D22,E13)</f>
        <v>#REF!</v>
      </c>
      <c r="F20" s="155" t="e">
        <f t="shared" si="8"/>
        <v>#REF!</v>
      </c>
      <c r="G20" s="155" t="e">
        <f t="shared" si="8"/>
        <v>#REF!</v>
      </c>
      <c r="H20" s="155" t="e">
        <f t="shared" si="8"/>
        <v>#REF!</v>
      </c>
      <c r="I20" s="155" t="e">
        <f t="shared" si="8"/>
        <v>#REF!</v>
      </c>
      <c r="J20" s="155" t="e">
        <f t="shared" si="8"/>
        <v>#REF!</v>
      </c>
      <c r="K20" s="155" t="e">
        <f t="shared" si="8"/>
        <v>#REF!</v>
      </c>
      <c r="L20" s="155" t="e">
        <f t="shared" si="8"/>
        <v>#REF!</v>
      </c>
      <c r="M20" s="155" t="e">
        <f t="shared" si="8"/>
        <v>#REF!</v>
      </c>
      <c r="N20" s="155" t="e">
        <f t="shared" si="8"/>
        <v>#REF!</v>
      </c>
      <c r="O20" s="155" t="e">
        <f t="shared" si="8"/>
        <v>#REF!</v>
      </c>
      <c r="P20" s="155" t="e">
        <f t="shared" si="8"/>
        <v>#REF!</v>
      </c>
      <c r="Q20" s="155" t="e">
        <f t="shared" si="8"/>
        <v>#REF!</v>
      </c>
      <c r="R20" s="155" t="e">
        <f t="shared" si="8"/>
        <v>#REF!</v>
      </c>
      <c r="S20" s="153"/>
    </row>
    <row r="21" spans="2:19" ht="15.75" thickBot="1" x14ac:dyDescent="0.3">
      <c r="B21" s="146" t="s">
        <v>160</v>
      </c>
      <c r="C21" s="147"/>
      <c r="D21" s="155" t="e">
        <f t="shared" ref="D21:R21" si="9">IF(D20*$C17&lt;0,0,D20*$C17)</f>
        <v>#REF!</v>
      </c>
      <c r="E21" s="155" t="e">
        <f t="shared" si="9"/>
        <v>#REF!</v>
      </c>
      <c r="F21" s="155" t="e">
        <f t="shared" si="9"/>
        <v>#REF!</v>
      </c>
      <c r="G21" s="155" t="e">
        <f t="shared" si="9"/>
        <v>#REF!</v>
      </c>
      <c r="H21" s="155" t="e">
        <f t="shared" si="9"/>
        <v>#REF!</v>
      </c>
      <c r="I21" s="155" t="e">
        <f t="shared" si="9"/>
        <v>#REF!</v>
      </c>
      <c r="J21" s="155" t="e">
        <f t="shared" si="9"/>
        <v>#REF!</v>
      </c>
      <c r="K21" s="155" t="e">
        <f t="shared" si="9"/>
        <v>#REF!</v>
      </c>
      <c r="L21" s="155" t="e">
        <f t="shared" si="9"/>
        <v>#REF!</v>
      </c>
      <c r="M21" s="155" t="e">
        <f t="shared" si="9"/>
        <v>#REF!</v>
      </c>
      <c r="N21" s="155" t="e">
        <f t="shared" si="9"/>
        <v>#REF!</v>
      </c>
      <c r="O21" s="155" t="e">
        <f t="shared" si="9"/>
        <v>#REF!</v>
      </c>
      <c r="P21" s="155" t="e">
        <f t="shared" si="9"/>
        <v>#REF!</v>
      </c>
      <c r="Q21" s="155" t="e">
        <f t="shared" si="9"/>
        <v>#REF!</v>
      </c>
      <c r="R21" s="155" t="e">
        <f t="shared" si="9"/>
        <v>#REF!</v>
      </c>
      <c r="S21" s="153"/>
    </row>
    <row r="22" spans="2:19" ht="15.75" thickBot="1" x14ac:dyDescent="0.3">
      <c r="B22" s="149" t="s">
        <v>161</v>
      </c>
      <c r="C22" s="150"/>
      <c r="D22" s="175" t="e">
        <f>D20-D21</f>
        <v>#REF!</v>
      </c>
      <c r="E22" s="175" t="e">
        <f t="shared" ref="E22:R22" si="10">E20-E21</f>
        <v>#REF!</v>
      </c>
      <c r="F22" s="175" t="e">
        <f t="shared" si="10"/>
        <v>#REF!</v>
      </c>
      <c r="G22" s="175" t="e">
        <f t="shared" si="10"/>
        <v>#REF!</v>
      </c>
      <c r="H22" s="175" t="e">
        <f t="shared" si="10"/>
        <v>#REF!</v>
      </c>
      <c r="I22" s="175" t="e">
        <f t="shared" si="10"/>
        <v>#REF!</v>
      </c>
      <c r="J22" s="175" t="e">
        <f t="shared" si="10"/>
        <v>#REF!</v>
      </c>
      <c r="K22" s="175" t="e">
        <f t="shared" si="10"/>
        <v>#REF!</v>
      </c>
      <c r="L22" s="175" t="e">
        <f t="shared" si="10"/>
        <v>#REF!</v>
      </c>
      <c r="M22" s="175" t="e">
        <f t="shared" si="10"/>
        <v>#REF!</v>
      </c>
      <c r="N22" s="175" t="e">
        <f t="shared" si="10"/>
        <v>#REF!</v>
      </c>
      <c r="O22" s="175" t="e">
        <f t="shared" si="10"/>
        <v>#REF!</v>
      </c>
      <c r="P22" s="175" t="e">
        <f t="shared" si="10"/>
        <v>#REF!</v>
      </c>
      <c r="Q22" s="175" t="e">
        <f t="shared" si="10"/>
        <v>#REF!</v>
      </c>
      <c r="R22" s="175" t="e">
        <f t="shared" si="10"/>
        <v>#REF!</v>
      </c>
      <c r="S22" s="151"/>
    </row>
    <row r="27" spans="2:19" x14ac:dyDescent="0.25">
      <c r="B27" s="20" t="s">
        <v>236</v>
      </c>
    </row>
    <row r="28" spans="2:19" s="9" customFormat="1" x14ac:dyDescent="0.3">
      <c r="B28" s="206" t="s">
        <v>384</v>
      </c>
      <c r="C28" s="207"/>
      <c r="D28" s="207" t="e">
        <f>#REF!</f>
        <v>#REF!</v>
      </c>
      <c r="E28" s="207" t="e">
        <f>#REF!</f>
        <v>#REF!</v>
      </c>
      <c r="F28" s="207" t="e">
        <f>#REF!</f>
        <v>#REF!</v>
      </c>
      <c r="G28" s="207" t="e">
        <f>#REF!</f>
        <v>#REF!</v>
      </c>
      <c r="H28" s="207" t="e">
        <f>#REF!</f>
        <v>#REF!</v>
      </c>
      <c r="I28" s="207" t="e">
        <f>#REF!</f>
        <v>#REF!</v>
      </c>
      <c r="J28" s="207" t="e">
        <f>#REF!</f>
        <v>#REF!</v>
      </c>
      <c r="K28" s="207" t="e">
        <f>#REF!</f>
        <v>#REF!</v>
      </c>
      <c r="L28" s="207" t="e">
        <f>#REF!</f>
        <v>#REF!</v>
      </c>
      <c r="M28" s="207" t="e">
        <f>#REF!</f>
        <v>#REF!</v>
      </c>
      <c r="N28" s="207" t="e">
        <f>#REF!</f>
        <v>#REF!</v>
      </c>
      <c r="O28" s="207" t="e">
        <f>#REF!</f>
        <v>#REF!</v>
      </c>
      <c r="P28" s="207" t="e">
        <f>#REF!</f>
        <v>#REF!</v>
      </c>
      <c r="Q28" s="207" t="e">
        <f>#REF!</f>
        <v>#REF!</v>
      </c>
      <c r="R28" s="207" t="e">
        <f>#REF!</f>
        <v>#REF!</v>
      </c>
      <c r="S28" s="208" t="e">
        <f>SUM(D28:R28)</f>
        <v>#REF!</v>
      </c>
    </row>
    <row r="29" spans="2:19" x14ac:dyDescent="0.25">
      <c r="B29" s="209" t="s">
        <v>212</v>
      </c>
      <c r="C29" s="205"/>
      <c r="D29" s="205" t="e">
        <f t="shared" ref="D29:R29" si="11">D28/$S28</f>
        <v>#REF!</v>
      </c>
      <c r="E29" s="205" t="e">
        <f t="shared" si="11"/>
        <v>#REF!</v>
      </c>
      <c r="F29" s="205" t="e">
        <f t="shared" si="11"/>
        <v>#REF!</v>
      </c>
      <c r="G29" s="205" t="e">
        <f t="shared" si="11"/>
        <v>#REF!</v>
      </c>
      <c r="H29" s="205" t="e">
        <f t="shared" si="11"/>
        <v>#REF!</v>
      </c>
      <c r="I29" s="205" t="e">
        <f t="shared" si="11"/>
        <v>#REF!</v>
      </c>
      <c r="J29" s="205" t="e">
        <f t="shared" si="11"/>
        <v>#REF!</v>
      </c>
      <c r="K29" s="205" t="e">
        <f t="shared" si="11"/>
        <v>#REF!</v>
      </c>
      <c r="L29" s="205" t="e">
        <f t="shared" si="11"/>
        <v>#REF!</v>
      </c>
      <c r="M29" s="205" t="e">
        <f t="shared" si="11"/>
        <v>#REF!</v>
      </c>
      <c r="N29" s="205" t="e">
        <f t="shared" si="11"/>
        <v>#REF!</v>
      </c>
      <c r="O29" s="205" t="e">
        <f t="shared" si="11"/>
        <v>#REF!</v>
      </c>
      <c r="P29" s="205" t="e">
        <f t="shared" si="11"/>
        <v>#REF!</v>
      </c>
      <c r="Q29" s="205" t="e">
        <f t="shared" si="11"/>
        <v>#REF!</v>
      </c>
      <c r="R29" s="205" t="e">
        <f t="shared" si="11"/>
        <v>#REF!</v>
      </c>
      <c r="S29" s="210"/>
    </row>
    <row r="30" spans="2:19" s="9" customFormat="1" x14ac:dyDescent="0.3">
      <c r="B30" s="211" t="s">
        <v>385</v>
      </c>
      <c r="C30" s="10"/>
      <c r="D30" s="10" t="e">
        <f>#REF!</f>
        <v>#REF!</v>
      </c>
      <c r="E30" s="10" t="e">
        <f>#REF!</f>
        <v>#REF!</v>
      </c>
      <c r="F30" s="10" t="e">
        <f>#REF!</f>
        <v>#REF!</v>
      </c>
      <c r="G30" s="10" t="e">
        <f>#REF!</f>
        <v>#REF!</v>
      </c>
      <c r="H30" s="10" t="e">
        <f>#REF!</f>
        <v>#REF!</v>
      </c>
      <c r="I30" s="10" t="e">
        <f>#REF!</f>
        <v>#REF!</v>
      </c>
      <c r="J30" s="10" t="e">
        <f>#REF!</f>
        <v>#REF!</v>
      </c>
      <c r="K30" s="10" t="e">
        <f>#REF!</f>
        <v>#REF!</v>
      </c>
      <c r="L30" s="10" t="e">
        <f>#REF!</f>
        <v>#REF!</v>
      </c>
      <c r="M30" s="10" t="e">
        <f>#REF!</f>
        <v>#REF!</v>
      </c>
      <c r="N30" s="10" t="e">
        <f>#REF!</f>
        <v>#REF!</v>
      </c>
      <c r="O30" s="10" t="e">
        <f>#REF!</f>
        <v>#REF!</v>
      </c>
      <c r="P30" s="10" t="e">
        <f>#REF!</f>
        <v>#REF!</v>
      </c>
      <c r="Q30" s="10" t="e">
        <f>#REF!</f>
        <v>#REF!</v>
      </c>
      <c r="R30" s="10" t="e">
        <f>SUM(#REF!,#REF!,#REF!,#REF!,#REF!)</f>
        <v>#REF!</v>
      </c>
      <c r="S30" s="212" t="e">
        <f>SUM(D30:R30)</f>
        <v>#REF!</v>
      </c>
    </row>
    <row r="31" spans="2:19" s="9" customFormat="1" x14ac:dyDescent="0.3">
      <c r="B31" s="211" t="s">
        <v>157</v>
      </c>
      <c r="C31" s="10"/>
      <c r="D31" s="205" t="e">
        <f t="shared" ref="D31:R31" si="12">D30/$S30</f>
        <v>#REF!</v>
      </c>
      <c r="E31" s="205" t="e">
        <f t="shared" si="12"/>
        <v>#REF!</v>
      </c>
      <c r="F31" s="205" t="e">
        <f t="shared" si="12"/>
        <v>#REF!</v>
      </c>
      <c r="G31" s="205" t="e">
        <f t="shared" si="12"/>
        <v>#REF!</v>
      </c>
      <c r="H31" s="205" t="e">
        <f t="shared" si="12"/>
        <v>#REF!</v>
      </c>
      <c r="I31" s="205" t="e">
        <f t="shared" si="12"/>
        <v>#REF!</v>
      </c>
      <c r="J31" s="205" t="e">
        <f t="shared" si="12"/>
        <v>#REF!</v>
      </c>
      <c r="K31" s="205" t="e">
        <f t="shared" si="12"/>
        <v>#REF!</v>
      </c>
      <c r="L31" s="205" t="e">
        <f t="shared" si="12"/>
        <v>#REF!</v>
      </c>
      <c r="M31" s="205" t="e">
        <f t="shared" si="12"/>
        <v>#REF!</v>
      </c>
      <c r="N31" s="205" t="e">
        <f t="shared" si="12"/>
        <v>#REF!</v>
      </c>
      <c r="O31" s="205" t="e">
        <f t="shared" si="12"/>
        <v>#REF!</v>
      </c>
      <c r="P31" s="205" t="e">
        <f t="shared" si="12"/>
        <v>#REF!</v>
      </c>
      <c r="Q31" s="205" t="e">
        <f t="shared" si="12"/>
        <v>#REF!</v>
      </c>
      <c r="R31" s="205" t="e">
        <f t="shared" si="12"/>
        <v>#REF!</v>
      </c>
      <c r="S31" s="214"/>
    </row>
    <row r="32" spans="2:19" s="9" customFormat="1" x14ac:dyDescent="0.3">
      <c r="B32" s="211" t="s">
        <v>156</v>
      </c>
      <c r="C32" s="10"/>
      <c r="D32" s="143" t="e">
        <f>SUM($D31:D31)*SUM($D28:D28)</f>
        <v>#REF!</v>
      </c>
      <c r="E32" s="143" t="e">
        <f>SUM($D31:E31)*SUM($D28:E28)-SUM($D32:D32)</f>
        <v>#REF!</v>
      </c>
      <c r="F32" s="143" t="e">
        <f>SUM($D31:F31)*SUM($D28:F28)-SUM($D32:E32)</f>
        <v>#REF!</v>
      </c>
      <c r="G32" s="143" t="e">
        <f>SUM($D31:G31)*SUM($D28:G28)-SUM($D32:F32)</f>
        <v>#REF!</v>
      </c>
      <c r="H32" s="143" t="e">
        <f>SUM($D31:H31)*SUM($D28:H28)-SUM($D32:G32)</f>
        <v>#REF!</v>
      </c>
      <c r="I32" s="143" t="e">
        <f>SUM($D31:I31)*SUM($D28:I28)-SUM($D32:H32)</f>
        <v>#REF!</v>
      </c>
      <c r="J32" s="143" t="e">
        <f>SUM($D31:J31)*SUM($D28:J28)-SUM($D32:I32)</f>
        <v>#REF!</v>
      </c>
      <c r="K32" s="143" t="e">
        <f>SUM($D31:K31)*SUM($D28:K28)-SUM($D32:J32)</f>
        <v>#REF!</v>
      </c>
      <c r="L32" s="143" t="e">
        <f>SUM($D31:L31)*SUM($D28:L28)-SUM($D32:K32)</f>
        <v>#REF!</v>
      </c>
      <c r="M32" s="143" t="e">
        <f>SUM($D31:M31)*SUM($D28:M28)-SUM($D32:L32)</f>
        <v>#REF!</v>
      </c>
      <c r="N32" s="143" t="e">
        <f>SUM($D31:N31)*SUM($D28:N28)-SUM($D32:M32)</f>
        <v>#REF!</v>
      </c>
      <c r="O32" s="143" t="e">
        <f>SUM($D31:O31)*SUM($D28:O28)-SUM($D32:N32)</f>
        <v>#REF!</v>
      </c>
      <c r="P32" s="143" t="e">
        <f>SUM($D31:P31)*SUM($D28:P28)-SUM($D32:O32)</f>
        <v>#REF!</v>
      </c>
      <c r="Q32" s="143" t="e">
        <f>SUM($D31:Q31)*SUM($D28:Q28)-SUM($D32:P32)</f>
        <v>#REF!</v>
      </c>
      <c r="R32" s="143" t="e">
        <f>SUM($D31:R31)*SUM($D28:R28)-SUM($D32:Q32)</f>
        <v>#REF!</v>
      </c>
      <c r="S32" s="213" t="e">
        <f>SUM(D32:R32)</f>
        <v>#REF!</v>
      </c>
    </row>
    <row r="33" spans="2:21" s="9" customFormat="1" x14ac:dyDescent="0.3">
      <c r="B33" s="215" t="s">
        <v>207</v>
      </c>
      <c r="C33" s="216"/>
      <c r="D33" s="217" t="e">
        <f>SUM($D30:D30)*D29</f>
        <v>#REF!</v>
      </c>
      <c r="E33" s="217" t="e">
        <f>SUM($D30:E30)*SUM($D29:E29)-SUM($D33:D33)</f>
        <v>#REF!</v>
      </c>
      <c r="F33" s="217" t="e">
        <f>SUM($D30:F30)*SUM($D29:F29)-SUM($D33:E33)</f>
        <v>#REF!</v>
      </c>
      <c r="G33" s="217" t="e">
        <f>SUM($D30:G30)*SUM($D29:G29)-SUM($D33:F33)</f>
        <v>#REF!</v>
      </c>
      <c r="H33" s="217" t="e">
        <f>SUM($D30:H30)*SUM($D29:H29)-SUM($D33:G33)</f>
        <v>#REF!</v>
      </c>
      <c r="I33" s="217" t="e">
        <f>SUM($D30:I30)*SUM($D29:I29)-SUM($D33:H33)</f>
        <v>#REF!</v>
      </c>
      <c r="J33" s="217" t="e">
        <f>SUM($D30:J30)*SUM($D29:J29)-SUM($D33:I33)</f>
        <v>#REF!</v>
      </c>
      <c r="K33" s="217" t="e">
        <f>SUM($D30:K30)*SUM($D29:K29)-SUM($D33:J33)</f>
        <v>#REF!</v>
      </c>
      <c r="L33" s="217" t="e">
        <f>SUM($D30:L30)*SUM($D29:L29)-SUM($D33:K33)</f>
        <v>#REF!</v>
      </c>
      <c r="M33" s="217" t="e">
        <f>SUM($D30:M30)*SUM($D29:M29)-SUM($D33:L33)</f>
        <v>#REF!</v>
      </c>
      <c r="N33" s="217" t="e">
        <f>SUM($D30:N30)*SUM($D29:N29)-SUM($D33:M33)</f>
        <v>#REF!</v>
      </c>
      <c r="O33" s="217" t="e">
        <f>SUM($D30:O30)*SUM($D29:O29)-SUM($D33:N33)</f>
        <v>#REF!</v>
      </c>
      <c r="P33" s="217" t="e">
        <f>SUM($D30:P30)*SUM($D29:P29)-SUM($D33:O33)</f>
        <v>#REF!</v>
      </c>
      <c r="Q33" s="217" t="e">
        <f>SUM($D30:Q30)*SUM($D29:Q29)-SUM($D33:P33)</f>
        <v>#REF!</v>
      </c>
      <c r="R33" s="217" t="e">
        <f>SUM($D30:R30)*SUM($D29:R29)-SUM($D33:Q33)</f>
        <v>#REF!</v>
      </c>
      <c r="S33" s="218" t="e">
        <f>SUM(D33:R33)</f>
        <v>#REF!</v>
      </c>
      <c r="U33" s="30"/>
    </row>
  </sheetData>
  <conditionalFormatting sqref="S10">
    <cfRule type="cellIs" dxfId="10" priority="20" operator="lessThan">
      <formula>0</formula>
    </cfRule>
  </conditionalFormatting>
  <conditionalFormatting sqref="S32">
    <cfRule type="cellIs" dxfId="9" priority="21" operator="lessThan">
      <formula>0</formula>
    </cfRule>
  </conditionalFormatting>
  <conditionalFormatting sqref="S11:S15">
    <cfRule type="cellIs" dxfId="8" priority="10" operator="lessThan">
      <formula>0</formula>
    </cfRule>
  </conditionalFormatting>
  <conditionalFormatting sqref="S8">
    <cfRule type="cellIs" dxfId="7" priority="9" operator="lessThan">
      <formula>0</formula>
    </cfRule>
  </conditionalFormatting>
  <conditionalFormatting sqref="S33">
    <cfRule type="cellIs" dxfId="6" priority="6" operator="lessThan">
      <formula>0</formula>
    </cfRule>
  </conditionalFormatting>
  <conditionalFormatting sqref="S31">
    <cfRule type="cellIs" dxfId="5" priority="5" operator="lessThan">
      <formula>0</formula>
    </cfRule>
  </conditionalFormatting>
  <conditionalFormatting sqref="S7">
    <cfRule type="cellIs" dxfId="4" priority="3" operator="lessThan">
      <formula>0</formula>
    </cfRule>
  </conditionalFormatting>
  <conditionalFormatting sqref="S9">
    <cfRule type="cellIs" dxfId="3" priority="2" operator="less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CQ139"/>
  <sheetViews>
    <sheetView topLeftCell="G2" zoomScale="80" workbookViewId="0">
      <selection activeCell="Q7" sqref="Q7"/>
    </sheetView>
  </sheetViews>
  <sheetFormatPr defaultColWidth="9.109375" defaultRowHeight="15" x14ac:dyDescent="0.25"/>
  <cols>
    <col min="1" max="1" width="9.109375" style="2"/>
    <col min="2" max="2" width="11.109375" style="2" bestFit="1" customWidth="1"/>
    <col min="3" max="3" width="14.88671875" style="2" bestFit="1" customWidth="1"/>
    <col min="4" max="4" width="13.5546875" style="2" bestFit="1" customWidth="1"/>
    <col min="5" max="5" width="12.109375" style="2" bestFit="1" customWidth="1"/>
    <col min="6" max="6" width="9.109375" style="2" customWidth="1"/>
    <col min="7" max="7" width="67.5546875" style="2" customWidth="1"/>
    <col min="8" max="8" width="14.88671875" style="2" bestFit="1" customWidth="1"/>
    <col min="9" max="9" width="13.88671875" style="2" bestFit="1" customWidth="1"/>
    <col min="10" max="10" width="14.88671875" style="2" bestFit="1" customWidth="1"/>
    <col min="11" max="11" width="10.44140625" style="2" bestFit="1" customWidth="1"/>
    <col min="12" max="14" width="12.109375" style="2" bestFit="1" customWidth="1"/>
    <col min="15" max="15" width="12.88671875" style="57" bestFit="1" customWidth="1"/>
    <col min="16" max="19" width="10.109375" style="2" bestFit="1" customWidth="1"/>
    <col min="20" max="20" width="10.44140625" style="2" bestFit="1" customWidth="1"/>
    <col min="21" max="21" width="10" style="2" bestFit="1" customWidth="1"/>
    <col min="22" max="22" width="10.88671875" style="2" bestFit="1" customWidth="1"/>
    <col min="23" max="23" width="13.109375" style="2" bestFit="1" customWidth="1"/>
    <col min="24" max="24" width="10.5546875" style="2" bestFit="1" customWidth="1"/>
    <col min="25" max="26" width="10.109375" style="2" bestFit="1" customWidth="1"/>
    <col min="27" max="27" width="10" style="2" bestFit="1" customWidth="1"/>
    <col min="28" max="31" width="10.109375" style="2" bestFit="1" customWidth="1"/>
    <col min="32" max="32" width="10.44140625" style="2" bestFit="1" customWidth="1"/>
    <col min="33" max="33" width="10" style="2" bestFit="1" customWidth="1"/>
    <col min="34" max="34" width="10.88671875" style="2" bestFit="1" customWidth="1"/>
    <col min="35" max="35" width="13.109375" style="2" bestFit="1" customWidth="1"/>
    <col min="36" max="36" width="10.5546875" style="2" bestFit="1" customWidth="1"/>
    <col min="37" max="38" width="10.109375" style="2" bestFit="1" customWidth="1"/>
    <col min="39" max="39" width="10" style="2" bestFit="1" customWidth="1"/>
    <col min="40" max="40" width="10.109375" style="2" bestFit="1" customWidth="1"/>
    <col min="41" max="41" width="13.109375" style="2" bestFit="1" customWidth="1"/>
    <col min="42" max="42" width="10.5546875" style="2" bestFit="1" customWidth="1"/>
    <col min="43" max="43" width="10.109375" style="2" bestFit="1" customWidth="1"/>
    <col min="44" max="44" width="10.44140625" style="2" bestFit="1" customWidth="1"/>
    <col min="45" max="45" width="10" style="2" bestFit="1" customWidth="1"/>
    <col min="46" max="46" width="10.88671875" style="2" bestFit="1" customWidth="1"/>
    <col min="47" max="47" width="10.109375" style="2" bestFit="1" customWidth="1"/>
    <col min="48" max="48" width="9.5546875" style="2" bestFit="1" customWidth="1"/>
    <col min="49" max="50" width="10.109375" style="2" bestFit="1" customWidth="1"/>
    <col min="51" max="51" width="10" style="2" bestFit="1" customWidth="1"/>
    <col min="52" max="52" width="10.109375" style="2" bestFit="1" customWidth="1"/>
    <col min="53" max="53" width="12.109375" style="2" bestFit="1" customWidth="1"/>
    <col min="54" max="56" width="10.88671875" style="2" customWidth="1"/>
    <col min="57" max="57" width="6.109375" style="2" customWidth="1"/>
    <col min="58" max="58" width="12.109375" style="2" bestFit="1" customWidth="1"/>
    <col min="59" max="59" width="10.5546875" style="2" bestFit="1" customWidth="1"/>
    <col min="60" max="60" width="9.44140625" style="2" bestFit="1" customWidth="1"/>
    <col min="61" max="16384" width="9.109375" style="2"/>
  </cols>
  <sheetData>
    <row r="1" spans="1:60" x14ac:dyDescent="0.25">
      <c r="A1" s="20" t="s">
        <v>106</v>
      </c>
      <c r="B1" s="115">
        <v>45291</v>
      </c>
      <c r="D1" s="35" t="s">
        <v>18</v>
      </c>
      <c r="E1" s="2">
        <f>COUNTIF(C8:$C$186,D1)</f>
        <v>38</v>
      </c>
    </row>
    <row r="2" spans="1:60" x14ac:dyDescent="0.25">
      <c r="D2" s="35" t="s">
        <v>175</v>
      </c>
      <c r="E2" s="2">
        <f>COUNTIF(C9:$C$186,D2)</f>
        <v>7</v>
      </c>
      <c r="BG2" s="19"/>
    </row>
    <row r="3" spans="1:60" x14ac:dyDescent="0.25">
      <c r="D3" s="35" t="s">
        <v>176</v>
      </c>
      <c r="E3" s="2">
        <f>COUNTIF(C10:$C$186,D3)</f>
        <v>64</v>
      </c>
      <c r="BG3" s="19"/>
    </row>
    <row r="4" spans="1:60" x14ac:dyDescent="0.25">
      <c r="D4" s="35" t="s">
        <v>178</v>
      </c>
      <c r="E4" s="2">
        <f>COUNTIF(C11:$C$186,D4)</f>
        <v>14</v>
      </c>
      <c r="BG4" s="19"/>
    </row>
    <row r="5" spans="1:60" x14ac:dyDescent="0.25">
      <c r="D5" s="35" t="s">
        <v>177</v>
      </c>
      <c r="E5" s="2">
        <f>COUNTIF(C12:$C$186,D5)</f>
        <v>6</v>
      </c>
      <c r="BG5" s="19"/>
    </row>
    <row r="6" spans="1:60" x14ac:dyDescent="0.25">
      <c r="E6" s="2">
        <f>SUBTOTAL(9,E1:E5)</f>
        <v>129</v>
      </c>
      <c r="I6" s="36"/>
      <c r="J6" s="19">
        <f>J7-SUM(K7:BA7)</f>
        <v>0</v>
      </c>
      <c r="K6" s="188">
        <f>K8</f>
        <v>44012</v>
      </c>
      <c r="L6" s="188">
        <f>N8</f>
        <v>44104</v>
      </c>
      <c r="M6" s="188">
        <f>L6</f>
        <v>44104</v>
      </c>
      <c r="N6" s="188">
        <f>M6</f>
        <v>44104</v>
      </c>
      <c r="O6" s="188">
        <f>Q8</f>
        <v>44196</v>
      </c>
      <c r="P6" s="188">
        <f>O6</f>
        <v>44196</v>
      </c>
      <c r="Q6" s="188">
        <f>P6</f>
        <v>44196</v>
      </c>
      <c r="R6" s="188">
        <f>T8</f>
        <v>44286</v>
      </c>
      <c r="S6" s="188">
        <f>R6</f>
        <v>44286</v>
      </c>
      <c r="T6" s="188">
        <f>S6</f>
        <v>44286</v>
      </c>
      <c r="U6" s="188">
        <f>W8</f>
        <v>44377</v>
      </c>
      <c r="V6" s="188">
        <f>U6</f>
        <v>44377</v>
      </c>
      <c r="W6" s="188">
        <f>V6</f>
        <v>44377</v>
      </c>
      <c r="X6" s="188">
        <f>Z8</f>
        <v>44469</v>
      </c>
      <c r="Y6" s="188">
        <f>X6</f>
        <v>44469</v>
      </c>
      <c r="Z6" s="188">
        <f>Y6</f>
        <v>44469</v>
      </c>
      <c r="AA6" s="188">
        <f>AC8</f>
        <v>44561</v>
      </c>
      <c r="AB6" s="188">
        <f>AA6</f>
        <v>44561</v>
      </c>
      <c r="AC6" s="188">
        <f>AB6</f>
        <v>44561</v>
      </c>
      <c r="AD6" s="188">
        <f>AF8</f>
        <v>44651</v>
      </c>
      <c r="AE6" s="188">
        <f>AD6</f>
        <v>44651</v>
      </c>
      <c r="AF6" s="188">
        <f>AE6</f>
        <v>44651</v>
      </c>
      <c r="AG6" s="188">
        <f>AI8</f>
        <v>44742</v>
      </c>
      <c r="AH6" s="188">
        <f>AG6</f>
        <v>44742</v>
      </c>
      <c r="AI6" s="188">
        <f>AH6</f>
        <v>44742</v>
      </c>
      <c r="AJ6" s="188">
        <f>AL8</f>
        <v>44834</v>
      </c>
      <c r="AK6" s="188">
        <f>AJ6</f>
        <v>44834</v>
      </c>
      <c r="AL6" s="188">
        <f>AK6</f>
        <v>44834</v>
      </c>
      <c r="AM6" s="188">
        <f>AO8</f>
        <v>44926</v>
      </c>
      <c r="AN6" s="188">
        <f>AM6</f>
        <v>44926</v>
      </c>
      <c r="AO6" s="188">
        <f>AN6</f>
        <v>44926</v>
      </c>
      <c r="AP6" s="188">
        <f>AR8</f>
        <v>45016</v>
      </c>
      <c r="AQ6" s="188">
        <f>AP6</f>
        <v>45016</v>
      </c>
      <c r="AR6" s="188">
        <f>AQ6</f>
        <v>45016</v>
      </c>
      <c r="AS6" s="188">
        <f>AU8</f>
        <v>45107</v>
      </c>
      <c r="AT6" s="188">
        <f>AS6</f>
        <v>45107</v>
      </c>
      <c r="AU6" s="188">
        <f>AT6</f>
        <v>45107</v>
      </c>
      <c r="AV6" s="188">
        <f>AX8</f>
        <v>45199</v>
      </c>
      <c r="AW6" s="188">
        <f>AV6</f>
        <v>45199</v>
      </c>
      <c r="AX6" s="188">
        <f>AW6</f>
        <v>45199</v>
      </c>
      <c r="AY6" s="188">
        <f>BA8</f>
        <v>45291</v>
      </c>
      <c r="AZ6" s="188">
        <f>AY6</f>
        <v>45291</v>
      </c>
      <c r="BA6" s="188">
        <f>AZ6</f>
        <v>45291</v>
      </c>
      <c r="BB6" s="188">
        <f>BD8</f>
        <v>45382</v>
      </c>
      <c r="BC6" s="188">
        <f>BB6</f>
        <v>45382</v>
      </c>
      <c r="BD6" s="188">
        <f>BC6</f>
        <v>45382</v>
      </c>
      <c r="BE6" s="188"/>
      <c r="BF6" s="188"/>
      <c r="BG6" s="188"/>
    </row>
    <row r="7" spans="1:60" x14ac:dyDescent="0.25">
      <c r="H7" s="116">
        <f t="shared" ref="H7:BG7" si="0">SUBTOTAL(9,H9:H189)</f>
        <v>1625072070.7567549</v>
      </c>
      <c r="I7" s="116">
        <f>SUM(I9:I189)</f>
        <v>127127852.24999993</v>
      </c>
      <c r="J7" s="123">
        <f>H7-I7</f>
        <v>1497944218.5067549</v>
      </c>
      <c r="K7" s="123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98">
        <f t="shared" si="0"/>
        <v>0</v>
      </c>
      <c r="P7" s="123">
        <f t="shared" si="0"/>
        <v>0</v>
      </c>
      <c r="Q7" s="123">
        <f t="shared" si="0"/>
        <v>15196837.628571428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3">
        <f t="shared" si="0"/>
        <v>0</v>
      </c>
      <c r="V7" s="123">
        <f t="shared" si="0"/>
        <v>0</v>
      </c>
      <c r="W7" s="123">
        <f t="shared" si="0"/>
        <v>162460736.66177583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3">
        <f t="shared" si="0"/>
        <v>0</v>
      </c>
      <c r="AB7" s="123">
        <f t="shared" si="0"/>
        <v>0</v>
      </c>
      <c r="AC7" s="123">
        <f t="shared" si="0"/>
        <v>0</v>
      </c>
      <c r="AD7" s="123">
        <f t="shared" si="0"/>
        <v>0</v>
      </c>
      <c r="AE7" s="123">
        <f t="shared" si="0"/>
        <v>0</v>
      </c>
      <c r="AF7" s="123">
        <f t="shared" si="0"/>
        <v>0</v>
      </c>
      <c r="AG7" s="123">
        <f t="shared" si="0"/>
        <v>0</v>
      </c>
      <c r="AH7" s="123">
        <f t="shared" si="0"/>
        <v>0</v>
      </c>
      <c r="AI7" s="123">
        <f t="shared" si="0"/>
        <v>162507207.07567546</v>
      </c>
      <c r="AJ7" s="123">
        <f t="shared" si="0"/>
        <v>0</v>
      </c>
      <c r="AK7" s="123">
        <f t="shared" si="0"/>
        <v>0</v>
      </c>
      <c r="AL7" s="123">
        <f t="shared" si="0"/>
        <v>0</v>
      </c>
      <c r="AM7" s="123">
        <f t="shared" si="0"/>
        <v>0</v>
      </c>
      <c r="AN7" s="123">
        <f t="shared" si="0"/>
        <v>0</v>
      </c>
      <c r="AO7" s="123">
        <f t="shared" si="0"/>
        <v>1049526575.79189</v>
      </c>
      <c r="AP7" s="123">
        <f t="shared" si="0"/>
        <v>0</v>
      </c>
      <c r="AQ7" s="123">
        <f t="shared" si="0"/>
        <v>0</v>
      </c>
      <c r="AR7" s="123">
        <f t="shared" si="0"/>
        <v>0</v>
      </c>
      <c r="AS7" s="123">
        <f t="shared" si="0"/>
        <v>0</v>
      </c>
      <c r="AT7" s="123">
        <f t="shared" si="0"/>
        <v>0</v>
      </c>
      <c r="AU7" s="123">
        <f t="shared" si="0"/>
        <v>0</v>
      </c>
      <c r="AV7" s="123">
        <f t="shared" si="0"/>
        <v>0</v>
      </c>
      <c r="AW7" s="123">
        <f t="shared" si="0"/>
        <v>0</v>
      </c>
      <c r="AX7" s="123">
        <f t="shared" si="0"/>
        <v>0</v>
      </c>
      <c r="AY7" s="123">
        <f t="shared" si="0"/>
        <v>0</v>
      </c>
      <c r="AZ7" s="123">
        <f t="shared" si="0"/>
        <v>0</v>
      </c>
      <c r="BA7" s="123">
        <f t="shared" si="0"/>
        <v>108252861.3488415</v>
      </c>
      <c r="BB7" s="123"/>
      <c r="BC7" s="123"/>
      <c r="BD7" s="123"/>
      <c r="BE7" s="123"/>
      <c r="BF7" s="123">
        <f t="shared" si="0"/>
        <v>19513154.354540162</v>
      </c>
      <c r="BG7" s="123">
        <f t="shared" si="0"/>
        <v>8894445.9701129943</v>
      </c>
    </row>
    <row r="8" spans="1:60" ht="30" x14ac:dyDescent="0.25">
      <c r="A8" s="117" t="s">
        <v>108</v>
      </c>
      <c r="B8" s="117" t="s">
        <v>109</v>
      </c>
      <c r="C8" s="117" t="s">
        <v>26</v>
      </c>
      <c r="D8" s="118" t="s">
        <v>110</v>
      </c>
      <c r="E8" s="118" t="s">
        <v>111</v>
      </c>
      <c r="F8" s="117" t="s">
        <v>112</v>
      </c>
      <c r="G8" s="117" t="s">
        <v>34</v>
      </c>
      <c r="H8" s="120" t="s">
        <v>113</v>
      </c>
      <c r="I8" s="119" t="s">
        <v>114</v>
      </c>
      <c r="J8" s="186" t="s">
        <v>115</v>
      </c>
      <c r="K8" s="189">
        <v>44012</v>
      </c>
      <c r="L8" s="189">
        <v>44043</v>
      </c>
      <c r="M8" s="189">
        <v>44074</v>
      </c>
      <c r="N8" s="189">
        <v>44104</v>
      </c>
      <c r="O8" s="189">
        <v>44135</v>
      </c>
      <c r="P8" s="189">
        <v>44165</v>
      </c>
      <c r="Q8" s="189">
        <v>44196</v>
      </c>
      <c r="R8" s="189">
        <v>44227</v>
      </c>
      <c r="S8" s="189">
        <v>44255</v>
      </c>
      <c r="T8" s="189">
        <v>44286</v>
      </c>
      <c r="U8" s="189">
        <v>44316</v>
      </c>
      <c r="V8" s="189">
        <v>44347</v>
      </c>
      <c r="W8" s="189">
        <v>44377</v>
      </c>
      <c r="X8" s="189">
        <v>44408</v>
      </c>
      <c r="Y8" s="189">
        <v>44439</v>
      </c>
      <c r="Z8" s="189">
        <v>44469</v>
      </c>
      <c r="AA8" s="189">
        <v>44500</v>
      </c>
      <c r="AB8" s="189">
        <v>44530</v>
      </c>
      <c r="AC8" s="189">
        <v>44561</v>
      </c>
      <c r="AD8" s="189">
        <v>44592</v>
      </c>
      <c r="AE8" s="189">
        <v>44620</v>
      </c>
      <c r="AF8" s="189">
        <v>44651</v>
      </c>
      <c r="AG8" s="189">
        <v>44681</v>
      </c>
      <c r="AH8" s="189">
        <v>44712</v>
      </c>
      <c r="AI8" s="189">
        <v>44742</v>
      </c>
      <c r="AJ8" s="189">
        <v>44773</v>
      </c>
      <c r="AK8" s="189">
        <v>44804</v>
      </c>
      <c r="AL8" s="189">
        <v>44834</v>
      </c>
      <c r="AM8" s="189">
        <v>44865</v>
      </c>
      <c r="AN8" s="189">
        <v>44895</v>
      </c>
      <c r="AO8" s="189">
        <v>44926</v>
      </c>
      <c r="AP8" s="189">
        <v>44957</v>
      </c>
      <c r="AQ8" s="189">
        <v>44985</v>
      </c>
      <c r="AR8" s="189">
        <v>45016</v>
      </c>
      <c r="AS8" s="189">
        <v>45046</v>
      </c>
      <c r="AT8" s="189">
        <v>45077</v>
      </c>
      <c r="AU8" s="189">
        <v>45107</v>
      </c>
      <c r="AV8" s="189">
        <v>45138</v>
      </c>
      <c r="AW8" s="189">
        <v>45169</v>
      </c>
      <c r="AX8" s="189">
        <v>45199</v>
      </c>
      <c r="AY8" s="189">
        <v>45230</v>
      </c>
      <c r="AZ8" s="189">
        <v>45260</v>
      </c>
      <c r="BA8" s="189">
        <v>45291</v>
      </c>
      <c r="BB8" s="189">
        <v>45382</v>
      </c>
      <c r="BC8" s="189">
        <v>45382</v>
      </c>
      <c r="BD8" s="189">
        <v>45382</v>
      </c>
      <c r="BE8" s="189"/>
      <c r="BF8" s="189" t="s">
        <v>116</v>
      </c>
      <c r="BG8" s="189" t="s">
        <v>107</v>
      </c>
      <c r="BH8" s="189"/>
    </row>
    <row r="9" spans="1:60" ht="15.75" x14ac:dyDescent="0.3">
      <c r="A9" s="2">
        <v>1</v>
      </c>
      <c r="B9" s="2" t="s">
        <v>5</v>
      </c>
      <c r="C9" s="35" t="s">
        <v>18</v>
      </c>
      <c r="D9" s="25" t="s">
        <v>174</v>
      </c>
      <c r="E9" s="121">
        <v>43746</v>
      </c>
      <c r="F9" s="2" t="s">
        <v>172</v>
      </c>
      <c r="G9" s="2" t="s">
        <v>173</v>
      </c>
      <c r="H9" s="122">
        <v>7630630.6306306301</v>
      </c>
      <c r="I9" s="122">
        <v>763062.85714285681</v>
      </c>
      <c r="J9" s="223"/>
      <c r="K9" s="116"/>
      <c r="L9" s="116"/>
      <c r="M9" s="116"/>
      <c r="N9" s="116"/>
      <c r="P9" s="116"/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763063.06306306308</v>
      </c>
      <c r="X9" s="57">
        <v>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>
        <v>0</v>
      </c>
      <c r="AG9" s="57">
        <v>0</v>
      </c>
      <c r="AH9" s="57">
        <v>0</v>
      </c>
      <c r="AI9" s="57">
        <v>763063.06306306308</v>
      </c>
      <c r="AJ9" s="57">
        <v>0</v>
      </c>
      <c r="AK9" s="57">
        <v>0</v>
      </c>
      <c r="AL9" s="57">
        <v>0</v>
      </c>
      <c r="AM9" s="57">
        <v>0</v>
      </c>
      <c r="AN9" s="57">
        <v>0</v>
      </c>
      <c r="AO9" s="57">
        <v>4959909.9099099096</v>
      </c>
      <c r="AP9" s="57">
        <v>0</v>
      </c>
      <c r="AQ9" s="57">
        <v>0</v>
      </c>
      <c r="AR9" s="57">
        <v>0</v>
      </c>
      <c r="AS9" s="57">
        <v>0</v>
      </c>
      <c r="AT9" s="57">
        <v>0</v>
      </c>
      <c r="AU9" s="57">
        <v>0</v>
      </c>
      <c r="AV9" s="57">
        <v>0</v>
      </c>
      <c r="AW9" s="57">
        <v>0</v>
      </c>
      <c r="AX9" s="57">
        <v>0</v>
      </c>
      <c r="AY9" s="57">
        <v>0</v>
      </c>
      <c r="AZ9" s="57">
        <v>0</v>
      </c>
      <c r="BA9" s="57">
        <f>H9-I9-SUM(K9:AZ9)</f>
        <v>381531.73745173682</v>
      </c>
      <c r="BB9" s="57"/>
      <c r="BC9" s="57"/>
      <c r="BD9" s="57"/>
      <c r="BE9" s="57"/>
      <c r="BF9" s="57">
        <v>0.20592020626645535</v>
      </c>
      <c r="BG9" s="57">
        <v>0</v>
      </c>
      <c r="BH9" s="57">
        <f t="shared" ref="BH9:BH64" si="1">SUM(L9:BA9,I9)-H9</f>
        <v>0</v>
      </c>
    </row>
    <row r="10" spans="1:60" ht="15.75" x14ac:dyDescent="0.3">
      <c r="A10" s="2">
        <v>2</v>
      </c>
      <c r="B10" s="2" t="s">
        <v>5</v>
      </c>
      <c r="C10" s="35" t="s">
        <v>18</v>
      </c>
      <c r="D10" s="25" t="s">
        <v>174</v>
      </c>
      <c r="E10" s="121">
        <v>43743</v>
      </c>
      <c r="F10" s="2" t="s">
        <v>172</v>
      </c>
      <c r="G10" s="2" t="s">
        <v>173</v>
      </c>
      <c r="H10" s="122">
        <v>7630630.6306306301</v>
      </c>
      <c r="I10" s="122">
        <v>763062.85714285704</v>
      </c>
      <c r="J10" s="223"/>
      <c r="K10" s="116"/>
      <c r="L10" s="123"/>
      <c r="M10" s="123"/>
      <c r="N10" s="123"/>
      <c r="O10" s="198"/>
      <c r="P10" s="123"/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763063.06306306308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763063.06306306308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  <c r="AO10" s="198">
        <v>4959909.9099099096</v>
      </c>
      <c r="AP10" s="198">
        <v>0</v>
      </c>
      <c r="AQ10" s="198">
        <v>0</v>
      </c>
      <c r="AR10" s="198">
        <v>0</v>
      </c>
      <c r="AS10" s="198">
        <v>0</v>
      </c>
      <c r="AT10" s="198">
        <v>0</v>
      </c>
      <c r="AU10" s="198">
        <v>0</v>
      </c>
      <c r="AV10" s="198">
        <v>0</v>
      </c>
      <c r="AW10" s="198">
        <v>0</v>
      </c>
      <c r="AX10" s="198">
        <v>0</v>
      </c>
      <c r="AY10" s="198">
        <v>0</v>
      </c>
      <c r="AZ10" s="198">
        <v>0</v>
      </c>
      <c r="BA10" s="57">
        <f t="shared" ref="BA10:BA73" si="2">H10-I10-SUM(K10:AZ10)</f>
        <v>381531.73745173682</v>
      </c>
      <c r="BB10" s="198"/>
      <c r="BC10" s="198"/>
      <c r="BD10" s="198"/>
      <c r="BE10" s="198"/>
      <c r="BF10" s="198">
        <v>0.20592020603362471</v>
      </c>
      <c r="BG10" s="198">
        <v>0</v>
      </c>
      <c r="BH10" s="198">
        <f t="shared" si="1"/>
        <v>0</v>
      </c>
    </row>
    <row r="11" spans="1:60" ht="15.75" x14ac:dyDescent="0.3">
      <c r="A11" s="2">
        <v>3</v>
      </c>
      <c r="B11" s="2" t="s">
        <v>5</v>
      </c>
      <c r="C11" s="35" t="s">
        <v>18</v>
      </c>
      <c r="D11" s="25" t="s">
        <v>174</v>
      </c>
      <c r="E11" s="121">
        <v>43748</v>
      </c>
      <c r="F11" s="2" t="s">
        <v>172</v>
      </c>
      <c r="G11" s="2" t="s">
        <v>173</v>
      </c>
      <c r="H11" s="122">
        <v>7630630.6306306301</v>
      </c>
      <c r="I11" s="122">
        <v>763062.85714285693</v>
      </c>
      <c r="J11" s="223"/>
      <c r="K11" s="116"/>
      <c r="L11" s="123"/>
      <c r="M11" s="123"/>
      <c r="N11" s="123"/>
      <c r="O11" s="198"/>
      <c r="P11" s="123"/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763063.06306306308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763063.06306306308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4959909.9099099096</v>
      </c>
      <c r="AP11" s="198">
        <v>0</v>
      </c>
      <c r="AQ11" s="198">
        <v>0</v>
      </c>
      <c r="AR11" s="198">
        <v>0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57">
        <f t="shared" si="2"/>
        <v>381531.73745173682</v>
      </c>
      <c r="BB11" s="198"/>
      <c r="BC11" s="198"/>
      <c r="BD11" s="198"/>
      <c r="BE11" s="198"/>
      <c r="BF11" s="198">
        <v>0.20592020615004003</v>
      </c>
      <c r="BG11" s="198">
        <v>0</v>
      </c>
      <c r="BH11" s="198">
        <f t="shared" si="1"/>
        <v>0</v>
      </c>
    </row>
    <row r="12" spans="1:60" ht="15.75" x14ac:dyDescent="0.3">
      <c r="A12" s="2">
        <v>4</v>
      </c>
      <c r="B12" s="2" t="s">
        <v>5</v>
      </c>
      <c r="C12" s="35" t="s">
        <v>175</v>
      </c>
      <c r="D12" s="25" t="s">
        <v>174</v>
      </c>
      <c r="E12" s="121">
        <v>43743</v>
      </c>
      <c r="F12" s="2" t="s">
        <v>172</v>
      </c>
      <c r="G12" s="2" t="s">
        <v>173</v>
      </c>
      <c r="H12" s="122">
        <v>12135135.135135099</v>
      </c>
      <c r="I12" s="122">
        <v>1213513.333333333</v>
      </c>
      <c r="J12" s="223"/>
      <c r="K12" s="116"/>
      <c r="L12" s="123"/>
      <c r="M12" s="123"/>
      <c r="N12" s="123"/>
      <c r="O12" s="198"/>
      <c r="P12" s="123"/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1213513.5135135099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1213513.5135135099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7887837.8378378144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57">
        <f t="shared" si="2"/>
        <v>606756.93693693355</v>
      </c>
      <c r="BB12" s="198"/>
      <c r="BC12" s="198"/>
      <c r="BD12" s="198"/>
      <c r="BE12" s="198"/>
      <c r="BF12" s="198">
        <v>0.18018017685972154</v>
      </c>
      <c r="BG12" s="198">
        <v>0</v>
      </c>
      <c r="BH12" s="198">
        <f t="shared" si="1"/>
        <v>0</v>
      </c>
    </row>
    <row r="13" spans="1:60" ht="15.75" x14ac:dyDescent="0.3">
      <c r="A13" s="2">
        <v>5</v>
      </c>
      <c r="B13" s="2" t="s">
        <v>5</v>
      </c>
      <c r="C13" s="35" t="s">
        <v>18</v>
      </c>
      <c r="D13" s="25" t="s">
        <v>174</v>
      </c>
      <c r="E13" s="121">
        <v>43744</v>
      </c>
      <c r="F13" s="2" t="s">
        <v>172</v>
      </c>
      <c r="G13" s="2" t="s">
        <v>173</v>
      </c>
      <c r="H13" s="122">
        <v>7630630.6306306301</v>
      </c>
      <c r="I13" s="122">
        <v>759729.52380952355</v>
      </c>
      <c r="J13" s="223"/>
      <c r="K13" s="116"/>
      <c r="L13" s="123"/>
      <c r="M13" s="123"/>
      <c r="N13" s="123"/>
      <c r="O13" s="198"/>
      <c r="P13" s="123"/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763063.06306306308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763063.06306306308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4959909.9099099096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57">
        <f t="shared" si="2"/>
        <v>384865.07078507077</v>
      </c>
      <c r="BB13" s="198"/>
      <c r="BC13" s="198"/>
      <c r="BD13" s="198"/>
      <c r="BE13" s="198"/>
      <c r="BF13" s="198">
        <v>3333.5392535395222</v>
      </c>
      <c r="BG13" s="198">
        <v>0</v>
      </c>
      <c r="BH13" s="198">
        <f t="shared" si="1"/>
        <v>0</v>
      </c>
    </row>
    <row r="14" spans="1:60" ht="15.75" x14ac:dyDescent="0.3">
      <c r="A14" s="2">
        <v>6</v>
      </c>
      <c r="B14" s="2" t="s">
        <v>5</v>
      </c>
      <c r="C14" s="35" t="s">
        <v>18</v>
      </c>
      <c r="D14" s="25" t="s">
        <v>171</v>
      </c>
      <c r="E14" s="121">
        <v>43752</v>
      </c>
      <c r="F14" s="2" t="s">
        <v>172</v>
      </c>
      <c r="G14" s="2" t="s">
        <v>173</v>
      </c>
      <c r="H14" s="122">
        <v>7630630.6306306301</v>
      </c>
      <c r="I14" s="122">
        <v>809523.80952380935</v>
      </c>
      <c r="J14" s="223"/>
      <c r="K14" s="116"/>
      <c r="L14" s="123"/>
      <c r="M14" s="123"/>
      <c r="N14" s="123"/>
      <c r="O14" s="198"/>
      <c r="P14" s="123"/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716602.3166023168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763063.06306306308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4959909.9099099096</v>
      </c>
      <c r="AP14" s="198">
        <v>0</v>
      </c>
      <c r="AQ14" s="198">
        <v>0</v>
      </c>
      <c r="AR14" s="198">
        <v>0</v>
      </c>
      <c r="AS14" s="198">
        <v>0</v>
      </c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57">
        <f t="shared" si="2"/>
        <v>381531.53153153043</v>
      </c>
      <c r="BB14" s="198"/>
      <c r="BC14" s="198"/>
      <c r="BD14" s="198"/>
      <c r="BE14" s="198"/>
      <c r="BF14" s="198">
        <v>0</v>
      </c>
      <c r="BG14" s="198">
        <v>46460.746460746275</v>
      </c>
      <c r="BH14" s="198">
        <f t="shared" si="1"/>
        <v>0</v>
      </c>
    </row>
    <row r="15" spans="1:60" ht="15.75" x14ac:dyDescent="0.3">
      <c r="A15" s="2">
        <v>7</v>
      </c>
      <c r="B15" s="2" t="s">
        <v>5</v>
      </c>
      <c r="C15" s="35" t="s">
        <v>18</v>
      </c>
      <c r="D15" s="25" t="s">
        <v>174</v>
      </c>
      <c r="E15" s="121">
        <v>43740</v>
      </c>
      <c r="F15" s="2" t="s">
        <v>172</v>
      </c>
      <c r="G15" s="2" t="s">
        <v>173</v>
      </c>
      <c r="H15" s="122">
        <v>7630630.6306306301</v>
      </c>
      <c r="I15" s="122">
        <v>763062.85714285716</v>
      </c>
      <c r="J15" s="223"/>
      <c r="K15" s="116"/>
      <c r="L15" s="123"/>
      <c r="M15" s="123"/>
      <c r="N15" s="123"/>
      <c r="O15" s="198"/>
      <c r="P15" s="123"/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763063.06306306308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763063.06306306308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4959909.9099099096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0</v>
      </c>
      <c r="BA15" s="57">
        <f t="shared" si="2"/>
        <v>381531.73745173682</v>
      </c>
      <c r="BB15" s="198"/>
      <c r="BC15" s="198"/>
      <c r="BD15" s="198"/>
      <c r="BE15" s="198"/>
      <c r="BF15" s="198">
        <v>0.20592020591720939</v>
      </c>
      <c r="BG15" s="198">
        <v>0</v>
      </c>
      <c r="BH15" s="198">
        <f t="shared" si="1"/>
        <v>0</v>
      </c>
    </row>
    <row r="16" spans="1:60" ht="15.75" x14ac:dyDescent="0.3">
      <c r="A16" s="2">
        <v>8</v>
      </c>
      <c r="B16" s="2" t="s">
        <v>5</v>
      </c>
      <c r="C16" s="35" t="s">
        <v>18</v>
      </c>
      <c r="D16" s="25" t="s">
        <v>174</v>
      </c>
      <c r="E16" s="121">
        <v>43752</v>
      </c>
      <c r="F16" s="2" t="s">
        <v>172</v>
      </c>
      <c r="G16" s="2" t="s">
        <v>173</v>
      </c>
      <c r="H16" s="122">
        <v>7630630.6306306301</v>
      </c>
      <c r="I16" s="122">
        <v>529180.97619047598</v>
      </c>
      <c r="J16" s="223"/>
      <c r="K16" s="116"/>
      <c r="L16" s="123"/>
      <c r="M16" s="123"/>
      <c r="N16" s="123"/>
      <c r="O16" s="198"/>
      <c r="P16" s="123"/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763063.06306306308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763063.06306306308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4959909.9099099096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57">
        <f t="shared" si="2"/>
        <v>615413.61840411834</v>
      </c>
      <c r="BB16" s="198"/>
      <c r="BC16" s="198"/>
      <c r="BD16" s="198"/>
      <c r="BE16" s="198"/>
      <c r="BF16" s="198">
        <v>286872.5868725871</v>
      </c>
      <c r="BG16" s="198">
        <v>0</v>
      </c>
      <c r="BH16" s="198">
        <f t="shared" si="1"/>
        <v>0</v>
      </c>
    </row>
    <row r="17" spans="1:95" ht="15.75" x14ac:dyDescent="0.3">
      <c r="A17" s="2">
        <v>9</v>
      </c>
      <c r="B17" s="2" t="s">
        <v>5</v>
      </c>
      <c r="C17" s="35" t="s">
        <v>18</v>
      </c>
      <c r="D17" s="25" t="s">
        <v>174</v>
      </c>
      <c r="E17" s="121">
        <v>43746</v>
      </c>
      <c r="F17" s="2" t="s">
        <v>172</v>
      </c>
      <c r="G17" s="2" t="s">
        <v>173</v>
      </c>
      <c r="H17" s="122">
        <v>7630630.6306306301</v>
      </c>
      <c r="I17" s="122">
        <v>761246.6380952379</v>
      </c>
      <c r="J17" s="223"/>
      <c r="K17" s="116"/>
      <c r="L17" s="123"/>
      <c r="M17" s="123"/>
      <c r="N17" s="123"/>
      <c r="O17" s="198"/>
      <c r="P17" s="123"/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763063.06306306308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763063.06306306308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4959909.9099099096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57">
        <f t="shared" si="2"/>
        <v>383347.95649935585</v>
      </c>
      <c r="BB17" s="198"/>
      <c r="BC17" s="198"/>
      <c r="BD17" s="198"/>
      <c r="BE17" s="198"/>
      <c r="BF17" s="198">
        <v>1816.4249678251799</v>
      </c>
      <c r="BG17" s="198">
        <v>0</v>
      </c>
      <c r="BH17" s="198">
        <f t="shared" si="1"/>
        <v>0</v>
      </c>
    </row>
    <row r="18" spans="1:95" ht="15.75" x14ac:dyDescent="0.3">
      <c r="A18" s="2">
        <v>10</v>
      </c>
      <c r="B18" s="2" t="s">
        <v>5</v>
      </c>
      <c r="C18" s="35" t="s">
        <v>18</v>
      </c>
      <c r="D18" s="25" t="s">
        <v>174</v>
      </c>
      <c r="E18" s="121">
        <v>43731</v>
      </c>
      <c r="F18" s="2" t="s">
        <v>172</v>
      </c>
      <c r="G18" s="2" t="s">
        <v>173</v>
      </c>
      <c r="H18" s="122">
        <v>7630630.6306306301</v>
      </c>
      <c r="I18" s="122">
        <v>757612.38095238071</v>
      </c>
      <c r="J18" s="223"/>
      <c r="K18" s="116"/>
      <c r="L18" s="123"/>
      <c r="M18" s="123"/>
      <c r="N18" s="123"/>
      <c r="O18" s="198"/>
      <c r="P18" s="123"/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763063.06306306308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763063.06306306308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4959909.9099099096</v>
      </c>
      <c r="AP18" s="198">
        <v>0</v>
      </c>
      <c r="AQ18" s="198">
        <v>0</v>
      </c>
      <c r="AR18" s="198">
        <v>0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57">
        <f t="shared" si="2"/>
        <v>386982.21364221349</v>
      </c>
      <c r="BB18" s="198"/>
      <c r="BC18" s="198"/>
      <c r="BD18" s="198"/>
      <c r="BE18" s="198"/>
      <c r="BF18" s="198">
        <v>5450.6821106823627</v>
      </c>
      <c r="BG18" s="198">
        <v>0</v>
      </c>
      <c r="BH18" s="198">
        <f t="shared" si="1"/>
        <v>0</v>
      </c>
    </row>
    <row r="19" spans="1:95" ht="15.75" x14ac:dyDescent="0.3">
      <c r="A19" s="2">
        <v>11</v>
      </c>
      <c r="B19" s="2" t="s">
        <v>5</v>
      </c>
      <c r="C19" s="35" t="s">
        <v>176</v>
      </c>
      <c r="D19" s="25" t="s">
        <v>174</v>
      </c>
      <c r="E19" s="121">
        <v>43749</v>
      </c>
      <c r="F19" s="2" t="s">
        <v>172</v>
      </c>
      <c r="G19" s="2" t="s">
        <v>173</v>
      </c>
      <c r="H19" s="122">
        <v>12135135.135135099</v>
      </c>
      <c r="I19" s="122">
        <v>1221940.5138888885</v>
      </c>
      <c r="J19" s="223"/>
      <c r="K19" s="116"/>
      <c r="L19" s="123"/>
      <c r="M19" s="123"/>
      <c r="N19" s="123"/>
      <c r="O19" s="198"/>
      <c r="P19" s="123"/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1213513.5135135099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1213513.5135135099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7887837.8378378144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  <c r="AX19" s="198">
        <v>0</v>
      </c>
      <c r="AY19" s="198">
        <v>0</v>
      </c>
      <c r="AZ19" s="198">
        <v>0</v>
      </c>
      <c r="BA19" s="57">
        <f t="shared" si="2"/>
        <v>598329.75638137758</v>
      </c>
      <c r="BB19" s="198"/>
      <c r="BC19" s="198"/>
      <c r="BD19" s="198"/>
      <c r="BE19" s="198"/>
      <c r="BF19" s="198">
        <v>0.18018017685972154</v>
      </c>
      <c r="BG19" s="198">
        <v>0</v>
      </c>
      <c r="BH19" s="198">
        <f t="shared" si="1"/>
        <v>0</v>
      </c>
    </row>
    <row r="20" spans="1:95" ht="15.75" x14ac:dyDescent="0.3">
      <c r="A20" s="2">
        <v>12</v>
      </c>
      <c r="B20" s="2" t="s">
        <v>5</v>
      </c>
      <c r="C20" s="35" t="s">
        <v>176</v>
      </c>
      <c r="D20" s="25" t="s">
        <v>174</v>
      </c>
      <c r="E20" s="121">
        <v>43748</v>
      </c>
      <c r="F20" s="2" t="s">
        <v>172</v>
      </c>
      <c r="G20" s="2" t="s">
        <v>173</v>
      </c>
      <c r="H20" s="122">
        <v>12135135.135135099</v>
      </c>
      <c r="I20" s="122">
        <v>476190.47619047586</v>
      </c>
      <c r="J20" s="223"/>
      <c r="K20" s="116"/>
      <c r="L20" s="123"/>
      <c r="M20" s="123"/>
      <c r="N20" s="123"/>
      <c r="O20" s="198"/>
      <c r="P20" s="123"/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1213513.5135135099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1213513.5135135099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7887837.8378378144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57">
        <f t="shared" si="2"/>
        <v>1344079.7940797899</v>
      </c>
      <c r="BB20" s="198"/>
      <c r="BC20" s="198"/>
      <c r="BD20" s="198"/>
      <c r="BE20" s="198"/>
      <c r="BF20" s="198">
        <v>0.18018017685972154</v>
      </c>
      <c r="BG20" s="198">
        <v>0</v>
      </c>
      <c r="BH20" s="198">
        <f t="shared" si="1"/>
        <v>0</v>
      </c>
    </row>
    <row r="21" spans="1:95" ht="15.75" x14ac:dyDescent="0.3">
      <c r="A21" s="2">
        <v>13</v>
      </c>
      <c r="B21" s="2" t="s">
        <v>5</v>
      </c>
      <c r="C21" s="35" t="s">
        <v>18</v>
      </c>
      <c r="D21" s="25" t="s">
        <v>174</v>
      </c>
      <c r="E21" s="121">
        <v>43737</v>
      </c>
      <c r="F21" s="2" t="s">
        <v>172</v>
      </c>
      <c r="G21" s="2" t="s">
        <v>173</v>
      </c>
      <c r="H21" s="122">
        <v>7630630.6306306301</v>
      </c>
      <c r="I21" s="122">
        <v>763062.85714285693</v>
      </c>
      <c r="J21" s="223"/>
      <c r="K21" s="116"/>
      <c r="L21" s="123"/>
      <c r="M21" s="123"/>
      <c r="N21" s="123"/>
      <c r="O21" s="198"/>
      <c r="P21" s="123"/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763063.06306306308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763063.06306306308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4959909.9099099096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57">
        <f t="shared" si="2"/>
        <v>381531.73745173682</v>
      </c>
      <c r="BB21" s="198"/>
      <c r="BC21" s="198"/>
      <c r="BD21" s="198"/>
      <c r="BE21" s="198"/>
      <c r="BF21" s="198">
        <v>0.20592020615004003</v>
      </c>
      <c r="BG21" s="198">
        <v>0</v>
      </c>
      <c r="BH21" s="198">
        <f t="shared" si="1"/>
        <v>0</v>
      </c>
    </row>
    <row r="22" spans="1:95" ht="15.75" x14ac:dyDescent="0.3">
      <c r="A22" s="2">
        <v>14</v>
      </c>
      <c r="B22" s="2" t="s">
        <v>5</v>
      </c>
      <c r="C22" s="35" t="s">
        <v>176</v>
      </c>
      <c r="D22" s="25" t="s">
        <v>174</v>
      </c>
      <c r="E22" s="121">
        <v>43734</v>
      </c>
      <c r="F22" s="2" t="s">
        <v>172</v>
      </c>
      <c r="G22" s="2" t="s">
        <v>173</v>
      </c>
      <c r="H22" s="122">
        <v>12135135.135135099</v>
      </c>
      <c r="I22" s="122">
        <v>1213523.1809523806</v>
      </c>
      <c r="J22" s="223"/>
      <c r="K22" s="116"/>
      <c r="L22" s="123"/>
      <c r="M22" s="123"/>
      <c r="N22" s="123"/>
      <c r="O22" s="198"/>
      <c r="P22" s="123"/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1213503.8460746391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1213513.5135135099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7887837.8378378144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57">
        <f t="shared" si="2"/>
        <v>606756.75675675459</v>
      </c>
      <c r="BB22" s="198"/>
      <c r="BC22" s="198"/>
      <c r="BD22" s="198"/>
      <c r="BE22" s="198"/>
      <c r="BF22" s="198">
        <v>0</v>
      </c>
      <c r="BG22" s="198">
        <v>9.6674388707615435</v>
      </c>
      <c r="BH22" s="198">
        <f t="shared" si="1"/>
        <v>0</v>
      </c>
    </row>
    <row r="23" spans="1:95" ht="15.75" x14ac:dyDescent="0.3">
      <c r="A23" s="2">
        <v>15</v>
      </c>
      <c r="B23" s="2" t="s">
        <v>5</v>
      </c>
      <c r="C23" s="35" t="s">
        <v>176</v>
      </c>
      <c r="D23" s="25" t="s">
        <v>174</v>
      </c>
      <c r="E23" s="121">
        <v>43746</v>
      </c>
      <c r="F23" s="2" t="s">
        <v>172</v>
      </c>
      <c r="G23" s="2" t="s">
        <v>173</v>
      </c>
      <c r="H23" s="122">
        <v>12135135.135135099</v>
      </c>
      <c r="I23" s="122">
        <v>1213513.664285714</v>
      </c>
      <c r="J23" s="223"/>
      <c r="K23" s="116"/>
      <c r="L23" s="123"/>
      <c r="M23" s="123"/>
      <c r="N23" s="123"/>
      <c r="O23" s="198"/>
      <c r="P23" s="123"/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1213513.5135135099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1213513.5135135099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7887837.8378378144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57">
        <f t="shared" si="2"/>
        <v>606756.60598455183</v>
      </c>
      <c r="BB23" s="198"/>
      <c r="BC23" s="198"/>
      <c r="BD23" s="198"/>
      <c r="BE23" s="198"/>
      <c r="BF23" s="198">
        <v>0</v>
      </c>
      <c r="BG23" s="198">
        <v>0.15077220415696502</v>
      </c>
      <c r="BH23" s="198">
        <f t="shared" si="1"/>
        <v>0</v>
      </c>
    </row>
    <row r="24" spans="1:95" ht="15.75" x14ac:dyDescent="0.3">
      <c r="A24" s="2">
        <v>16</v>
      </c>
      <c r="B24" s="2" t="s">
        <v>5</v>
      </c>
      <c r="C24" s="35" t="s">
        <v>176</v>
      </c>
      <c r="D24" s="25" t="s">
        <v>174</v>
      </c>
      <c r="E24" s="121">
        <v>43752</v>
      </c>
      <c r="F24" s="2" t="s">
        <v>172</v>
      </c>
      <c r="G24" s="2" t="s">
        <v>173</v>
      </c>
      <c r="H24" s="122">
        <v>12135135.135135099</v>
      </c>
      <c r="I24" s="122">
        <v>1213513.333333333</v>
      </c>
      <c r="J24" s="223"/>
      <c r="K24" s="116"/>
      <c r="L24" s="123"/>
      <c r="M24" s="123"/>
      <c r="N24" s="123"/>
      <c r="O24" s="198"/>
      <c r="P24" s="123"/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1213513.5135135099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1213513.5135135099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7887837.8378378144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57">
        <f t="shared" si="2"/>
        <v>606756.93693693355</v>
      </c>
      <c r="BB24" s="198"/>
      <c r="BC24" s="198"/>
      <c r="BD24" s="198"/>
      <c r="BE24" s="198"/>
      <c r="BF24" s="198">
        <v>0.18018017685972154</v>
      </c>
      <c r="BG24" s="198">
        <v>0</v>
      </c>
      <c r="BH24" s="198">
        <f t="shared" si="1"/>
        <v>0</v>
      </c>
    </row>
    <row r="25" spans="1:95" s="38" customFormat="1" ht="15.75" x14ac:dyDescent="0.3">
      <c r="A25" s="2">
        <v>17</v>
      </c>
      <c r="B25" s="2" t="s">
        <v>5</v>
      </c>
      <c r="C25" s="35" t="s">
        <v>176</v>
      </c>
      <c r="D25" s="25" t="s">
        <v>174</v>
      </c>
      <c r="E25" s="121">
        <v>43731</v>
      </c>
      <c r="F25" s="2" t="s">
        <v>172</v>
      </c>
      <c r="G25" s="2" t="s">
        <v>173</v>
      </c>
      <c r="H25" s="122">
        <v>12135135.135135099</v>
      </c>
      <c r="I25" s="122">
        <v>1213513.333333333</v>
      </c>
      <c r="J25" s="223"/>
      <c r="K25" s="116"/>
      <c r="L25" s="123"/>
      <c r="M25" s="123"/>
      <c r="N25" s="123"/>
      <c r="O25" s="198"/>
      <c r="P25" s="123"/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1213513.5135135099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1213513.5135135099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7887837.8378378144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57">
        <f t="shared" si="2"/>
        <v>606756.93693693355</v>
      </c>
      <c r="BB25" s="198"/>
      <c r="BC25" s="198"/>
      <c r="BD25" s="198"/>
      <c r="BE25" s="198"/>
      <c r="BF25" s="198">
        <v>0.18018017685972154</v>
      </c>
      <c r="BG25" s="198">
        <v>0</v>
      </c>
      <c r="BH25" s="198">
        <f t="shared" si="1"/>
        <v>0</v>
      </c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</row>
    <row r="26" spans="1:95" ht="15.75" x14ac:dyDescent="0.3">
      <c r="A26" s="2">
        <v>18</v>
      </c>
      <c r="B26" s="2" t="s">
        <v>5</v>
      </c>
      <c r="C26" s="35" t="s">
        <v>176</v>
      </c>
      <c r="D26" s="25" t="s">
        <v>174</v>
      </c>
      <c r="E26" s="121">
        <v>43746</v>
      </c>
      <c r="F26" s="2" t="s">
        <v>172</v>
      </c>
      <c r="G26" s="2" t="s">
        <v>173</v>
      </c>
      <c r="H26" s="122">
        <v>12135135.135135099</v>
      </c>
      <c r="I26" s="122">
        <v>866839.04761904734</v>
      </c>
      <c r="J26" s="223"/>
      <c r="K26" s="116"/>
      <c r="L26" s="123"/>
      <c r="M26" s="123"/>
      <c r="N26" s="123"/>
      <c r="O26" s="198"/>
      <c r="P26" s="123"/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1213513.5135135099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1213513.5135135099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7887837.8378378144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57">
        <f t="shared" si="2"/>
        <v>953431.222651219</v>
      </c>
      <c r="BB26" s="198"/>
      <c r="BC26" s="198"/>
      <c r="BD26" s="198"/>
      <c r="BE26" s="198"/>
      <c r="BF26" s="198">
        <v>346674.46589446254</v>
      </c>
      <c r="BG26" s="198">
        <v>0</v>
      </c>
      <c r="BH26" s="198">
        <f t="shared" si="1"/>
        <v>0</v>
      </c>
    </row>
    <row r="27" spans="1:95" ht="15.75" x14ac:dyDescent="0.3">
      <c r="A27" s="2">
        <v>19</v>
      </c>
      <c r="B27" s="2" t="s">
        <v>5</v>
      </c>
      <c r="C27" s="35" t="s">
        <v>18</v>
      </c>
      <c r="D27" s="25" t="s">
        <v>174</v>
      </c>
      <c r="E27" s="121">
        <v>43737</v>
      </c>
      <c r="F27" s="2" t="s">
        <v>172</v>
      </c>
      <c r="G27" s="2" t="s">
        <v>173</v>
      </c>
      <c r="H27" s="122">
        <v>7630630.6306306301</v>
      </c>
      <c r="I27" s="122">
        <v>763062.85714285693</v>
      </c>
      <c r="J27" s="223"/>
      <c r="K27" s="116"/>
      <c r="L27" s="123"/>
      <c r="M27" s="123"/>
      <c r="N27" s="123"/>
      <c r="O27" s="198"/>
      <c r="P27" s="123"/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763063.06306306308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763063.06306306308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4959909.9099099096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57">
        <f t="shared" si="2"/>
        <v>381531.73745173682</v>
      </c>
      <c r="BB27" s="198"/>
      <c r="BC27" s="198"/>
      <c r="BD27" s="198"/>
      <c r="BE27" s="198"/>
      <c r="BF27" s="198">
        <v>0.20592020615004003</v>
      </c>
      <c r="BG27" s="198">
        <v>0</v>
      </c>
      <c r="BH27" s="198">
        <f t="shared" si="1"/>
        <v>0</v>
      </c>
    </row>
    <row r="28" spans="1:95" ht="15.75" x14ac:dyDescent="0.3">
      <c r="A28" s="2">
        <v>20</v>
      </c>
      <c r="B28" s="2" t="s">
        <v>5</v>
      </c>
      <c r="C28" s="35" t="s">
        <v>176</v>
      </c>
      <c r="D28" s="25" t="s">
        <v>171</v>
      </c>
      <c r="E28" s="121">
        <v>43752</v>
      </c>
      <c r="F28" s="2" t="s">
        <v>172</v>
      </c>
      <c r="G28" s="2" t="s">
        <v>173</v>
      </c>
      <c r="H28" s="122">
        <v>12315315.315315301</v>
      </c>
      <c r="I28" s="122">
        <v>476190.47619047598</v>
      </c>
      <c r="J28" s="223"/>
      <c r="K28" s="116"/>
      <c r="L28" s="123"/>
      <c r="M28" s="123"/>
      <c r="N28" s="123"/>
      <c r="O28" s="198"/>
      <c r="P28" s="123"/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1231531.5315315302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1231531.5315315302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8004954.9549549455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  <c r="AX28" s="198">
        <v>0</v>
      </c>
      <c r="AY28" s="198">
        <v>0</v>
      </c>
      <c r="AZ28" s="198">
        <v>0</v>
      </c>
      <c r="BA28" s="57">
        <f t="shared" si="2"/>
        <v>1371106.8211068194</v>
      </c>
      <c r="BB28" s="198"/>
      <c r="BC28" s="198"/>
      <c r="BD28" s="198"/>
      <c r="BE28" s="198"/>
      <c r="BF28" s="198">
        <v>755341.05534105422</v>
      </c>
      <c r="BG28" s="198">
        <v>0</v>
      </c>
      <c r="BH28" s="198">
        <f t="shared" si="1"/>
        <v>0</v>
      </c>
    </row>
    <row r="29" spans="1:95" ht="15.75" x14ac:dyDescent="0.3">
      <c r="A29" s="2">
        <v>21</v>
      </c>
      <c r="B29" s="2" t="s">
        <v>5</v>
      </c>
      <c r="C29" s="35" t="s">
        <v>176</v>
      </c>
      <c r="D29" s="25" t="s">
        <v>174</v>
      </c>
      <c r="E29" s="121">
        <v>43757</v>
      </c>
      <c r="F29" s="2" t="s">
        <v>172</v>
      </c>
      <c r="G29" s="2" t="s">
        <v>173</v>
      </c>
      <c r="H29" s="122">
        <v>12135135.135135099</v>
      </c>
      <c r="I29" s="122">
        <v>1105718.0952380951</v>
      </c>
      <c r="J29" s="223"/>
      <c r="K29" s="116"/>
      <c r="L29" s="123"/>
      <c r="M29" s="123"/>
      <c r="N29" s="123"/>
      <c r="O29" s="198"/>
      <c r="P29" s="123"/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1213513.5135135099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1213513.5135135099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7887837.8378378144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  <c r="AX29" s="198">
        <v>0</v>
      </c>
      <c r="AY29" s="198">
        <v>0</v>
      </c>
      <c r="AZ29" s="198">
        <v>0</v>
      </c>
      <c r="BA29" s="57">
        <f t="shared" si="2"/>
        <v>714552.17503217049</v>
      </c>
      <c r="BB29" s="198"/>
      <c r="BC29" s="198"/>
      <c r="BD29" s="198"/>
      <c r="BE29" s="198"/>
      <c r="BF29" s="198">
        <v>107795.41827541473</v>
      </c>
      <c r="BG29" s="198">
        <v>0</v>
      </c>
      <c r="BH29" s="198">
        <f t="shared" si="1"/>
        <v>0</v>
      </c>
    </row>
    <row r="30" spans="1:95" ht="15.75" x14ac:dyDescent="0.3">
      <c r="A30" s="2">
        <v>22</v>
      </c>
      <c r="B30" s="2" t="s">
        <v>5</v>
      </c>
      <c r="C30" s="35" t="s">
        <v>176</v>
      </c>
      <c r="D30" s="25" t="s">
        <v>174</v>
      </c>
      <c r="E30" s="121">
        <v>43752</v>
      </c>
      <c r="F30" s="2" t="s">
        <v>172</v>
      </c>
      <c r="G30" s="2" t="s">
        <v>173</v>
      </c>
      <c r="H30" s="122">
        <v>12315315.315315301</v>
      </c>
      <c r="I30" s="122">
        <v>1231530.476190476</v>
      </c>
      <c r="J30" s="223"/>
      <c r="K30" s="116"/>
      <c r="L30" s="123"/>
      <c r="M30" s="123"/>
      <c r="N30" s="123"/>
      <c r="O30" s="198"/>
      <c r="P30" s="123"/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1231531.5315315302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1231531.5315315302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8004954.9549549455</v>
      </c>
      <c r="AP30" s="198">
        <v>0</v>
      </c>
      <c r="AQ30" s="198">
        <v>0</v>
      </c>
      <c r="AR30" s="198">
        <v>0</v>
      </c>
      <c r="AS30" s="198">
        <v>0</v>
      </c>
      <c r="AT30" s="198">
        <v>0</v>
      </c>
      <c r="AU30" s="198">
        <v>0</v>
      </c>
      <c r="AV30" s="198">
        <v>0</v>
      </c>
      <c r="AW30" s="198">
        <v>0</v>
      </c>
      <c r="AX30" s="198">
        <v>0</v>
      </c>
      <c r="AY30" s="198">
        <v>0</v>
      </c>
      <c r="AZ30" s="198">
        <v>0</v>
      </c>
      <c r="BA30" s="57">
        <f t="shared" si="2"/>
        <v>615766.82110681944</v>
      </c>
      <c r="BB30" s="198"/>
      <c r="BC30" s="198"/>
      <c r="BD30" s="198"/>
      <c r="BE30" s="198"/>
      <c r="BF30" s="198">
        <v>1.0553410542197526</v>
      </c>
      <c r="BG30" s="198">
        <v>0</v>
      </c>
      <c r="BH30" s="198">
        <f t="shared" si="1"/>
        <v>0</v>
      </c>
    </row>
    <row r="31" spans="1:95" ht="15.75" x14ac:dyDescent="0.3">
      <c r="A31" s="2">
        <v>23</v>
      </c>
      <c r="B31" s="2" t="s">
        <v>5</v>
      </c>
      <c r="C31" s="35" t="s">
        <v>18</v>
      </c>
      <c r="D31" s="25" t="s">
        <v>174</v>
      </c>
      <c r="E31" s="121">
        <v>43752</v>
      </c>
      <c r="F31" s="2" t="s">
        <v>172</v>
      </c>
      <c r="G31" s="2" t="s">
        <v>173</v>
      </c>
      <c r="H31" s="122">
        <v>7810810.81081081</v>
      </c>
      <c r="I31" s="122">
        <v>781080.95238095219</v>
      </c>
      <c r="J31" s="223"/>
      <c r="K31" s="116"/>
      <c r="L31" s="123"/>
      <c r="M31" s="123"/>
      <c r="N31" s="123"/>
      <c r="O31" s="198"/>
      <c r="P31" s="123"/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781081.08108108107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781081.08108108107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  <c r="AO31" s="198">
        <v>5077027.0270270268</v>
      </c>
      <c r="AP31" s="198">
        <v>0</v>
      </c>
      <c r="AQ31" s="198">
        <v>0</v>
      </c>
      <c r="AR31" s="198">
        <v>0</v>
      </c>
      <c r="AS31" s="198">
        <v>0</v>
      </c>
      <c r="AT31" s="198">
        <v>0</v>
      </c>
      <c r="AU31" s="198">
        <v>0</v>
      </c>
      <c r="AV31" s="198">
        <v>0</v>
      </c>
      <c r="AW31" s="198">
        <v>0</v>
      </c>
      <c r="AX31" s="198">
        <v>0</v>
      </c>
      <c r="AY31" s="198">
        <v>0</v>
      </c>
      <c r="AZ31" s="198">
        <v>0</v>
      </c>
      <c r="BA31" s="57">
        <f t="shared" si="2"/>
        <v>390540.66924066842</v>
      </c>
      <c r="BB31" s="198"/>
      <c r="BC31" s="198"/>
      <c r="BD31" s="198"/>
      <c r="BE31" s="198"/>
      <c r="BF31" s="198">
        <v>0.12870012887287885</v>
      </c>
      <c r="BG31" s="198">
        <v>0</v>
      </c>
      <c r="BH31" s="198">
        <f t="shared" si="1"/>
        <v>0</v>
      </c>
    </row>
    <row r="32" spans="1:95" ht="15.75" x14ac:dyDescent="0.3">
      <c r="A32" s="2">
        <v>24</v>
      </c>
      <c r="B32" s="2" t="s">
        <v>5</v>
      </c>
      <c r="C32" s="35" t="s">
        <v>176</v>
      </c>
      <c r="D32" s="25" t="s">
        <v>174</v>
      </c>
      <c r="E32" s="121">
        <v>43737</v>
      </c>
      <c r="F32" s="2" t="s">
        <v>172</v>
      </c>
      <c r="G32" s="2" t="s">
        <v>173</v>
      </c>
      <c r="H32" s="122">
        <v>12585586</v>
      </c>
      <c r="I32" s="122">
        <v>1258559.0476190476</v>
      </c>
      <c r="J32" s="223"/>
      <c r="K32" s="116"/>
      <c r="L32" s="123"/>
      <c r="M32" s="123"/>
      <c r="N32" s="123"/>
      <c r="O32" s="198"/>
      <c r="P32" s="123"/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1258558.6000000001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1258558.6000000001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8180630.9000000004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  <c r="AX32" s="198">
        <v>0</v>
      </c>
      <c r="AY32" s="198">
        <v>0</v>
      </c>
      <c r="AZ32" s="198">
        <v>0</v>
      </c>
      <c r="BA32" s="57">
        <f t="shared" si="2"/>
        <v>629278.85238095</v>
      </c>
      <c r="BB32" s="198"/>
      <c r="BC32" s="198"/>
      <c r="BD32" s="198"/>
      <c r="BE32" s="198"/>
      <c r="BF32" s="198">
        <v>0</v>
      </c>
      <c r="BG32" s="198">
        <v>0.44761904748156667</v>
      </c>
      <c r="BH32" s="198">
        <f t="shared" si="1"/>
        <v>0</v>
      </c>
    </row>
    <row r="33" spans="1:60" ht="15.75" x14ac:dyDescent="0.3">
      <c r="A33" s="2">
        <v>25</v>
      </c>
      <c r="B33" s="2" t="s">
        <v>5</v>
      </c>
      <c r="C33" s="35" t="s">
        <v>176</v>
      </c>
      <c r="D33" s="25" t="s">
        <v>174</v>
      </c>
      <c r="E33" s="121">
        <v>43744</v>
      </c>
      <c r="F33" s="2" t="s">
        <v>172</v>
      </c>
      <c r="G33" s="2" t="s">
        <v>173</v>
      </c>
      <c r="H33" s="122">
        <v>12135135.135135099</v>
      </c>
      <c r="I33" s="122">
        <v>1213513.333333333</v>
      </c>
      <c r="J33" s="223"/>
      <c r="K33" s="116"/>
      <c r="L33" s="123"/>
      <c r="M33" s="123"/>
      <c r="N33" s="123"/>
      <c r="O33" s="198"/>
      <c r="P33" s="123"/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1213513.5135135099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1213513.5135135099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7887837.8378378144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  <c r="AX33" s="198">
        <v>0</v>
      </c>
      <c r="AY33" s="198">
        <v>0</v>
      </c>
      <c r="AZ33" s="198">
        <v>0</v>
      </c>
      <c r="BA33" s="57">
        <f t="shared" si="2"/>
        <v>606756.93693693355</v>
      </c>
      <c r="BB33" s="198"/>
      <c r="BC33" s="198"/>
      <c r="BD33" s="198"/>
      <c r="BE33" s="198"/>
      <c r="BF33" s="198">
        <v>0.18018017685972154</v>
      </c>
      <c r="BG33" s="198">
        <v>0</v>
      </c>
      <c r="BH33" s="198">
        <f t="shared" si="1"/>
        <v>0</v>
      </c>
    </row>
    <row r="34" spans="1:60" ht="15.75" x14ac:dyDescent="0.3">
      <c r="A34" s="2">
        <v>26</v>
      </c>
      <c r="B34" s="2" t="s">
        <v>5</v>
      </c>
      <c r="C34" s="35" t="s">
        <v>18</v>
      </c>
      <c r="D34" s="25" t="s">
        <v>174</v>
      </c>
      <c r="E34" s="121">
        <v>43811</v>
      </c>
      <c r="F34" s="2" t="s">
        <v>172</v>
      </c>
      <c r="G34" s="2" t="s">
        <v>173</v>
      </c>
      <c r="H34" s="122">
        <v>8081081.0810810803</v>
      </c>
      <c r="I34" s="122">
        <v>476190.47619047598</v>
      </c>
      <c r="J34" s="223"/>
      <c r="K34" s="116"/>
      <c r="L34" s="123"/>
      <c r="M34" s="123"/>
      <c r="N34" s="123"/>
      <c r="O34" s="198"/>
      <c r="P34" s="123"/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808108.10810810805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808108.10810810805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5252702.702702702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  <c r="AX34" s="198">
        <v>0</v>
      </c>
      <c r="AY34" s="198">
        <v>0</v>
      </c>
      <c r="AZ34" s="198">
        <v>0</v>
      </c>
      <c r="BA34" s="57">
        <f t="shared" si="2"/>
        <v>735971.68597168662</v>
      </c>
      <c r="BB34" s="198"/>
      <c r="BC34" s="198"/>
      <c r="BD34" s="198"/>
      <c r="BE34" s="198"/>
      <c r="BF34" s="198">
        <v>331917.63191763207</v>
      </c>
      <c r="BG34" s="198">
        <v>0</v>
      </c>
      <c r="BH34" s="198">
        <f t="shared" si="1"/>
        <v>0</v>
      </c>
    </row>
    <row r="35" spans="1:60" ht="15.75" x14ac:dyDescent="0.3">
      <c r="A35" s="2">
        <v>27</v>
      </c>
      <c r="B35" s="2" t="s">
        <v>5</v>
      </c>
      <c r="C35" s="35" t="s">
        <v>176</v>
      </c>
      <c r="D35" s="25" t="s">
        <v>171</v>
      </c>
      <c r="E35" s="121">
        <v>43744</v>
      </c>
      <c r="F35" s="2" t="s">
        <v>172</v>
      </c>
      <c r="G35" s="2" t="s">
        <v>173</v>
      </c>
      <c r="H35" s="122">
        <v>12135135.135135099</v>
      </c>
      <c r="I35" s="122">
        <v>1213513.333333333</v>
      </c>
      <c r="J35" s="223"/>
      <c r="K35" s="116"/>
      <c r="L35" s="123"/>
      <c r="M35" s="123"/>
      <c r="N35" s="123"/>
      <c r="O35" s="198"/>
      <c r="P35" s="123"/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1213513.5135135099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1213513.5135135099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7887837.8378378144</v>
      </c>
      <c r="AP35" s="198">
        <v>0</v>
      </c>
      <c r="AQ35" s="198">
        <v>0</v>
      </c>
      <c r="AR35" s="198">
        <v>0</v>
      </c>
      <c r="AS35" s="198">
        <v>0</v>
      </c>
      <c r="AT35" s="198">
        <v>0</v>
      </c>
      <c r="AU35" s="198">
        <v>0</v>
      </c>
      <c r="AV35" s="198">
        <v>0</v>
      </c>
      <c r="AW35" s="198">
        <v>0</v>
      </c>
      <c r="AX35" s="198">
        <v>0</v>
      </c>
      <c r="AY35" s="198">
        <v>0</v>
      </c>
      <c r="AZ35" s="198">
        <v>0</v>
      </c>
      <c r="BA35" s="57">
        <f t="shared" si="2"/>
        <v>606756.93693693355</v>
      </c>
      <c r="BB35" s="198"/>
      <c r="BC35" s="198"/>
      <c r="BD35" s="198"/>
      <c r="BE35" s="198"/>
      <c r="BF35" s="198">
        <v>0.18018017685972154</v>
      </c>
      <c r="BG35" s="198">
        <v>0</v>
      </c>
      <c r="BH35" s="198">
        <f t="shared" si="1"/>
        <v>0</v>
      </c>
    </row>
    <row r="36" spans="1:60" ht="15.75" x14ac:dyDescent="0.3">
      <c r="A36" s="2">
        <v>28</v>
      </c>
      <c r="B36" s="2" t="s">
        <v>5</v>
      </c>
      <c r="C36" s="35" t="s">
        <v>175</v>
      </c>
      <c r="D36" s="25" t="s">
        <v>174</v>
      </c>
      <c r="E36" s="121">
        <v>43751</v>
      </c>
      <c r="F36" s="2" t="s">
        <v>172</v>
      </c>
      <c r="G36" s="2" t="s">
        <v>173</v>
      </c>
      <c r="H36" s="122">
        <v>12135135.135135099</v>
      </c>
      <c r="I36" s="122">
        <v>1213512.3809523806</v>
      </c>
      <c r="J36" s="223"/>
      <c r="K36" s="116"/>
      <c r="L36" s="123"/>
      <c r="M36" s="123"/>
      <c r="N36" s="123"/>
      <c r="O36" s="198"/>
      <c r="P36" s="123"/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1213513.5135135099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1213513.5135135099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7887837.8378378144</v>
      </c>
      <c r="AP36" s="198">
        <v>0</v>
      </c>
      <c r="AQ36" s="198">
        <v>0</v>
      </c>
      <c r="AR36" s="198">
        <v>0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  <c r="AX36" s="198">
        <v>0</v>
      </c>
      <c r="AY36" s="198">
        <v>0</v>
      </c>
      <c r="AZ36" s="198">
        <v>0</v>
      </c>
      <c r="BA36" s="57">
        <f t="shared" si="2"/>
        <v>606757.88931788504</v>
      </c>
      <c r="BB36" s="198"/>
      <c r="BC36" s="198"/>
      <c r="BD36" s="198"/>
      <c r="BE36" s="198"/>
      <c r="BF36" s="198">
        <v>1.1325611292850226</v>
      </c>
      <c r="BG36" s="198">
        <v>0</v>
      </c>
      <c r="BH36" s="198">
        <f t="shared" si="1"/>
        <v>0</v>
      </c>
    </row>
    <row r="37" spans="1:60" ht="15.75" x14ac:dyDescent="0.3">
      <c r="A37" s="2">
        <v>29</v>
      </c>
      <c r="B37" s="2" t="s">
        <v>5</v>
      </c>
      <c r="C37" s="35" t="s">
        <v>18</v>
      </c>
      <c r="D37" s="25" t="s">
        <v>174</v>
      </c>
      <c r="E37" s="121">
        <v>43721</v>
      </c>
      <c r="F37" s="2" t="s">
        <v>172</v>
      </c>
      <c r="G37" s="2" t="s">
        <v>173</v>
      </c>
      <c r="H37" s="122">
        <v>7630630.6306306301</v>
      </c>
      <c r="I37" s="122">
        <v>768513.30714285688</v>
      </c>
      <c r="J37" s="223"/>
      <c r="K37" s="116"/>
      <c r="L37" s="123"/>
      <c r="M37" s="123"/>
      <c r="N37" s="123"/>
      <c r="O37" s="198"/>
      <c r="P37" s="123"/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763063.06306306308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763063.06306306308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4959909.9099099096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  <c r="AX37" s="198">
        <v>0</v>
      </c>
      <c r="AY37" s="198">
        <v>0</v>
      </c>
      <c r="AZ37" s="198">
        <v>0</v>
      </c>
      <c r="BA37" s="57">
        <f t="shared" si="2"/>
        <v>376081.28745173756</v>
      </c>
      <c r="BB37" s="198"/>
      <c r="BC37" s="198"/>
      <c r="BD37" s="198"/>
      <c r="BE37" s="198"/>
      <c r="BF37" s="198">
        <v>0</v>
      </c>
      <c r="BG37" s="198">
        <v>5450.2440797938034</v>
      </c>
      <c r="BH37" s="198">
        <f t="shared" si="1"/>
        <v>0</v>
      </c>
    </row>
    <row r="38" spans="1:60" ht="15.75" x14ac:dyDescent="0.3">
      <c r="A38" s="2">
        <v>30</v>
      </c>
      <c r="B38" s="2" t="s">
        <v>5</v>
      </c>
      <c r="C38" s="35" t="s">
        <v>18</v>
      </c>
      <c r="D38" s="25" t="s">
        <v>174</v>
      </c>
      <c r="E38" s="121">
        <v>43740</v>
      </c>
      <c r="F38" s="2" t="s">
        <v>172</v>
      </c>
      <c r="G38" s="2" t="s">
        <v>173</v>
      </c>
      <c r="H38" s="122">
        <v>7630630.6306306301</v>
      </c>
      <c r="I38" s="122">
        <v>763062.85714285693</v>
      </c>
      <c r="J38" s="223"/>
      <c r="K38" s="116"/>
      <c r="L38" s="123"/>
      <c r="M38" s="123"/>
      <c r="N38" s="123"/>
      <c r="O38" s="198"/>
      <c r="P38" s="123"/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763063.06306306308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763063.06306306308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4959909.9099099096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  <c r="AX38" s="198">
        <v>0</v>
      </c>
      <c r="AY38" s="198">
        <v>0</v>
      </c>
      <c r="AZ38" s="198">
        <v>0</v>
      </c>
      <c r="BA38" s="57">
        <f t="shared" si="2"/>
        <v>381531.73745173682</v>
      </c>
      <c r="BB38" s="198"/>
      <c r="BC38" s="198"/>
      <c r="BD38" s="198"/>
      <c r="BE38" s="198"/>
      <c r="BF38" s="198">
        <v>0.20592020615004003</v>
      </c>
      <c r="BG38" s="198">
        <v>0</v>
      </c>
      <c r="BH38" s="198">
        <f t="shared" si="1"/>
        <v>0</v>
      </c>
    </row>
    <row r="39" spans="1:60" ht="15.75" x14ac:dyDescent="0.3">
      <c r="A39" s="2">
        <v>31</v>
      </c>
      <c r="B39" s="2" t="s">
        <v>5</v>
      </c>
      <c r="C39" s="35" t="s">
        <v>176</v>
      </c>
      <c r="D39" s="25" t="s">
        <v>174</v>
      </c>
      <c r="E39" s="121">
        <v>43752</v>
      </c>
      <c r="F39" s="2" t="s">
        <v>172</v>
      </c>
      <c r="G39" s="2" t="s">
        <v>173</v>
      </c>
      <c r="H39" s="122">
        <v>12315315.315315301</v>
      </c>
      <c r="I39" s="122">
        <v>476190.47619047598</v>
      </c>
      <c r="J39" s="223"/>
      <c r="K39" s="116"/>
      <c r="L39" s="123"/>
      <c r="M39" s="123"/>
      <c r="N39" s="123"/>
      <c r="O39" s="198"/>
      <c r="P39" s="123"/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0</v>
      </c>
      <c r="W39" s="198">
        <v>1231531.5315315302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1231531.5315315302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8004954.9549549455</v>
      </c>
      <c r="AP39" s="198">
        <v>0</v>
      </c>
      <c r="AQ39" s="198">
        <v>0</v>
      </c>
      <c r="AR39" s="198">
        <v>0</v>
      </c>
      <c r="AS39" s="198">
        <v>0</v>
      </c>
      <c r="AT39" s="198">
        <v>0</v>
      </c>
      <c r="AU39" s="198">
        <v>0</v>
      </c>
      <c r="AV39" s="198">
        <v>0</v>
      </c>
      <c r="AW39" s="198">
        <v>0</v>
      </c>
      <c r="AX39" s="198">
        <v>0</v>
      </c>
      <c r="AY39" s="198">
        <v>0</v>
      </c>
      <c r="AZ39" s="198">
        <v>0</v>
      </c>
      <c r="BA39" s="57">
        <f t="shared" si="2"/>
        <v>1371106.8211068194</v>
      </c>
      <c r="BB39" s="198"/>
      <c r="BC39" s="198"/>
      <c r="BD39" s="198"/>
      <c r="BE39" s="198"/>
      <c r="BF39" s="198">
        <v>755341.05534105422</v>
      </c>
      <c r="BG39" s="198">
        <v>0</v>
      </c>
      <c r="BH39" s="198">
        <f t="shared" si="1"/>
        <v>0</v>
      </c>
    </row>
    <row r="40" spans="1:60" ht="15.75" x14ac:dyDescent="0.3">
      <c r="A40" s="2">
        <v>32</v>
      </c>
      <c r="B40" s="2" t="s">
        <v>5</v>
      </c>
      <c r="C40" s="35" t="s">
        <v>176</v>
      </c>
      <c r="D40" s="25" t="s">
        <v>174</v>
      </c>
      <c r="E40" s="121">
        <v>43752</v>
      </c>
      <c r="F40" s="2" t="s">
        <v>172</v>
      </c>
      <c r="G40" s="2" t="s">
        <v>173</v>
      </c>
      <c r="H40" s="122">
        <v>12315315.315315301</v>
      </c>
      <c r="I40" s="122">
        <v>476190.47619047598</v>
      </c>
      <c r="J40" s="223"/>
      <c r="K40" s="116"/>
      <c r="L40" s="123"/>
      <c r="M40" s="123"/>
      <c r="N40" s="123"/>
      <c r="O40" s="198"/>
      <c r="P40" s="123"/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1231531.5315315302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1231531.5315315302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8004954.9549549455</v>
      </c>
      <c r="AP40" s="198">
        <v>0</v>
      </c>
      <c r="AQ40" s="198">
        <v>0</v>
      </c>
      <c r="AR40" s="198">
        <v>0</v>
      </c>
      <c r="AS40" s="198">
        <v>0</v>
      </c>
      <c r="AT40" s="198">
        <v>0</v>
      </c>
      <c r="AU40" s="198">
        <v>0</v>
      </c>
      <c r="AV40" s="198">
        <v>0</v>
      </c>
      <c r="AW40" s="198">
        <v>0</v>
      </c>
      <c r="AX40" s="198">
        <v>0</v>
      </c>
      <c r="AY40" s="198">
        <v>0</v>
      </c>
      <c r="AZ40" s="198">
        <v>0</v>
      </c>
      <c r="BA40" s="57">
        <f t="shared" si="2"/>
        <v>1371106.8211068194</v>
      </c>
      <c r="BB40" s="198"/>
      <c r="BC40" s="198"/>
      <c r="BD40" s="198"/>
      <c r="BE40" s="198"/>
      <c r="BF40" s="198">
        <v>755341.05534105422</v>
      </c>
      <c r="BG40" s="198">
        <v>0</v>
      </c>
      <c r="BH40" s="198">
        <f t="shared" si="1"/>
        <v>0</v>
      </c>
    </row>
    <row r="41" spans="1:60" ht="15.75" x14ac:dyDescent="0.3">
      <c r="A41" s="2">
        <v>33</v>
      </c>
      <c r="B41" s="2" t="s">
        <v>5</v>
      </c>
      <c r="C41" s="35" t="s">
        <v>18</v>
      </c>
      <c r="D41" s="25" t="s">
        <v>174</v>
      </c>
      <c r="E41" s="121">
        <v>43744</v>
      </c>
      <c r="F41" s="2" t="s">
        <v>172</v>
      </c>
      <c r="G41" s="2" t="s">
        <v>173</v>
      </c>
      <c r="H41" s="122">
        <v>7630630.6306306301</v>
      </c>
      <c r="I41" s="122">
        <v>763062.85714285693</v>
      </c>
      <c r="J41" s="223"/>
      <c r="K41" s="116"/>
      <c r="L41" s="123"/>
      <c r="M41" s="123"/>
      <c r="N41" s="123"/>
      <c r="O41" s="198"/>
      <c r="P41" s="123"/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763063.06306306308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763063.06306306308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4959909.9099099096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  <c r="AX41" s="198">
        <v>0</v>
      </c>
      <c r="AY41" s="198">
        <v>0</v>
      </c>
      <c r="AZ41" s="198">
        <v>0</v>
      </c>
      <c r="BA41" s="57">
        <f t="shared" si="2"/>
        <v>381531.73745173682</v>
      </c>
      <c r="BB41" s="198"/>
      <c r="BC41" s="198"/>
      <c r="BD41" s="198"/>
      <c r="BE41" s="198"/>
      <c r="BF41" s="198">
        <v>0.20592020615004003</v>
      </c>
      <c r="BG41" s="198">
        <v>0</v>
      </c>
      <c r="BH41" s="198">
        <f t="shared" si="1"/>
        <v>0</v>
      </c>
    </row>
    <row r="42" spans="1:60" ht="15.75" x14ac:dyDescent="0.3">
      <c r="A42" s="2">
        <v>34</v>
      </c>
      <c r="B42" s="2" t="s">
        <v>5</v>
      </c>
      <c r="C42" s="35" t="s">
        <v>175</v>
      </c>
      <c r="D42" s="25" t="s">
        <v>174</v>
      </c>
      <c r="E42" s="121">
        <v>43744</v>
      </c>
      <c r="F42" s="2" t="s">
        <v>172</v>
      </c>
      <c r="G42" s="2" t="s">
        <v>173</v>
      </c>
      <c r="H42" s="122">
        <v>12135135.135135099</v>
      </c>
      <c r="I42" s="122">
        <v>1213513.333333333</v>
      </c>
      <c r="J42" s="223"/>
      <c r="K42" s="116"/>
      <c r="L42" s="123"/>
      <c r="M42" s="123"/>
      <c r="N42" s="123"/>
      <c r="O42" s="198"/>
      <c r="P42" s="123"/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1213513.5135135099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1213513.5135135099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7887837.8378378144</v>
      </c>
      <c r="AP42" s="198">
        <v>0</v>
      </c>
      <c r="AQ42" s="198">
        <v>0</v>
      </c>
      <c r="AR42" s="198">
        <v>0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  <c r="AX42" s="198">
        <v>0</v>
      </c>
      <c r="AY42" s="198">
        <v>0</v>
      </c>
      <c r="AZ42" s="198">
        <v>0</v>
      </c>
      <c r="BA42" s="57">
        <f t="shared" si="2"/>
        <v>606756.93693693355</v>
      </c>
      <c r="BB42" s="198"/>
      <c r="BC42" s="198"/>
      <c r="BD42" s="198"/>
      <c r="BE42" s="198"/>
      <c r="BF42" s="198">
        <v>0.18018017685972154</v>
      </c>
      <c r="BG42" s="198">
        <v>0</v>
      </c>
      <c r="BH42" s="198">
        <f t="shared" si="1"/>
        <v>0</v>
      </c>
    </row>
    <row r="43" spans="1:60" ht="15.75" x14ac:dyDescent="0.3">
      <c r="A43" s="2">
        <v>35</v>
      </c>
      <c r="B43" s="2" t="s">
        <v>5</v>
      </c>
      <c r="C43" s="35" t="s">
        <v>18</v>
      </c>
      <c r="D43" s="25" t="s">
        <v>171</v>
      </c>
      <c r="E43" s="121">
        <v>43751</v>
      </c>
      <c r="F43" s="2" t="s">
        <v>172</v>
      </c>
      <c r="G43" s="2" t="s">
        <v>173</v>
      </c>
      <c r="H43" s="122">
        <v>7810810.81081081</v>
      </c>
      <c r="I43" s="122">
        <v>476190.47619047598</v>
      </c>
      <c r="J43" s="223"/>
      <c r="K43" s="116"/>
      <c r="L43" s="123"/>
      <c r="M43" s="123"/>
      <c r="N43" s="123"/>
      <c r="O43" s="198"/>
      <c r="P43" s="123"/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781081.08108108107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781081.08108108107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5077027.0270270268</v>
      </c>
      <c r="AP43" s="198">
        <v>0</v>
      </c>
      <c r="AQ43" s="198">
        <v>0</v>
      </c>
      <c r="AR43" s="198">
        <v>0</v>
      </c>
      <c r="AS43" s="198">
        <v>0</v>
      </c>
      <c r="AT43" s="198">
        <v>0</v>
      </c>
      <c r="AU43" s="198">
        <v>0</v>
      </c>
      <c r="AV43" s="198">
        <v>0</v>
      </c>
      <c r="AW43" s="198">
        <v>0</v>
      </c>
      <c r="AX43" s="198">
        <v>0</v>
      </c>
      <c r="AY43" s="198">
        <v>0</v>
      </c>
      <c r="AZ43" s="198">
        <v>0</v>
      </c>
      <c r="BA43" s="57">
        <f t="shared" si="2"/>
        <v>695431.14543114509</v>
      </c>
      <c r="BB43" s="198"/>
      <c r="BC43" s="198"/>
      <c r="BD43" s="198"/>
      <c r="BE43" s="198"/>
      <c r="BF43" s="198">
        <v>304890.60489060509</v>
      </c>
      <c r="BG43" s="198">
        <v>0</v>
      </c>
      <c r="BH43" s="198">
        <f t="shared" si="1"/>
        <v>0</v>
      </c>
    </row>
    <row r="44" spans="1:60" ht="15.75" x14ac:dyDescent="0.3">
      <c r="A44" s="2">
        <v>36</v>
      </c>
      <c r="B44" s="2" t="s">
        <v>5</v>
      </c>
      <c r="C44" s="35" t="s">
        <v>176</v>
      </c>
      <c r="D44" s="25" t="s">
        <v>174</v>
      </c>
      <c r="E44" s="121">
        <v>43731</v>
      </c>
      <c r="F44" s="2" t="s">
        <v>172</v>
      </c>
      <c r="G44" s="2" t="s">
        <v>173</v>
      </c>
      <c r="H44" s="122">
        <v>12135135.135135099</v>
      </c>
      <c r="I44" s="122">
        <v>476190.47619047598</v>
      </c>
      <c r="J44" s="223"/>
      <c r="K44" s="116"/>
      <c r="L44" s="123"/>
      <c r="M44" s="123"/>
      <c r="N44" s="123"/>
      <c r="O44" s="198"/>
      <c r="P44" s="123"/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1213513.5135135099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1213513.5135135099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7887837.8378378144</v>
      </c>
      <c r="AP44" s="198">
        <v>0</v>
      </c>
      <c r="AQ44" s="198">
        <v>0</v>
      </c>
      <c r="AR44" s="198">
        <v>0</v>
      </c>
      <c r="AS44" s="198">
        <v>0</v>
      </c>
      <c r="AT44" s="198">
        <v>0</v>
      </c>
      <c r="AU44" s="198">
        <v>0</v>
      </c>
      <c r="AV44" s="198">
        <v>0</v>
      </c>
      <c r="AW44" s="198">
        <v>0</v>
      </c>
      <c r="AX44" s="198">
        <v>0</v>
      </c>
      <c r="AY44" s="198">
        <v>0</v>
      </c>
      <c r="AZ44" s="198">
        <v>0</v>
      </c>
      <c r="BA44" s="57">
        <f t="shared" si="2"/>
        <v>1344079.7940797899</v>
      </c>
      <c r="BB44" s="198"/>
      <c r="BC44" s="198"/>
      <c r="BD44" s="198"/>
      <c r="BE44" s="198"/>
      <c r="BF44" s="198">
        <v>737323.0373230339</v>
      </c>
      <c r="BG44" s="198">
        <v>0</v>
      </c>
      <c r="BH44" s="198">
        <f t="shared" si="1"/>
        <v>0</v>
      </c>
    </row>
    <row r="45" spans="1:60" ht="15.75" x14ac:dyDescent="0.3">
      <c r="A45" s="2">
        <v>37</v>
      </c>
      <c r="B45" s="2" t="s">
        <v>5</v>
      </c>
      <c r="C45" s="35" t="s">
        <v>18</v>
      </c>
      <c r="D45" s="25" t="s">
        <v>174</v>
      </c>
      <c r="E45" s="121">
        <v>43752</v>
      </c>
      <c r="F45" s="2" t="s">
        <v>172</v>
      </c>
      <c r="G45" s="2" t="s">
        <v>173</v>
      </c>
      <c r="H45" s="122">
        <v>7810810.81081081</v>
      </c>
      <c r="I45" s="122">
        <v>780952.3809523799</v>
      </c>
      <c r="J45" s="223"/>
      <c r="K45" s="116"/>
      <c r="L45" s="123"/>
      <c r="M45" s="123"/>
      <c r="N45" s="123"/>
      <c r="O45" s="198"/>
      <c r="P45" s="123"/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781081.08108108107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781081.08108108107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5077027.0270270268</v>
      </c>
      <c r="AP45" s="198">
        <v>0</v>
      </c>
      <c r="AQ45" s="198">
        <v>0</v>
      </c>
      <c r="AR45" s="198">
        <v>0</v>
      </c>
      <c r="AS45" s="198">
        <v>0</v>
      </c>
      <c r="AT45" s="198">
        <v>0</v>
      </c>
      <c r="AU45" s="198">
        <v>0</v>
      </c>
      <c r="AV45" s="198">
        <v>0</v>
      </c>
      <c r="AW45" s="198">
        <v>0</v>
      </c>
      <c r="AX45" s="198">
        <v>0</v>
      </c>
      <c r="AY45" s="198">
        <v>0</v>
      </c>
      <c r="AZ45" s="198">
        <v>0</v>
      </c>
      <c r="BA45" s="57">
        <f t="shared" si="2"/>
        <v>390669.24066924118</v>
      </c>
      <c r="BB45" s="198"/>
      <c r="BC45" s="198"/>
      <c r="BD45" s="198"/>
      <c r="BE45" s="198"/>
      <c r="BF45" s="198">
        <v>128.70012870116625</v>
      </c>
      <c r="BG45" s="198">
        <v>0</v>
      </c>
      <c r="BH45" s="198">
        <f t="shared" si="1"/>
        <v>0</v>
      </c>
    </row>
    <row r="46" spans="1:60" ht="15.75" x14ac:dyDescent="0.3">
      <c r="A46" s="2">
        <v>38</v>
      </c>
      <c r="B46" s="2" t="s">
        <v>5</v>
      </c>
      <c r="C46" s="35" t="s">
        <v>176</v>
      </c>
      <c r="D46" s="25" t="s">
        <v>174</v>
      </c>
      <c r="E46" s="121">
        <v>43746</v>
      </c>
      <c r="F46" s="2" t="s">
        <v>172</v>
      </c>
      <c r="G46" s="2" t="s">
        <v>173</v>
      </c>
      <c r="H46" s="122">
        <v>12315315.315315301</v>
      </c>
      <c r="I46" s="122">
        <v>1231531.4285714284</v>
      </c>
      <c r="J46" s="223"/>
      <c r="K46" s="116"/>
      <c r="L46" s="123"/>
      <c r="M46" s="123"/>
      <c r="N46" s="123"/>
      <c r="O46" s="198"/>
      <c r="P46" s="123"/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1231531.5315315302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1231531.5315315302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8004954.9549549455</v>
      </c>
      <c r="AP46" s="198">
        <v>0</v>
      </c>
      <c r="AQ46" s="198">
        <v>0</v>
      </c>
      <c r="AR46" s="198">
        <v>0</v>
      </c>
      <c r="AS46" s="198">
        <v>0</v>
      </c>
      <c r="AT46" s="198">
        <v>0</v>
      </c>
      <c r="AU46" s="198">
        <v>0</v>
      </c>
      <c r="AV46" s="198">
        <v>0</v>
      </c>
      <c r="AW46" s="198">
        <v>0</v>
      </c>
      <c r="AX46" s="198">
        <v>0</v>
      </c>
      <c r="AY46" s="198">
        <v>0</v>
      </c>
      <c r="AZ46" s="198">
        <v>0</v>
      </c>
      <c r="BA46" s="57">
        <f t="shared" si="2"/>
        <v>615765.86872586608</v>
      </c>
      <c r="BB46" s="198"/>
      <c r="BC46" s="198"/>
      <c r="BD46" s="198"/>
      <c r="BE46" s="198"/>
      <c r="BF46" s="198">
        <v>755341.05534105422</v>
      </c>
      <c r="BG46" s="198">
        <v>0</v>
      </c>
      <c r="BH46" s="198">
        <f t="shared" si="1"/>
        <v>0</v>
      </c>
    </row>
    <row r="47" spans="1:60" ht="15.75" x14ac:dyDescent="0.3">
      <c r="A47" s="2">
        <v>39</v>
      </c>
      <c r="B47" s="2" t="s">
        <v>5</v>
      </c>
      <c r="C47" s="35" t="s">
        <v>176</v>
      </c>
      <c r="D47" s="25" t="s">
        <v>174</v>
      </c>
      <c r="E47" s="121">
        <v>43752</v>
      </c>
      <c r="F47" s="2" t="s">
        <v>172</v>
      </c>
      <c r="G47" s="2" t="s">
        <v>173</v>
      </c>
      <c r="H47" s="122">
        <v>12315315.315315301</v>
      </c>
      <c r="I47" s="122">
        <v>476190.47619047598</v>
      </c>
      <c r="J47" s="223"/>
      <c r="K47" s="116"/>
      <c r="L47" s="123"/>
      <c r="M47" s="123"/>
      <c r="N47" s="123"/>
      <c r="O47" s="198"/>
      <c r="P47" s="123"/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1231531.5315315302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1231531.5315315302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8004954.9549549455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  <c r="AX47" s="198">
        <v>0</v>
      </c>
      <c r="AY47" s="198">
        <v>0</v>
      </c>
      <c r="AZ47" s="198">
        <v>0</v>
      </c>
      <c r="BA47" s="57">
        <f t="shared" si="2"/>
        <v>1371106.8211068194</v>
      </c>
      <c r="BB47" s="198"/>
      <c r="BC47" s="198"/>
      <c r="BD47" s="198"/>
      <c r="BE47" s="198"/>
      <c r="BF47" s="198">
        <v>755341.05534105422</v>
      </c>
      <c r="BG47" s="198">
        <v>0</v>
      </c>
      <c r="BH47" s="198">
        <f t="shared" si="1"/>
        <v>0</v>
      </c>
    </row>
    <row r="48" spans="1:60" ht="15.75" x14ac:dyDescent="0.3">
      <c r="A48" s="2">
        <v>40</v>
      </c>
      <c r="B48" s="2" t="s">
        <v>5</v>
      </c>
      <c r="C48" s="35" t="s">
        <v>176</v>
      </c>
      <c r="D48" s="25" t="s">
        <v>171</v>
      </c>
      <c r="E48" s="121">
        <v>43737</v>
      </c>
      <c r="F48" s="2" t="s">
        <v>172</v>
      </c>
      <c r="G48" s="2" t="s">
        <v>173</v>
      </c>
      <c r="H48" s="122">
        <v>12135135.135135099</v>
      </c>
      <c r="I48" s="122">
        <v>476190.47619047598</v>
      </c>
      <c r="J48" s="223"/>
      <c r="K48" s="116"/>
      <c r="L48" s="123"/>
      <c r="M48" s="123"/>
      <c r="N48" s="123"/>
      <c r="O48" s="198"/>
      <c r="P48" s="123"/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0</v>
      </c>
      <c r="W48" s="198">
        <v>1213513.5135135099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1213513.5135135099</v>
      </c>
      <c r="AJ48" s="198">
        <v>0</v>
      </c>
      <c r="AK48" s="198">
        <v>0</v>
      </c>
      <c r="AL48" s="198">
        <v>0</v>
      </c>
      <c r="AM48" s="198">
        <v>0</v>
      </c>
      <c r="AN48" s="198">
        <v>0</v>
      </c>
      <c r="AO48" s="198">
        <v>7887837.8378378144</v>
      </c>
      <c r="AP48" s="198">
        <v>0</v>
      </c>
      <c r="AQ48" s="198">
        <v>0</v>
      </c>
      <c r="AR48" s="198">
        <v>0</v>
      </c>
      <c r="AS48" s="198">
        <v>0</v>
      </c>
      <c r="AT48" s="198">
        <v>0</v>
      </c>
      <c r="AU48" s="198">
        <v>0</v>
      </c>
      <c r="AV48" s="198">
        <v>0</v>
      </c>
      <c r="AW48" s="198">
        <v>0</v>
      </c>
      <c r="AX48" s="198">
        <v>0</v>
      </c>
      <c r="AY48" s="198">
        <v>0</v>
      </c>
      <c r="AZ48" s="198">
        <v>0</v>
      </c>
      <c r="BA48" s="57">
        <f t="shared" si="2"/>
        <v>1344079.7940797899</v>
      </c>
      <c r="BB48" s="198"/>
      <c r="BC48" s="198"/>
      <c r="BD48" s="198"/>
      <c r="BE48" s="198"/>
      <c r="BF48" s="198">
        <v>737323.0373230339</v>
      </c>
      <c r="BG48" s="198">
        <v>0</v>
      </c>
      <c r="BH48" s="198">
        <f t="shared" si="1"/>
        <v>0</v>
      </c>
    </row>
    <row r="49" spans="1:60" ht="15.75" x14ac:dyDescent="0.3">
      <c r="A49" s="2">
        <v>41</v>
      </c>
      <c r="B49" s="2" t="s">
        <v>5</v>
      </c>
      <c r="C49" s="35" t="s">
        <v>176</v>
      </c>
      <c r="D49" s="25" t="s">
        <v>174</v>
      </c>
      <c r="E49" s="121">
        <v>43739</v>
      </c>
      <c r="F49" s="2" t="s">
        <v>172</v>
      </c>
      <c r="G49" s="2" t="s">
        <v>173</v>
      </c>
      <c r="H49" s="122">
        <v>12135135.135135099</v>
      </c>
      <c r="I49" s="122">
        <v>1213271.9285714282</v>
      </c>
      <c r="J49" s="223"/>
      <c r="K49" s="116"/>
      <c r="L49" s="123"/>
      <c r="M49" s="123"/>
      <c r="N49" s="123"/>
      <c r="O49" s="198"/>
      <c r="P49" s="123"/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1213513.5135135099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1213513.5135135099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7887837.8378378144</v>
      </c>
      <c r="AP49" s="198">
        <v>0</v>
      </c>
      <c r="AQ49" s="198">
        <v>0</v>
      </c>
      <c r="AR49" s="198">
        <v>0</v>
      </c>
      <c r="AS49" s="198">
        <v>0</v>
      </c>
      <c r="AT49" s="198">
        <v>0</v>
      </c>
      <c r="AU49" s="198">
        <v>0</v>
      </c>
      <c r="AV49" s="198">
        <v>0</v>
      </c>
      <c r="AW49" s="198">
        <v>0</v>
      </c>
      <c r="AX49" s="198">
        <v>0</v>
      </c>
      <c r="AY49" s="198">
        <v>0</v>
      </c>
      <c r="AZ49" s="198">
        <v>0</v>
      </c>
      <c r="BA49" s="57">
        <f t="shared" si="2"/>
        <v>606998.34169883654</v>
      </c>
      <c r="BB49" s="198"/>
      <c r="BC49" s="198"/>
      <c r="BD49" s="198"/>
      <c r="BE49" s="198"/>
      <c r="BF49" s="198">
        <v>8668.7516087484546</v>
      </c>
      <c r="BG49" s="198">
        <v>0</v>
      </c>
      <c r="BH49" s="198">
        <f t="shared" si="1"/>
        <v>0</v>
      </c>
    </row>
    <row r="50" spans="1:60" ht="15.75" x14ac:dyDescent="0.3">
      <c r="A50" s="2">
        <v>42</v>
      </c>
      <c r="B50" s="2" t="s">
        <v>5</v>
      </c>
      <c r="C50" s="35" t="s">
        <v>176</v>
      </c>
      <c r="D50" s="25" t="s">
        <v>174</v>
      </c>
      <c r="E50" s="121">
        <v>43739</v>
      </c>
      <c r="F50" s="2" t="s">
        <v>172</v>
      </c>
      <c r="G50" s="2" t="s">
        <v>173</v>
      </c>
      <c r="H50" s="122">
        <v>12135135.135135099</v>
      </c>
      <c r="I50" s="122">
        <v>1213271.9285714282</v>
      </c>
      <c r="J50" s="223"/>
      <c r="K50" s="116"/>
      <c r="L50" s="123"/>
      <c r="M50" s="123"/>
      <c r="N50" s="123"/>
      <c r="O50" s="198"/>
      <c r="P50" s="123"/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1213513.5135135099</v>
      </c>
      <c r="X50" s="198">
        <v>0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1213513.5135135099</v>
      </c>
      <c r="AJ50" s="198">
        <v>0</v>
      </c>
      <c r="AK50" s="198">
        <v>0</v>
      </c>
      <c r="AL50" s="198">
        <v>0</v>
      </c>
      <c r="AM50" s="198">
        <v>0</v>
      </c>
      <c r="AN50" s="198">
        <v>0</v>
      </c>
      <c r="AO50" s="198">
        <v>7887837.8378378144</v>
      </c>
      <c r="AP50" s="198">
        <v>0</v>
      </c>
      <c r="AQ50" s="198">
        <v>0</v>
      </c>
      <c r="AR50" s="198">
        <v>0</v>
      </c>
      <c r="AS50" s="198">
        <v>0</v>
      </c>
      <c r="AT50" s="198">
        <v>0</v>
      </c>
      <c r="AU50" s="198">
        <v>0</v>
      </c>
      <c r="AV50" s="198">
        <v>0</v>
      </c>
      <c r="AW50" s="198">
        <v>0</v>
      </c>
      <c r="AX50" s="198">
        <v>0</v>
      </c>
      <c r="AY50" s="198">
        <v>0</v>
      </c>
      <c r="AZ50" s="198">
        <v>0</v>
      </c>
      <c r="BA50" s="57">
        <f t="shared" si="2"/>
        <v>606998.34169883654</v>
      </c>
      <c r="BB50" s="198"/>
      <c r="BC50" s="198"/>
      <c r="BD50" s="198"/>
      <c r="BE50" s="198"/>
      <c r="BF50" s="198">
        <v>8668.7516087484546</v>
      </c>
      <c r="BG50" s="198">
        <v>0</v>
      </c>
      <c r="BH50" s="198">
        <f t="shared" si="1"/>
        <v>0</v>
      </c>
    </row>
    <row r="51" spans="1:60" ht="15.75" x14ac:dyDescent="0.3">
      <c r="A51" s="2">
        <v>43</v>
      </c>
      <c r="B51" s="2" t="s">
        <v>5</v>
      </c>
      <c r="C51" s="35" t="s">
        <v>18</v>
      </c>
      <c r="D51" s="25" t="s">
        <v>174</v>
      </c>
      <c r="E51" s="121">
        <v>43750</v>
      </c>
      <c r="F51" s="2" t="s">
        <v>172</v>
      </c>
      <c r="G51" s="2" t="s">
        <v>173</v>
      </c>
      <c r="H51" s="122">
        <v>7810810.81081081</v>
      </c>
      <c r="I51" s="122">
        <v>776190.47619047586</v>
      </c>
      <c r="J51" s="223"/>
      <c r="K51" s="116"/>
      <c r="L51" s="123"/>
      <c r="M51" s="123"/>
      <c r="N51" s="123"/>
      <c r="O51" s="198"/>
      <c r="P51" s="123"/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0</v>
      </c>
      <c r="W51" s="198">
        <v>781081.08108108107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781081.08108108107</v>
      </c>
      <c r="AJ51" s="198">
        <v>0</v>
      </c>
      <c r="AK51" s="198">
        <v>0</v>
      </c>
      <c r="AL51" s="198">
        <v>0</v>
      </c>
      <c r="AM51" s="198">
        <v>0</v>
      </c>
      <c r="AN51" s="198">
        <v>0</v>
      </c>
      <c r="AO51" s="198">
        <v>5077027.0270270268</v>
      </c>
      <c r="AP51" s="198">
        <v>0</v>
      </c>
      <c r="AQ51" s="198">
        <v>0</v>
      </c>
      <c r="AR51" s="198">
        <v>0</v>
      </c>
      <c r="AS51" s="198">
        <v>0</v>
      </c>
      <c r="AT51" s="198">
        <v>0</v>
      </c>
      <c r="AU51" s="198">
        <v>0</v>
      </c>
      <c r="AV51" s="198">
        <v>0</v>
      </c>
      <c r="AW51" s="198">
        <v>0</v>
      </c>
      <c r="AX51" s="198">
        <v>0</v>
      </c>
      <c r="AY51" s="198">
        <v>0</v>
      </c>
      <c r="AZ51" s="198">
        <v>0</v>
      </c>
      <c r="BA51" s="57">
        <f t="shared" si="2"/>
        <v>395431.14543114509</v>
      </c>
      <c r="BB51" s="198"/>
      <c r="BC51" s="198"/>
      <c r="BD51" s="198"/>
      <c r="BE51" s="198"/>
      <c r="BF51" s="198">
        <v>304890.60489060509</v>
      </c>
      <c r="BG51" s="198">
        <v>0</v>
      </c>
      <c r="BH51" s="198">
        <f t="shared" si="1"/>
        <v>0</v>
      </c>
    </row>
    <row r="52" spans="1:60" ht="15.75" x14ac:dyDescent="0.3">
      <c r="A52" s="2">
        <v>44</v>
      </c>
      <c r="B52" s="2" t="s">
        <v>5</v>
      </c>
      <c r="C52" s="35" t="s">
        <v>175</v>
      </c>
      <c r="D52" s="25" t="s">
        <v>174</v>
      </c>
      <c r="E52" s="121">
        <v>43718</v>
      </c>
      <c r="F52" s="2" t="s">
        <v>172</v>
      </c>
      <c r="G52" s="2" t="s">
        <v>173</v>
      </c>
      <c r="H52" s="122">
        <v>12135135.135135099</v>
      </c>
      <c r="I52" s="122">
        <v>1213512.3809523806</v>
      </c>
      <c r="J52" s="223"/>
      <c r="K52" s="116"/>
      <c r="L52" s="123"/>
      <c r="M52" s="123"/>
      <c r="N52" s="123"/>
      <c r="O52" s="198"/>
      <c r="P52" s="123"/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1213513.5135135099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1213513.5135135099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7887837.8378378144</v>
      </c>
      <c r="AP52" s="198">
        <v>0</v>
      </c>
      <c r="AQ52" s="198">
        <v>0</v>
      </c>
      <c r="AR52" s="198">
        <v>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  <c r="AX52" s="198">
        <v>0</v>
      </c>
      <c r="AY52" s="198">
        <v>0</v>
      </c>
      <c r="AZ52" s="198">
        <v>0</v>
      </c>
      <c r="BA52" s="57">
        <f t="shared" si="2"/>
        <v>606757.88931788504</v>
      </c>
      <c r="BB52" s="198"/>
      <c r="BC52" s="198"/>
      <c r="BD52" s="198"/>
      <c r="BE52" s="198"/>
      <c r="BF52" s="198">
        <v>1.1325611292850226</v>
      </c>
      <c r="BG52" s="198">
        <v>0</v>
      </c>
      <c r="BH52" s="198">
        <f t="shared" si="1"/>
        <v>0</v>
      </c>
    </row>
    <row r="53" spans="1:60" ht="15.75" x14ac:dyDescent="0.3">
      <c r="A53" s="2">
        <v>45</v>
      </c>
      <c r="B53" s="2" t="s">
        <v>5</v>
      </c>
      <c r="C53" s="35" t="s">
        <v>175</v>
      </c>
      <c r="D53" s="25" t="s">
        <v>171</v>
      </c>
      <c r="E53" s="121">
        <v>43746</v>
      </c>
      <c r="F53" s="2" t="s">
        <v>172</v>
      </c>
      <c r="G53" s="2" t="s">
        <v>173</v>
      </c>
      <c r="H53" s="122">
        <v>12315315.315315301</v>
      </c>
      <c r="I53" s="122">
        <v>476190.47619047598</v>
      </c>
      <c r="J53" s="223"/>
      <c r="K53" s="116"/>
      <c r="L53" s="123"/>
      <c r="M53" s="123"/>
      <c r="N53" s="123"/>
      <c r="O53" s="198"/>
      <c r="P53" s="123"/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1231531.5315315302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1231531.5315315302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8004954.9549549455</v>
      </c>
      <c r="AP53" s="198">
        <v>0</v>
      </c>
      <c r="AQ53" s="198">
        <v>0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0</v>
      </c>
      <c r="AX53" s="198">
        <v>0</v>
      </c>
      <c r="AY53" s="198">
        <v>0</v>
      </c>
      <c r="AZ53" s="198">
        <v>0</v>
      </c>
      <c r="BA53" s="57">
        <f t="shared" si="2"/>
        <v>1371106.8211068194</v>
      </c>
      <c r="BB53" s="198"/>
      <c r="BC53" s="198"/>
      <c r="BD53" s="198"/>
      <c r="BE53" s="198"/>
      <c r="BF53" s="198">
        <v>755341.05534105422</v>
      </c>
      <c r="BG53" s="198">
        <v>0</v>
      </c>
      <c r="BH53" s="198">
        <f t="shared" si="1"/>
        <v>0</v>
      </c>
    </row>
    <row r="54" spans="1:60" ht="15.75" x14ac:dyDescent="0.3">
      <c r="A54" s="2">
        <v>46</v>
      </c>
      <c r="B54" s="2" t="s">
        <v>5</v>
      </c>
      <c r="C54" s="35" t="s">
        <v>18</v>
      </c>
      <c r="D54" s="25" t="s">
        <v>171</v>
      </c>
      <c r="E54" s="121">
        <v>43746</v>
      </c>
      <c r="F54" s="2" t="s">
        <v>172</v>
      </c>
      <c r="G54" s="2" t="s">
        <v>173</v>
      </c>
      <c r="H54" s="122">
        <v>7810810.81081081</v>
      </c>
      <c r="I54" s="122">
        <v>476190.47619047598</v>
      </c>
      <c r="J54" s="223"/>
      <c r="K54" s="116"/>
      <c r="L54" s="123"/>
      <c r="M54" s="123"/>
      <c r="N54" s="123"/>
      <c r="O54" s="198"/>
      <c r="P54" s="123"/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781081.08108108107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781081.08108108107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5077027.0270270268</v>
      </c>
      <c r="AP54" s="198">
        <v>0</v>
      </c>
      <c r="AQ54" s="198">
        <v>0</v>
      </c>
      <c r="AR54" s="198">
        <v>0</v>
      </c>
      <c r="AS54" s="198">
        <v>0</v>
      </c>
      <c r="AT54" s="198">
        <v>0</v>
      </c>
      <c r="AU54" s="198">
        <v>0</v>
      </c>
      <c r="AV54" s="198">
        <v>0</v>
      </c>
      <c r="AW54" s="198">
        <v>0</v>
      </c>
      <c r="AX54" s="198">
        <v>0</v>
      </c>
      <c r="AY54" s="198">
        <v>0</v>
      </c>
      <c r="AZ54" s="198">
        <v>0</v>
      </c>
      <c r="BA54" s="57">
        <f t="shared" si="2"/>
        <v>695431.14543114509</v>
      </c>
      <c r="BB54" s="198"/>
      <c r="BC54" s="198"/>
      <c r="BD54" s="198"/>
      <c r="BE54" s="198"/>
      <c r="BF54" s="198">
        <v>304890.60489060509</v>
      </c>
      <c r="BG54" s="198">
        <v>0</v>
      </c>
      <c r="BH54" s="198">
        <f t="shared" si="1"/>
        <v>0</v>
      </c>
    </row>
    <row r="55" spans="1:60" ht="15.75" x14ac:dyDescent="0.3">
      <c r="A55" s="2">
        <v>47</v>
      </c>
      <c r="B55" s="2" t="s">
        <v>5</v>
      </c>
      <c r="C55" s="35" t="s">
        <v>176</v>
      </c>
      <c r="D55" s="25" t="s">
        <v>174</v>
      </c>
      <c r="E55" s="121">
        <v>43739</v>
      </c>
      <c r="F55" s="2" t="s">
        <v>172</v>
      </c>
      <c r="G55" s="2" t="s">
        <v>173</v>
      </c>
      <c r="H55" s="122">
        <v>12135135.135135099</v>
      </c>
      <c r="I55" s="122">
        <v>1213512.3809523806</v>
      </c>
      <c r="J55" s="223"/>
      <c r="K55" s="116"/>
      <c r="L55" s="123"/>
      <c r="M55" s="123"/>
      <c r="N55" s="123"/>
      <c r="O55" s="198"/>
      <c r="P55" s="123"/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0</v>
      </c>
      <c r="W55" s="198">
        <v>1213513.5135135099</v>
      </c>
      <c r="X55" s="198">
        <v>0</v>
      </c>
      <c r="Y55" s="198">
        <v>0</v>
      </c>
      <c r="Z55" s="198">
        <v>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1213513.5135135099</v>
      </c>
      <c r="AJ55" s="198">
        <v>0</v>
      </c>
      <c r="AK55" s="198">
        <v>0</v>
      </c>
      <c r="AL55" s="198">
        <v>0</v>
      </c>
      <c r="AM55" s="198">
        <v>0</v>
      </c>
      <c r="AN55" s="198">
        <v>0</v>
      </c>
      <c r="AO55" s="198">
        <v>7887837.8378378144</v>
      </c>
      <c r="AP55" s="198">
        <v>0</v>
      </c>
      <c r="AQ55" s="198">
        <v>0</v>
      </c>
      <c r="AR55" s="198">
        <v>0</v>
      </c>
      <c r="AS55" s="198">
        <v>0</v>
      </c>
      <c r="AT55" s="198">
        <v>0</v>
      </c>
      <c r="AU55" s="198">
        <v>0</v>
      </c>
      <c r="AV55" s="198">
        <v>0</v>
      </c>
      <c r="AW55" s="198">
        <v>0</v>
      </c>
      <c r="AX55" s="198">
        <v>0</v>
      </c>
      <c r="AY55" s="198">
        <v>0</v>
      </c>
      <c r="AZ55" s="198">
        <v>0</v>
      </c>
      <c r="BA55" s="57">
        <f t="shared" si="2"/>
        <v>606757.88931788504</v>
      </c>
      <c r="BB55" s="198"/>
      <c r="BC55" s="198"/>
      <c r="BD55" s="198"/>
      <c r="BE55" s="198"/>
      <c r="BF55" s="198">
        <v>1.1325611292850226</v>
      </c>
      <c r="BG55" s="198">
        <v>0</v>
      </c>
      <c r="BH55" s="198">
        <f t="shared" si="1"/>
        <v>0</v>
      </c>
    </row>
    <row r="56" spans="1:60" ht="15.75" x14ac:dyDescent="0.3">
      <c r="A56" s="2">
        <v>48</v>
      </c>
      <c r="B56" s="2" t="s">
        <v>5</v>
      </c>
      <c r="C56" s="35" t="s">
        <v>176</v>
      </c>
      <c r="D56" s="25" t="s">
        <v>174</v>
      </c>
      <c r="E56" s="121">
        <v>43739</v>
      </c>
      <c r="F56" s="2" t="s">
        <v>172</v>
      </c>
      <c r="G56" s="2" t="s">
        <v>173</v>
      </c>
      <c r="H56" s="122">
        <v>12135135.135135099</v>
      </c>
      <c r="I56" s="122">
        <v>1213512.3809523806</v>
      </c>
      <c r="J56" s="223"/>
      <c r="K56" s="116"/>
      <c r="L56" s="123"/>
      <c r="M56" s="123"/>
      <c r="N56" s="123"/>
      <c r="O56" s="198"/>
      <c r="P56" s="123"/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1213513.5135135099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1213513.5135135099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7887837.8378378144</v>
      </c>
      <c r="AP56" s="198">
        <v>0</v>
      </c>
      <c r="AQ56" s="198">
        <v>0</v>
      </c>
      <c r="AR56" s="198">
        <v>0</v>
      </c>
      <c r="AS56" s="198">
        <v>0</v>
      </c>
      <c r="AT56" s="198">
        <v>0</v>
      </c>
      <c r="AU56" s="198">
        <v>0</v>
      </c>
      <c r="AV56" s="198">
        <v>0</v>
      </c>
      <c r="AW56" s="198">
        <v>0</v>
      </c>
      <c r="AX56" s="198">
        <v>0</v>
      </c>
      <c r="AY56" s="198">
        <v>0</v>
      </c>
      <c r="AZ56" s="198">
        <v>0</v>
      </c>
      <c r="BA56" s="57">
        <f t="shared" si="2"/>
        <v>606757.88931788504</v>
      </c>
      <c r="BB56" s="198"/>
      <c r="BC56" s="198"/>
      <c r="BD56" s="198"/>
      <c r="BE56" s="198"/>
      <c r="BF56" s="198">
        <v>1.1325611292850226</v>
      </c>
      <c r="BG56" s="198">
        <v>0</v>
      </c>
      <c r="BH56" s="198">
        <f t="shared" si="1"/>
        <v>0</v>
      </c>
    </row>
    <row r="57" spans="1:60" ht="15.75" x14ac:dyDescent="0.3">
      <c r="A57" s="2">
        <v>49</v>
      </c>
      <c r="B57" s="2" t="s">
        <v>5</v>
      </c>
      <c r="C57" s="35" t="s">
        <v>176</v>
      </c>
      <c r="D57" s="25" t="s">
        <v>174</v>
      </c>
      <c r="E57" s="121">
        <v>43746</v>
      </c>
      <c r="F57" s="2" t="s">
        <v>172</v>
      </c>
      <c r="G57" s="2" t="s">
        <v>173</v>
      </c>
      <c r="H57" s="122">
        <v>12315315.315315301</v>
      </c>
      <c r="I57" s="122">
        <v>1231531.4285714284</v>
      </c>
      <c r="J57" s="223"/>
      <c r="K57" s="116"/>
      <c r="L57" s="123"/>
      <c r="M57" s="123"/>
      <c r="N57" s="123"/>
      <c r="O57" s="198"/>
      <c r="P57" s="123"/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1231531.5315315302</v>
      </c>
      <c r="X57" s="198">
        <v>0</v>
      </c>
      <c r="Y57" s="198">
        <v>0</v>
      </c>
      <c r="Z57" s="198">
        <v>0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1231531.5315315302</v>
      </c>
      <c r="AJ57" s="198">
        <v>0</v>
      </c>
      <c r="AK57" s="198">
        <v>0</v>
      </c>
      <c r="AL57" s="198">
        <v>0</v>
      </c>
      <c r="AM57" s="198">
        <v>0</v>
      </c>
      <c r="AN57" s="198">
        <v>0</v>
      </c>
      <c r="AO57" s="198">
        <v>8004954.9549549455</v>
      </c>
      <c r="AP57" s="198">
        <v>0</v>
      </c>
      <c r="AQ57" s="198">
        <v>0</v>
      </c>
      <c r="AR57" s="198">
        <v>0</v>
      </c>
      <c r="AS57" s="198">
        <v>0</v>
      </c>
      <c r="AT57" s="198">
        <v>0</v>
      </c>
      <c r="AU57" s="198">
        <v>0</v>
      </c>
      <c r="AV57" s="198">
        <v>0</v>
      </c>
      <c r="AW57" s="198">
        <v>0</v>
      </c>
      <c r="AX57" s="198">
        <v>0</v>
      </c>
      <c r="AY57" s="198">
        <v>0</v>
      </c>
      <c r="AZ57" s="198">
        <v>0</v>
      </c>
      <c r="BA57" s="57">
        <f t="shared" si="2"/>
        <v>615765.86872586608</v>
      </c>
      <c r="BB57" s="198"/>
      <c r="BC57" s="198"/>
      <c r="BD57" s="198"/>
      <c r="BE57" s="198"/>
      <c r="BF57" s="198">
        <v>0.10296010179445148</v>
      </c>
      <c r="BG57" s="198">
        <v>0</v>
      </c>
      <c r="BH57" s="198">
        <f t="shared" si="1"/>
        <v>0</v>
      </c>
    </row>
    <row r="58" spans="1:60" ht="15.75" x14ac:dyDescent="0.3">
      <c r="A58" s="2">
        <v>50</v>
      </c>
      <c r="B58" s="2" t="s">
        <v>5</v>
      </c>
      <c r="C58" s="35" t="s">
        <v>176</v>
      </c>
      <c r="D58" s="25" t="s">
        <v>174</v>
      </c>
      <c r="E58" s="121">
        <v>43740</v>
      </c>
      <c r="F58" s="2" t="s">
        <v>172</v>
      </c>
      <c r="G58" s="2" t="s">
        <v>173</v>
      </c>
      <c r="H58" s="122">
        <v>12135135.135135099</v>
      </c>
      <c r="I58" s="122">
        <v>1213512.3809523806</v>
      </c>
      <c r="J58" s="223"/>
      <c r="K58" s="116"/>
      <c r="L58" s="123"/>
      <c r="M58" s="123"/>
      <c r="N58" s="123"/>
      <c r="O58" s="198"/>
      <c r="P58" s="123"/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0</v>
      </c>
      <c r="W58" s="198">
        <v>1213513.5135135099</v>
      </c>
      <c r="X58" s="198">
        <v>0</v>
      </c>
      <c r="Y58" s="198">
        <v>0</v>
      </c>
      <c r="Z58" s="198">
        <v>0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1213513.5135135099</v>
      </c>
      <c r="AJ58" s="198">
        <v>0</v>
      </c>
      <c r="AK58" s="198">
        <v>0</v>
      </c>
      <c r="AL58" s="198">
        <v>0</v>
      </c>
      <c r="AM58" s="198">
        <v>0</v>
      </c>
      <c r="AN58" s="198">
        <v>0</v>
      </c>
      <c r="AO58" s="198">
        <v>7887837.8378378144</v>
      </c>
      <c r="AP58" s="198">
        <v>0</v>
      </c>
      <c r="AQ58" s="198">
        <v>0</v>
      </c>
      <c r="AR58" s="198">
        <v>0</v>
      </c>
      <c r="AS58" s="198">
        <v>0</v>
      </c>
      <c r="AT58" s="198">
        <v>0</v>
      </c>
      <c r="AU58" s="198">
        <v>0</v>
      </c>
      <c r="AV58" s="198">
        <v>0</v>
      </c>
      <c r="AW58" s="198">
        <v>0</v>
      </c>
      <c r="AX58" s="198">
        <v>0</v>
      </c>
      <c r="AY58" s="198">
        <v>0</v>
      </c>
      <c r="AZ58" s="198">
        <v>0</v>
      </c>
      <c r="BA58" s="57">
        <f t="shared" si="2"/>
        <v>606757.88931788504</v>
      </c>
      <c r="BB58" s="198"/>
      <c r="BC58" s="198"/>
      <c r="BD58" s="198"/>
      <c r="BE58" s="198"/>
      <c r="BF58" s="198">
        <v>1.1325611292850226</v>
      </c>
      <c r="BG58" s="198">
        <v>0</v>
      </c>
      <c r="BH58" s="198">
        <f t="shared" si="1"/>
        <v>0</v>
      </c>
    </row>
    <row r="59" spans="1:60" ht="15.75" x14ac:dyDescent="0.3">
      <c r="A59" s="2">
        <v>51</v>
      </c>
      <c r="B59" s="2" t="s">
        <v>5</v>
      </c>
      <c r="C59" s="35" t="s">
        <v>18</v>
      </c>
      <c r="D59" s="25" t="s">
        <v>174</v>
      </c>
      <c r="E59" s="121">
        <v>43757</v>
      </c>
      <c r="F59" s="2" t="s">
        <v>172</v>
      </c>
      <c r="G59" s="2" t="s">
        <v>173</v>
      </c>
      <c r="H59" s="122">
        <v>8081081.0810810803</v>
      </c>
      <c r="I59" s="122">
        <v>808108.57142857101</v>
      </c>
      <c r="J59" s="223"/>
      <c r="K59" s="116"/>
      <c r="L59" s="123"/>
      <c r="M59" s="123"/>
      <c r="N59" s="123"/>
      <c r="O59" s="198"/>
      <c r="P59" s="123"/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0</v>
      </c>
      <c r="W59" s="198">
        <v>808108.10810810805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0</v>
      </c>
      <c r="AH59" s="198">
        <v>0</v>
      </c>
      <c r="AI59" s="198">
        <v>808108.10810810805</v>
      </c>
      <c r="AJ59" s="198">
        <v>0</v>
      </c>
      <c r="AK59" s="198">
        <v>0</v>
      </c>
      <c r="AL59" s="198">
        <v>0</v>
      </c>
      <c r="AM59" s="198">
        <v>0</v>
      </c>
      <c r="AN59" s="198">
        <v>0</v>
      </c>
      <c r="AO59" s="198">
        <v>5252702.702702702</v>
      </c>
      <c r="AP59" s="198">
        <v>0</v>
      </c>
      <c r="AQ59" s="198">
        <v>0</v>
      </c>
      <c r="AR59" s="198">
        <v>0</v>
      </c>
      <c r="AS59" s="198">
        <v>0</v>
      </c>
      <c r="AT59" s="198">
        <v>0</v>
      </c>
      <c r="AU59" s="198">
        <v>0</v>
      </c>
      <c r="AV59" s="198">
        <v>0</v>
      </c>
      <c r="AW59" s="198">
        <v>0</v>
      </c>
      <c r="AX59" s="198">
        <v>0</v>
      </c>
      <c r="AY59" s="198">
        <v>0</v>
      </c>
      <c r="AZ59" s="198">
        <v>0</v>
      </c>
      <c r="BA59" s="57">
        <f t="shared" si="2"/>
        <v>404053.59073359147</v>
      </c>
      <c r="BB59" s="198"/>
      <c r="BC59" s="198"/>
      <c r="BD59" s="198"/>
      <c r="BE59" s="198"/>
      <c r="BF59" s="198">
        <v>331917.63191763207</v>
      </c>
      <c r="BG59" s="198">
        <v>0</v>
      </c>
      <c r="BH59" s="198">
        <f t="shared" si="1"/>
        <v>0</v>
      </c>
    </row>
    <row r="60" spans="1:60" ht="15.75" x14ac:dyDescent="0.3">
      <c r="A60" s="2">
        <v>52</v>
      </c>
      <c r="B60" s="2" t="s">
        <v>5</v>
      </c>
      <c r="C60" s="35" t="s">
        <v>176</v>
      </c>
      <c r="D60" s="25" t="s">
        <v>171</v>
      </c>
      <c r="E60" s="121">
        <v>43845</v>
      </c>
      <c r="F60" s="2" t="s">
        <v>172</v>
      </c>
      <c r="G60" s="2" t="s">
        <v>173</v>
      </c>
      <c r="H60" s="122">
        <v>12585585.5855856</v>
      </c>
      <c r="I60" s="122">
        <v>476190.47619047598</v>
      </c>
      <c r="J60" s="223"/>
      <c r="K60" s="116"/>
      <c r="L60" s="123"/>
      <c r="M60" s="123"/>
      <c r="N60" s="123"/>
      <c r="O60" s="198"/>
      <c r="P60" s="123"/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0</v>
      </c>
      <c r="W60" s="198">
        <v>1258558.55855856</v>
      </c>
      <c r="X60" s="198">
        <v>0</v>
      </c>
      <c r="Y60" s="198">
        <v>0</v>
      </c>
      <c r="Z60" s="198">
        <v>0</v>
      </c>
      <c r="AA60" s="198">
        <v>0</v>
      </c>
      <c r="AB60" s="198">
        <v>0</v>
      </c>
      <c r="AC60" s="198">
        <v>0</v>
      </c>
      <c r="AD60" s="198">
        <v>0</v>
      </c>
      <c r="AE60" s="198">
        <v>0</v>
      </c>
      <c r="AF60" s="198">
        <v>0</v>
      </c>
      <c r="AG60" s="198">
        <v>0</v>
      </c>
      <c r="AH60" s="198">
        <v>0</v>
      </c>
      <c r="AI60" s="198">
        <v>1258558.55855856</v>
      </c>
      <c r="AJ60" s="198">
        <v>0</v>
      </c>
      <c r="AK60" s="198">
        <v>0</v>
      </c>
      <c r="AL60" s="198">
        <v>0</v>
      </c>
      <c r="AM60" s="198">
        <v>0</v>
      </c>
      <c r="AN60" s="198">
        <v>0</v>
      </c>
      <c r="AO60" s="198">
        <v>8180630.6306306403</v>
      </c>
      <c r="AP60" s="198">
        <v>0</v>
      </c>
      <c r="AQ60" s="198">
        <v>0</v>
      </c>
      <c r="AR60" s="198">
        <v>0</v>
      </c>
      <c r="AS60" s="198">
        <v>0</v>
      </c>
      <c r="AT60" s="198">
        <v>0</v>
      </c>
      <c r="AU60" s="198">
        <v>0</v>
      </c>
      <c r="AV60" s="198">
        <v>0</v>
      </c>
      <c r="AW60" s="198">
        <v>0</v>
      </c>
      <c r="AX60" s="198">
        <v>0</v>
      </c>
      <c r="AY60" s="198">
        <v>0</v>
      </c>
      <c r="AZ60" s="198">
        <v>0</v>
      </c>
      <c r="BA60" s="57">
        <f t="shared" si="2"/>
        <v>1411647.3616473638</v>
      </c>
      <c r="BB60" s="198"/>
      <c r="BC60" s="198"/>
      <c r="BD60" s="198"/>
      <c r="BE60" s="198"/>
      <c r="BF60" s="198">
        <v>782368.082368084</v>
      </c>
      <c r="BG60" s="198">
        <v>0</v>
      </c>
      <c r="BH60" s="198">
        <f t="shared" si="1"/>
        <v>0</v>
      </c>
    </row>
    <row r="61" spans="1:60" ht="15.75" x14ac:dyDescent="0.3">
      <c r="A61" s="2">
        <v>53</v>
      </c>
      <c r="B61" s="2" t="s">
        <v>5</v>
      </c>
      <c r="C61" s="35" t="s">
        <v>176</v>
      </c>
      <c r="D61" s="25" t="s">
        <v>171</v>
      </c>
      <c r="E61" s="121">
        <v>43752</v>
      </c>
      <c r="F61" s="2" t="s">
        <v>172</v>
      </c>
      <c r="G61" s="2" t="s">
        <v>173</v>
      </c>
      <c r="H61" s="122">
        <v>12585585.5855856</v>
      </c>
      <c r="I61" s="122">
        <v>476285.71428571409</v>
      </c>
      <c r="J61" s="223"/>
      <c r="K61" s="116"/>
      <c r="L61" s="123"/>
      <c r="M61" s="123"/>
      <c r="N61" s="123"/>
      <c r="O61" s="198"/>
      <c r="P61" s="123"/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1258558.55855856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1258558.55855856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8180630.6306306403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  <c r="AX61" s="198">
        <v>0</v>
      </c>
      <c r="AY61" s="198">
        <v>0</v>
      </c>
      <c r="AZ61" s="198">
        <v>0</v>
      </c>
      <c r="BA61" s="57">
        <f t="shared" si="2"/>
        <v>1411552.1235521249</v>
      </c>
      <c r="BB61" s="198"/>
      <c r="BC61" s="198"/>
      <c r="BD61" s="198"/>
      <c r="BE61" s="198"/>
      <c r="BF61" s="198">
        <v>782272.84427284589</v>
      </c>
      <c r="BG61" s="198">
        <v>0</v>
      </c>
      <c r="BH61" s="198">
        <f t="shared" si="1"/>
        <v>0</v>
      </c>
    </row>
    <row r="62" spans="1:60" ht="15.75" x14ac:dyDescent="0.3">
      <c r="A62" s="2">
        <v>54</v>
      </c>
      <c r="B62" s="2" t="s">
        <v>5</v>
      </c>
      <c r="C62" s="35" t="s">
        <v>176</v>
      </c>
      <c r="D62" s="25" t="s">
        <v>174</v>
      </c>
      <c r="E62" s="121">
        <v>43746</v>
      </c>
      <c r="F62" s="2" t="s">
        <v>172</v>
      </c>
      <c r="G62" s="2" t="s">
        <v>173</v>
      </c>
      <c r="H62" s="122">
        <v>12315315.315315301</v>
      </c>
      <c r="I62" s="122">
        <v>1047619.0476190475</v>
      </c>
      <c r="J62" s="223"/>
      <c r="K62" s="116"/>
      <c r="L62" s="123"/>
      <c r="M62" s="123"/>
      <c r="N62" s="123"/>
      <c r="O62" s="198"/>
      <c r="P62" s="123"/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0</v>
      </c>
      <c r="W62" s="198">
        <v>1231531.5315315302</v>
      </c>
      <c r="X62" s="198">
        <v>0</v>
      </c>
      <c r="Y62" s="198">
        <v>0</v>
      </c>
      <c r="Z62" s="198">
        <v>0</v>
      </c>
      <c r="AA62" s="198">
        <v>0</v>
      </c>
      <c r="AB62" s="198">
        <v>0</v>
      </c>
      <c r="AC62" s="198">
        <v>0</v>
      </c>
      <c r="AD62" s="198">
        <v>0</v>
      </c>
      <c r="AE62" s="198">
        <v>0</v>
      </c>
      <c r="AF62" s="198">
        <v>0</v>
      </c>
      <c r="AG62" s="198">
        <v>0</v>
      </c>
      <c r="AH62" s="198">
        <v>0</v>
      </c>
      <c r="AI62" s="198">
        <v>1231531.5315315302</v>
      </c>
      <c r="AJ62" s="198">
        <v>0</v>
      </c>
      <c r="AK62" s="198">
        <v>0</v>
      </c>
      <c r="AL62" s="198">
        <v>0</v>
      </c>
      <c r="AM62" s="198">
        <v>0</v>
      </c>
      <c r="AN62" s="198">
        <v>0</v>
      </c>
      <c r="AO62" s="198">
        <v>8004954.9549549455</v>
      </c>
      <c r="AP62" s="198">
        <v>0</v>
      </c>
      <c r="AQ62" s="198">
        <v>0</v>
      </c>
      <c r="AR62" s="198">
        <v>0</v>
      </c>
      <c r="AS62" s="198">
        <v>0</v>
      </c>
      <c r="AT62" s="198">
        <v>0</v>
      </c>
      <c r="AU62" s="198">
        <v>0</v>
      </c>
      <c r="AV62" s="198">
        <v>0</v>
      </c>
      <c r="AW62" s="198">
        <v>0</v>
      </c>
      <c r="AX62" s="198">
        <v>0</v>
      </c>
      <c r="AY62" s="198">
        <v>0</v>
      </c>
      <c r="AZ62" s="198">
        <v>0</v>
      </c>
      <c r="BA62" s="57">
        <f t="shared" si="2"/>
        <v>799678.24967824854</v>
      </c>
      <c r="BB62" s="198"/>
      <c r="BC62" s="198"/>
      <c r="BD62" s="198"/>
      <c r="BE62" s="198"/>
      <c r="BF62" s="198">
        <v>755341.05534105422</v>
      </c>
      <c r="BG62" s="198">
        <v>0</v>
      </c>
      <c r="BH62" s="198">
        <f t="shared" si="1"/>
        <v>0</v>
      </c>
    </row>
    <row r="63" spans="1:60" ht="15.75" x14ac:dyDescent="0.3">
      <c r="A63" s="2">
        <v>55</v>
      </c>
      <c r="B63" s="2" t="s">
        <v>5</v>
      </c>
      <c r="C63" s="35" t="s">
        <v>18</v>
      </c>
      <c r="D63" s="25" t="s">
        <v>174</v>
      </c>
      <c r="E63" s="121">
        <v>43746</v>
      </c>
      <c r="F63" s="2" t="s">
        <v>172</v>
      </c>
      <c r="G63" s="2" t="s">
        <v>173</v>
      </c>
      <c r="H63" s="122">
        <v>7810810.81081081</v>
      </c>
      <c r="I63" s="122">
        <v>781080.95238095196</v>
      </c>
      <c r="J63" s="223"/>
      <c r="K63" s="116"/>
      <c r="L63" s="123"/>
      <c r="M63" s="123"/>
      <c r="N63" s="123"/>
      <c r="O63" s="198"/>
      <c r="P63" s="123"/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0</v>
      </c>
      <c r="W63" s="198">
        <v>781081.08108108107</v>
      </c>
      <c r="X63" s="198">
        <v>0</v>
      </c>
      <c r="Y63" s="198">
        <v>0</v>
      </c>
      <c r="Z63" s="198">
        <v>0</v>
      </c>
      <c r="AA63" s="198">
        <v>0</v>
      </c>
      <c r="AB63" s="198">
        <v>0</v>
      </c>
      <c r="AC63" s="198">
        <v>0</v>
      </c>
      <c r="AD63" s="198">
        <v>0</v>
      </c>
      <c r="AE63" s="198">
        <v>0</v>
      </c>
      <c r="AF63" s="198">
        <v>0</v>
      </c>
      <c r="AG63" s="198">
        <v>0</v>
      </c>
      <c r="AH63" s="198">
        <v>0</v>
      </c>
      <c r="AI63" s="198">
        <v>781081.08108108107</v>
      </c>
      <c r="AJ63" s="198">
        <v>0</v>
      </c>
      <c r="AK63" s="198">
        <v>0</v>
      </c>
      <c r="AL63" s="198">
        <v>0</v>
      </c>
      <c r="AM63" s="198">
        <v>0</v>
      </c>
      <c r="AN63" s="198">
        <v>0</v>
      </c>
      <c r="AO63" s="198">
        <v>5077027.0270270268</v>
      </c>
      <c r="AP63" s="198">
        <v>0</v>
      </c>
      <c r="AQ63" s="198">
        <v>0</v>
      </c>
      <c r="AR63" s="198">
        <v>0</v>
      </c>
      <c r="AS63" s="198">
        <v>0</v>
      </c>
      <c r="AT63" s="198">
        <v>0</v>
      </c>
      <c r="AU63" s="198">
        <v>0</v>
      </c>
      <c r="AV63" s="198">
        <v>0</v>
      </c>
      <c r="AW63" s="198">
        <v>0</v>
      </c>
      <c r="AX63" s="198">
        <v>0</v>
      </c>
      <c r="AY63" s="198">
        <v>0</v>
      </c>
      <c r="AZ63" s="198">
        <v>0</v>
      </c>
      <c r="BA63" s="57">
        <f t="shared" si="2"/>
        <v>390540.66924066935</v>
      </c>
      <c r="BB63" s="198"/>
      <c r="BC63" s="198"/>
      <c r="BD63" s="198"/>
      <c r="BE63" s="198"/>
      <c r="BF63" s="198">
        <v>0.12870012910570949</v>
      </c>
      <c r="BG63" s="198">
        <v>0</v>
      </c>
      <c r="BH63" s="198">
        <f t="shared" si="1"/>
        <v>0</v>
      </c>
    </row>
    <row r="64" spans="1:60" ht="15.75" x14ac:dyDescent="0.3">
      <c r="A64" s="2">
        <v>56</v>
      </c>
      <c r="B64" s="2" t="s">
        <v>5</v>
      </c>
      <c r="C64" s="35" t="s">
        <v>18</v>
      </c>
      <c r="D64" s="25" t="s">
        <v>174</v>
      </c>
      <c r="E64" s="121">
        <v>43745</v>
      </c>
      <c r="F64" s="2" t="s">
        <v>172</v>
      </c>
      <c r="G64" s="2" t="s">
        <v>173</v>
      </c>
      <c r="H64" s="122">
        <v>7810810.81081081</v>
      </c>
      <c r="I64" s="122">
        <v>781080.95238095219</v>
      </c>
      <c r="J64" s="223"/>
      <c r="K64" s="116"/>
      <c r="L64" s="123"/>
      <c r="M64" s="123"/>
      <c r="N64" s="123"/>
      <c r="O64" s="198"/>
      <c r="P64" s="123"/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781081.08108108107</v>
      </c>
      <c r="X64" s="198">
        <v>0</v>
      </c>
      <c r="Y64" s="198">
        <v>0</v>
      </c>
      <c r="Z64" s="198">
        <v>0</v>
      </c>
      <c r="AA64" s="198">
        <v>0</v>
      </c>
      <c r="AB64" s="198">
        <v>0</v>
      </c>
      <c r="AC64" s="198">
        <v>0</v>
      </c>
      <c r="AD64" s="198">
        <v>0</v>
      </c>
      <c r="AE64" s="198">
        <v>0</v>
      </c>
      <c r="AF64" s="198">
        <v>0</v>
      </c>
      <c r="AG64" s="198">
        <v>0</v>
      </c>
      <c r="AH64" s="198">
        <v>0</v>
      </c>
      <c r="AI64" s="198">
        <v>781081.08108108107</v>
      </c>
      <c r="AJ64" s="198">
        <v>0</v>
      </c>
      <c r="AK64" s="198">
        <v>0</v>
      </c>
      <c r="AL64" s="198">
        <v>0</v>
      </c>
      <c r="AM64" s="198">
        <v>0</v>
      </c>
      <c r="AN64" s="198">
        <v>0</v>
      </c>
      <c r="AO64" s="198">
        <v>5077027.0270270268</v>
      </c>
      <c r="AP64" s="198">
        <v>0</v>
      </c>
      <c r="AQ64" s="198">
        <v>0</v>
      </c>
      <c r="AR64" s="198">
        <v>0</v>
      </c>
      <c r="AS64" s="198">
        <v>0</v>
      </c>
      <c r="AT64" s="198">
        <v>0</v>
      </c>
      <c r="AU64" s="198">
        <v>0</v>
      </c>
      <c r="AV64" s="198">
        <v>0</v>
      </c>
      <c r="AW64" s="198">
        <v>0</v>
      </c>
      <c r="AX64" s="198">
        <v>0</v>
      </c>
      <c r="AY64" s="198">
        <v>0</v>
      </c>
      <c r="AZ64" s="198">
        <v>0</v>
      </c>
      <c r="BA64" s="57">
        <f t="shared" si="2"/>
        <v>390540.66924066842</v>
      </c>
      <c r="BB64" s="198"/>
      <c r="BC64" s="198"/>
      <c r="BD64" s="198"/>
      <c r="BE64" s="198"/>
      <c r="BF64" s="198">
        <v>0.12870012887287885</v>
      </c>
      <c r="BG64" s="198">
        <v>0</v>
      </c>
      <c r="BH64" s="198">
        <f t="shared" si="1"/>
        <v>0</v>
      </c>
    </row>
    <row r="65" spans="1:60" ht="15.75" x14ac:dyDescent="0.3">
      <c r="A65" s="2">
        <v>57</v>
      </c>
      <c r="B65" s="2" t="s">
        <v>5</v>
      </c>
      <c r="C65" s="35" t="s">
        <v>176</v>
      </c>
      <c r="D65" s="25" t="s">
        <v>171</v>
      </c>
      <c r="E65" s="121">
        <v>43746</v>
      </c>
      <c r="F65" s="2" t="s">
        <v>172</v>
      </c>
      <c r="G65" s="2" t="s">
        <v>173</v>
      </c>
      <c r="H65" s="187">
        <v>12585586</v>
      </c>
      <c r="I65" s="187">
        <v>1258559.0476190476</v>
      </c>
      <c r="J65" s="224"/>
      <c r="K65" s="123"/>
      <c r="L65" s="123"/>
      <c r="M65" s="123"/>
      <c r="N65" s="123"/>
      <c r="O65" s="198"/>
      <c r="P65" s="123"/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0</v>
      </c>
      <c r="W65" s="198">
        <v>1258558.6000000001</v>
      </c>
      <c r="X65" s="198">
        <v>0</v>
      </c>
      <c r="Y65" s="198">
        <v>0</v>
      </c>
      <c r="Z65" s="198">
        <v>0</v>
      </c>
      <c r="AA65" s="198">
        <v>0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8">
        <v>0</v>
      </c>
      <c r="AI65" s="198">
        <v>1258558.6000000001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8180630.9000000004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0</v>
      </c>
      <c r="AV65" s="198">
        <v>0</v>
      </c>
      <c r="AW65" s="198">
        <v>0</v>
      </c>
      <c r="AX65" s="198">
        <v>0</v>
      </c>
      <c r="AY65" s="198">
        <v>0</v>
      </c>
      <c r="AZ65" s="198">
        <v>0</v>
      </c>
      <c r="BA65" s="57">
        <f t="shared" si="2"/>
        <v>629278.85238095</v>
      </c>
      <c r="BB65" s="198"/>
      <c r="BC65" s="198"/>
      <c r="BD65" s="198"/>
      <c r="BE65" s="198"/>
      <c r="BF65" s="198">
        <v>832561.13256112905</v>
      </c>
      <c r="BG65" s="198">
        <v>0</v>
      </c>
      <c r="BH65" s="198">
        <f>SUM(L65:BA65,I65)-H65</f>
        <v>0</v>
      </c>
    </row>
    <row r="66" spans="1:60" ht="15.75" x14ac:dyDescent="0.3">
      <c r="A66" s="2">
        <v>58</v>
      </c>
      <c r="B66" s="2" t="s">
        <v>5</v>
      </c>
      <c r="C66" s="35" t="s">
        <v>176</v>
      </c>
      <c r="D66" s="25" t="s">
        <v>171</v>
      </c>
      <c r="E66" s="121">
        <v>43746</v>
      </c>
      <c r="F66" s="2" t="s">
        <v>172</v>
      </c>
      <c r="G66" s="2" t="s">
        <v>173</v>
      </c>
      <c r="H66" s="122">
        <v>12585586</v>
      </c>
      <c r="I66" s="122">
        <v>1258559.0476190476</v>
      </c>
      <c r="J66" s="223"/>
      <c r="K66" s="116"/>
      <c r="L66" s="123"/>
      <c r="M66" s="123"/>
      <c r="N66" s="123"/>
      <c r="O66" s="198"/>
      <c r="P66" s="123"/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198">
        <v>0</v>
      </c>
      <c r="W66" s="198">
        <v>1258558.6000000001</v>
      </c>
      <c r="X66" s="198">
        <v>0</v>
      </c>
      <c r="Y66" s="198">
        <v>0</v>
      </c>
      <c r="Z66" s="198">
        <v>0</v>
      </c>
      <c r="AA66" s="198">
        <v>0</v>
      </c>
      <c r="AB66" s="198">
        <v>0</v>
      </c>
      <c r="AC66" s="198">
        <v>0</v>
      </c>
      <c r="AD66" s="198">
        <v>0</v>
      </c>
      <c r="AE66" s="198">
        <v>0</v>
      </c>
      <c r="AF66" s="198">
        <v>0</v>
      </c>
      <c r="AG66" s="198">
        <v>0</v>
      </c>
      <c r="AH66" s="198">
        <v>0</v>
      </c>
      <c r="AI66" s="198">
        <v>1258558.6000000001</v>
      </c>
      <c r="AJ66" s="198">
        <v>0</v>
      </c>
      <c r="AK66" s="198">
        <v>0</v>
      </c>
      <c r="AL66" s="198">
        <v>0</v>
      </c>
      <c r="AM66" s="198">
        <v>0</v>
      </c>
      <c r="AN66" s="198">
        <v>0</v>
      </c>
      <c r="AO66" s="198">
        <v>8180630.9000000004</v>
      </c>
      <c r="AP66" s="198">
        <v>0</v>
      </c>
      <c r="AQ66" s="198">
        <v>0</v>
      </c>
      <c r="AR66" s="198">
        <v>0</v>
      </c>
      <c r="AS66" s="198">
        <v>0</v>
      </c>
      <c r="AT66" s="198">
        <v>0</v>
      </c>
      <c r="AU66" s="198">
        <v>0</v>
      </c>
      <c r="AV66" s="198">
        <v>0</v>
      </c>
      <c r="AW66" s="198">
        <v>0</v>
      </c>
      <c r="AX66" s="198">
        <v>0</v>
      </c>
      <c r="AY66" s="198">
        <v>0</v>
      </c>
      <c r="AZ66" s="198">
        <v>0</v>
      </c>
      <c r="BA66" s="57">
        <f t="shared" si="2"/>
        <v>629278.85238095</v>
      </c>
      <c r="BB66" s="198"/>
      <c r="BC66" s="198"/>
      <c r="BD66" s="198"/>
      <c r="BE66" s="198"/>
      <c r="BF66" s="198">
        <v>0</v>
      </c>
      <c r="BG66" s="198">
        <v>0.44761904748156667</v>
      </c>
      <c r="BH66" s="198">
        <f t="shared" ref="BH66:BH122" si="3">SUM(L66:BA66,I66)-H66</f>
        <v>0</v>
      </c>
    </row>
    <row r="67" spans="1:60" ht="15.75" x14ac:dyDescent="0.3">
      <c r="A67" s="2">
        <v>59</v>
      </c>
      <c r="B67" s="2" t="s">
        <v>5</v>
      </c>
      <c r="C67" s="35" t="s">
        <v>18</v>
      </c>
      <c r="D67" s="25" t="s">
        <v>174</v>
      </c>
      <c r="E67" s="121">
        <v>43740</v>
      </c>
      <c r="F67" s="2" t="s">
        <v>172</v>
      </c>
      <c r="G67" s="2" t="s">
        <v>173</v>
      </c>
      <c r="H67" s="122">
        <v>7630630.6306306301</v>
      </c>
      <c r="I67" s="122">
        <v>476190.47619047598</v>
      </c>
      <c r="J67" s="223"/>
      <c r="K67" s="116"/>
      <c r="L67" s="123"/>
      <c r="M67" s="123"/>
      <c r="N67" s="123"/>
      <c r="O67" s="198"/>
      <c r="P67" s="123"/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198">
        <v>0</v>
      </c>
      <c r="W67" s="198">
        <v>763063.06306306308</v>
      </c>
      <c r="X67" s="198">
        <v>0</v>
      </c>
      <c r="Y67" s="198">
        <v>0</v>
      </c>
      <c r="Z67" s="198">
        <v>0</v>
      </c>
      <c r="AA67" s="198">
        <v>0</v>
      </c>
      <c r="AB67" s="198">
        <v>0</v>
      </c>
      <c r="AC67" s="198">
        <v>0</v>
      </c>
      <c r="AD67" s="198">
        <v>0</v>
      </c>
      <c r="AE67" s="198">
        <v>0</v>
      </c>
      <c r="AF67" s="198">
        <v>0</v>
      </c>
      <c r="AG67" s="198">
        <v>0</v>
      </c>
      <c r="AH67" s="198">
        <v>0</v>
      </c>
      <c r="AI67" s="198">
        <v>763063.06306306308</v>
      </c>
      <c r="AJ67" s="198">
        <v>0</v>
      </c>
      <c r="AK67" s="198">
        <v>0</v>
      </c>
      <c r="AL67" s="198">
        <v>0</v>
      </c>
      <c r="AM67" s="198">
        <v>0</v>
      </c>
      <c r="AN67" s="198">
        <v>0</v>
      </c>
      <c r="AO67" s="198">
        <v>4959909.9099099096</v>
      </c>
      <c r="AP67" s="198">
        <v>0</v>
      </c>
      <c r="AQ67" s="198">
        <v>0</v>
      </c>
      <c r="AR67" s="198">
        <v>0</v>
      </c>
      <c r="AS67" s="198">
        <v>0</v>
      </c>
      <c r="AT67" s="198">
        <v>0</v>
      </c>
      <c r="AU67" s="198">
        <v>0</v>
      </c>
      <c r="AV67" s="198">
        <v>0</v>
      </c>
      <c r="AW67" s="198">
        <v>0</v>
      </c>
      <c r="AX67" s="198">
        <v>0</v>
      </c>
      <c r="AY67" s="198">
        <v>0</v>
      </c>
      <c r="AZ67" s="198">
        <v>0</v>
      </c>
      <c r="BA67" s="57">
        <f t="shared" si="2"/>
        <v>668404.11840411834</v>
      </c>
      <c r="BB67" s="198"/>
      <c r="BC67" s="198"/>
      <c r="BD67" s="198"/>
      <c r="BE67" s="198"/>
      <c r="BF67" s="198">
        <v>0</v>
      </c>
      <c r="BG67" s="198">
        <v>0.44761904748156667</v>
      </c>
      <c r="BH67" s="198">
        <f t="shared" si="3"/>
        <v>0</v>
      </c>
    </row>
    <row r="68" spans="1:60" ht="15.75" x14ac:dyDescent="0.3">
      <c r="A68" s="2">
        <v>60</v>
      </c>
      <c r="B68" s="2" t="s">
        <v>5</v>
      </c>
      <c r="C68" s="35" t="s">
        <v>18</v>
      </c>
      <c r="D68" s="25" t="s">
        <v>174</v>
      </c>
      <c r="E68" s="121">
        <v>43744</v>
      </c>
      <c r="F68" s="2" t="s">
        <v>172</v>
      </c>
      <c r="G68" s="2" t="s">
        <v>173</v>
      </c>
      <c r="H68" s="122">
        <v>7630630.6306306301</v>
      </c>
      <c r="I68" s="122">
        <v>757779.04761904723</v>
      </c>
      <c r="J68" s="223"/>
      <c r="K68" s="116"/>
      <c r="L68" s="123"/>
      <c r="M68" s="123"/>
      <c r="N68" s="123"/>
      <c r="O68" s="198"/>
      <c r="P68" s="123"/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763063.06306306308</v>
      </c>
      <c r="X68" s="198">
        <v>0</v>
      </c>
      <c r="Y68" s="198">
        <v>0</v>
      </c>
      <c r="Z68" s="198">
        <v>0</v>
      </c>
      <c r="AA68" s="198">
        <v>0</v>
      </c>
      <c r="AB68" s="198">
        <v>0</v>
      </c>
      <c r="AC68" s="198">
        <v>0</v>
      </c>
      <c r="AD68" s="198">
        <v>0</v>
      </c>
      <c r="AE68" s="198">
        <v>0</v>
      </c>
      <c r="AF68" s="198">
        <v>0</v>
      </c>
      <c r="AG68" s="198">
        <v>0</v>
      </c>
      <c r="AH68" s="198">
        <v>0</v>
      </c>
      <c r="AI68" s="198">
        <v>763063.06306306308</v>
      </c>
      <c r="AJ68" s="198">
        <v>0</v>
      </c>
      <c r="AK68" s="198">
        <v>0</v>
      </c>
      <c r="AL68" s="198">
        <v>0</v>
      </c>
      <c r="AM68" s="198">
        <v>0</v>
      </c>
      <c r="AN68" s="198">
        <v>0</v>
      </c>
      <c r="AO68" s="198">
        <v>4959909.9099099096</v>
      </c>
      <c r="AP68" s="198">
        <v>0</v>
      </c>
      <c r="AQ68" s="198">
        <v>0</v>
      </c>
      <c r="AR68" s="198">
        <v>0</v>
      </c>
      <c r="AS68" s="198">
        <v>0</v>
      </c>
      <c r="AT68" s="198">
        <v>0</v>
      </c>
      <c r="AU68" s="198">
        <v>0</v>
      </c>
      <c r="AV68" s="198">
        <v>0</v>
      </c>
      <c r="AW68" s="198">
        <v>0</v>
      </c>
      <c r="AX68" s="198">
        <v>0</v>
      </c>
      <c r="AY68" s="198">
        <v>0</v>
      </c>
      <c r="AZ68" s="198">
        <v>0</v>
      </c>
      <c r="BA68" s="57">
        <f t="shared" si="2"/>
        <v>386815.54697554652</v>
      </c>
      <c r="BB68" s="198"/>
      <c r="BC68" s="198"/>
      <c r="BD68" s="198"/>
      <c r="BE68" s="198"/>
      <c r="BF68" s="198">
        <v>286872.5868725871</v>
      </c>
      <c r="BG68" s="198">
        <v>0</v>
      </c>
      <c r="BH68" s="198">
        <f t="shared" si="3"/>
        <v>0</v>
      </c>
    </row>
    <row r="69" spans="1:60" ht="15.75" x14ac:dyDescent="0.3">
      <c r="A69" s="2">
        <v>61</v>
      </c>
      <c r="B69" s="2" t="s">
        <v>5</v>
      </c>
      <c r="C69" s="35" t="s">
        <v>176</v>
      </c>
      <c r="D69" s="25" t="s">
        <v>174</v>
      </c>
      <c r="E69" s="121">
        <v>43743</v>
      </c>
      <c r="F69" s="2" t="s">
        <v>172</v>
      </c>
      <c r="G69" s="2" t="s">
        <v>173</v>
      </c>
      <c r="H69" s="122">
        <v>12135135.135135099</v>
      </c>
      <c r="I69" s="122">
        <v>1213512.3809523804</v>
      </c>
      <c r="J69" s="223"/>
      <c r="K69" s="116"/>
      <c r="L69" s="123"/>
      <c r="M69" s="123"/>
      <c r="N69" s="123"/>
      <c r="O69" s="198"/>
      <c r="P69" s="123"/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1213513.5135135099</v>
      </c>
      <c r="X69" s="198">
        <v>0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0</v>
      </c>
      <c r="AI69" s="198">
        <v>1213513.5135135099</v>
      </c>
      <c r="AJ69" s="198">
        <v>0</v>
      </c>
      <c r="AK69" s="198">
        <v>0</v>
      </c>
      <c r="AL69" s="198">
        <v>0</v>
      </c>
      <c r="AM69" s="198">
        <v>0</v>
      </c>
      <c r="AN69" s="198">
        <v>0</v>
      </c>
      <c r="AO69" s="198">
        <v>7887837.8378378144</v>
      </c>
      <c r="AP69" s="198">
        <v>0</v>
      </c>
      <c r="AQ69" s="198">
        <v>0</v>
      </c>
      <c r="AR69" s="198">
        <v>0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  <c r="AX69" s="198">
        <v>0</v>
      </c>
      <c r="AY69" s="198">
        <v>0</v>
      </c>
      <c r="AZ69" s="198">
        <v>0</v>
      </c>
      <c r="BA69" s="57">
        <f t="shared" si="2"/>
        <v>606757.88931788504</v>
      </c>
      <c r="BB69" s="198"/>
      <c r="BC69" s="198"/>
      <c r="BD69" s="198"/>
      <c r="BE69" s="198"/>
      <c r="BF69" s="198">
        <v>5284.0154440158512</v>
      </c>
      <c r="BG69" s="198">
        <v>0</v>
      </c>
      <c r="BH69" s="198">
        <f t="shared" si="3"/>
        <v>0</v>
      </c>
    </row>
    <row r="70" spans="1:60" ht="15.75" x14ac:dyDescent="0.3">
      <c r="A70" s="2">
        <v>62</v>
      </c>
      <c r="B70" s="2" t="s">
        <v>5</v>
      </c>
      <c r="C70" s="35" t="s">
        <v>176</v>
      </c>
      <c r="D70" s="25" t="s">
        <v>174</v>
      </c>
      <c r="E70" s="121">
        <v>43737</v>
      </c>
      <c r="F70" s="2" t="s">
        <v>172</v>
      </c>
      <c r="G70" s="2" t="s">
        <v>173</v>
      </c>
      <c r="H70" s="122">
        <v>12585585.5855856</v>
      </c>
      <c r="I70" s="122">
        <v>1238095.2380952379</v>
      </c>
      <c r="J70" s="223"/>
      <c r="K70" s="116"/>
      <c r="L70" s="123"/>
      <c r="M70" s="123"/>
      <c r="N70" s="123"/>
      <c r="O70" s="198"/>
      <c r="P70" s="123"/>
      <c r="Q70" s="198">
        <v>0</v>
      </c>
      <c r="R70" s="198">
        <v>0</v>
      </c>
      <c r="S70" s="198">
        <v>0</v>
      </c>
      <c r="T70" s="198">
        <v>0</v>
      </c>
      <c r="U70" s="198">
        <v>0</v>
      </c>
      <c r="V70" s="198">
        <v>0</v>
      </c>
      <c r="W70" s="198">
        <v>1258558.55855856</v>
      </c>
      <c r="X70" s="198">
        <v>0</v>
      </c>
      <c r="Y70" s="198">
        <v>0</v>
      </c>
      <c r="Z70" s="198">
        <v>0</v>
      </c>
      <c r="AA70" s="198">
        <v>0</v>
      </c>
      <c r="AB70" s="198">
        <v>0</v>
      </c>
      <c r="AC70" s="198">
        <v>0</v>
      </c>
      <c r="AD70" s="198">
        <v>0</v>
      </c>
      <c r="AE70" s="198">
        <v>0</v>
      </c>
      <c r="AF70" s="198">
        <v>0</v>
      </c>
      <c r="AG70" s="198">
        <v>0</v>
      </c>
      <c r="AH70" s="198">
        <v>0</v>
      </c>
      <c r="AI70" s="198">
        <v>1258558.55855856</v>
      </c>
      <c r="AJ70" s="198">
        <v>0</v>
      </c>
      <c r="AK70" s="198">
        <v>0</v>
      </c>
      <c r="AL70" s="198">
        <v>0</v>
      </c>
      <c r="AM70" s="198">
        <v>0</v>
      </c>
      <c r="AN70" s="198">
        <v>0</v>
      </c>
      <c r="AO70" s="198">
        <v>8180630.6306306403</v>
      </c>
      <c r="AP70" s="198">
        <v>0</v>
      </c>
      <c r="AQ70" s="198">
        <v>0</v>
      </c>
      <c r="AR70" s="198">
        <v>0</v>
      </c>
      <c r="AS70" s="198">
        <v>0</v>
      </c>
      <c r="AT70" s="198">
        <v>0</v>
      </c>
      <c r="AU70" s="198">
        <v>0</v>
      </c>
      <c r="AV70" s="198">
        <v>0</v>
      </c>
      <c r="AW70" s="198">
        <v>0</v>
      </c>
      <c r="AX70" s="198">
        <v>0</v>
      </c>
      <c r="AY70" s="198">
        <v>0</v>
      </c>
      <c r="AZ70" s="198">
        <v>0</v>
      </c>
      <c r="BA70" s="57">
        <f t="shared" si="2"/>
        <v>649742.59974260256</v>
      </c>
      <c r="BB70" s="198"/>
      <c r="BC70" s="198"/>
      <c r="BD70" s="198"/>
      <c r="BE70" s="198"/>
      <c r="BF70" s="198">
        <v>368662.08494208171</v>
      </c>
      <c r="BG70" s="198">
        <v>0</v>
      </c>
      <c r="BH70" s="198">
        <f t="shared" si="3"/>
        <v>0</v>
      </c>
    </row>
    <row r="71" spans="1:60" ht="15.75" x14ac:dyDescent="0.3">
      <c r="A71" s="2">
        <v>63</v>
      </c>
      <c r="B71" s="2" t="s">
        <v>5</v>
      </c>
      <c r="C71" s="35" t="s">
        <v>176</v>
      </c>
      <c r="D71" s="25" t="s">
        <v>174</v>
      </c>
      <c r="E71" s="121">
        <v>43752</v>
      </c>
      <c r="F71" s="2" t="s">
        <v>172</v>
      </c>
      <c r="G71" s="2" t="s">
        <v>173</v>
      </c>
      <c r="H71" s="122">
        <v>12585585.5855856</v>
      </c>
      <c r="I71" s="122">
        <v>1249568.5714285714</v>
      </c>
      <c r="J71" s="223"/>
      <c r="K71" s="116"/>
      <c r="L71" s="123"/>
      <c r="M71" s="123"/>
      <c r="N71" s="123"/>
      <c r="O71" s="198"/>
      <c r="P71" s="123"/>
      <c r="Q71" s="198">
        <v>0</v>
      </c>
      <c r="R71" s="198">
        <v>0</v>
      </c>
      <c r="S71" s="198">
        <v>0</v>
      </c>
      <c r="T71" s="198">
        <v>0</v>
      </c>
      <c r="U71" s="198">
        <v>0</v>
      </c>
      <c r="V71" s="198">
        <v>0</v>
      </c>
      <c r="W71" s="198">
        <v>1258558.55855856</v>
      </c>
      <c r="X71" s="198">
        <v>0</v>
      </c>
      <c r="Y71" s="198">
        <v>0</v>
      </c>
      <c r="Z71" s="198">
        <v>0</v>
      </c>
      <c r="AA71" s="198">
        <v>0</v>
      </c>
      <c r="AB71" s="198">
        <v>0</v>
      </c>
      <c r="AC71" s="198">
        <v>0</v>
      </c>
      <c r="AD71" s="198">
        <v>0</v>
      </c>
      <c r="AE71" s="198">
        <v>0</v>
      </c>
      <c r="AF71" s="198">
        <v>0</v>
      </c>
      <c r="AG71" s="198">
        <v>0</v>
      </c>
      <c r="AH71" s="198">
        <v>0</v>
      </c>
      <c r="AI71" s="198">
        <v>1258558.55855856</v>
      </c>
      <c r="AJ71" s="198">
        <v>0</v>
      </c>
      <c r="AK71" s="198">
        <v>0</v>
      </c>
      <c r="AL71" s="198">
        <v>0</v>
      </c>
      <c r="AM71" s="198">
        <v>0</v>
      </c>
      <c r="AN71" s="198">
        <v>0</v>
      </c>
      <c r="AO71" s="198">
        <v>8180630.6306306403</v>
      </c>
      <c r="AP71" s="198">
        <v>0</v>
      </c>
      <c r="AQ71" s="198">
        <v>0</v>
      </c>
      <c r="AR71" s="198">
        <v>0</v>
      </c>
      <c r="AS71" s="198">
        <v>0</v>
      </c>
      <c r="AT71" s="198">
        <v>0</v>
      </c>
      <c r="AU71" s="198">
        <v>0</v>
      </c>
      <c r="AV71" s="198">
        <v>0</v>
      </c>
      <c r="AW71" s="198">
        <v>0</v>
      </c>
      <c r="AX71" s="198">
        <v>0</v>
      </c>
      <c r="AY71" s="198">
        <v>0</v>
      </c>
      <c r="AZ71" s="198">
        <v>0</v>
      </c>
      <c r="BA71" s="57">
        <f t="shared" si="2"/>
        <v>638269.2664092686</v>
      </c>
      <c r="BB71" s="198"/>
      <c r="BC71" s="198"/>
      <c r="BD71" s="198"/>
      <c r="BE71" s="198"/>
      <c r="BF71" s="198">
        <v>20463.320463322103</v>
      </c>
      <c r="BG71" s="198">
        <v>0</v>
      </c>
      <c r="BH71" s="198">
        <f t="shared" si="3"/>
        <v>0</v>
      </c>
    </row>
    <row r="72" spans="1:60" ht="15.75" x14ac:dyDescent="0.3">
      <c r="A72" s="2">
        <v>64</v>
      </c>
      <c r="B72" s="2" t="s">
        <v>5</v>
      </c>
      <c r="C72" s="35" t="s">
        <v>175</v>
      </c>
      <c r="D72" s="25" t="s">
        <v>174</v>
      </c>
      <c r="E72" s="121">
        <v>43745</v>
      </c>
      <c r="F72" s="2" t="s">
        <v>172</v>
      </c>
      <c r="G72" s="2" t="s">
        <v>173</v>
      </c>
      <c r="H72" s="122">
        <v>12495495.4954955</v>
      </c>
      <c r="I72" s="122">
        <v>1249550.476190476</v>
      </c>
      <c r="J72" s="223"/>
      <c r="K72" s="116"/>
      <c r="L72" s="123"/>
      <c r="M72" s="123"/>
      <c r="N72" s="123"/>
      <c r="O72" s="198"/>
      <c r="P72" s="123"/>
      <c r="Q72" s="198">
        <v>0</v>
      </c>
      <c r="R72" s="198">
        <v>0</v>
      </c>
      <c r="S72" s="198">
        <v>0</v>
      </c>
      <c r="T72" s="198">
        <v>0</v>
      </c>
      <c r="U72" s="198">
        <v>0</v>
      </c>
      <c r="V72" s="198">
        <v>0</v>
      </c>
      <c r="W72" s="198">
        <v>1249549.5495495501</v>
      </c>
      <c r="X72" s="198">
        <v>0</v>
      </c>
      <c r="Y72" s="198">
        <v>0</v>
      </c>
      <c r="Z72" s="198">
        <v>0</v>
      </c>
      <c r="AA72" s="198">
        <v>0</v>
      </c>
      <c r="AB72" s="198">
        <v>0</v>
      </c>
      <c r="AC72" s="198">
        <v>0</v>
      </c>
      <c r="AD72" s="198">
        <v>0</v>
      </c>
      <c r="AE72" s="198">
        <v>0</v>
      </c>
      <c r="AF72" s="198">
        <v>0</v>
      </c>
      <c r="AG72" s="198">
        <v>0</v>
      </c>
      <c r="AH72" s="198">
        <v>0</v>
      </c>
      <c r="AI72" s="198">
        <v>1249549.5495495501</v>
      </c>
      <c r="AJ72" s="198">
        <v>0</v>
      </c>
      <c r="AK72" s="198">
        <v>0</v>
      </c>
      <c r="AL72" s="198">
        <v>0</v>
      </c>
      <c r="AM72" s="198">
        <v>0</v>
      </c>
      <c r="AN72" s="198">
        <v>0</v>
      </c>
      <c r="AO72" s="198">
        <v>8122072.0720720757</v>
      </c>
      <c r="AP72" s="198">
        <v>0</v>
      </c>
      <c r="AQ72" s="198">
        <v>0</v>
      </c>
      <c r="AR72" s="198">
        <v>0</v>
      </c>
      <c r="AS72" s="198">
        <v>0</v>
      </c>
      <c r="AT72" s="198">
        <v>0</v>
      </c>
      <c r="AU72" s="198">
        <v>0</v>
      </c>
      <c r="AV72" s="198">
        <v>0</v>
      </c>
      <c r="AW72" s="198">
        <v>0</v>
      </c>
      <c r="AX72" s="198">
        <v>0</v>
      </c>
      <c r="AY72" s="198">
        <v>0</v>
      </c>
      <c r="AZ72" s="198">
        <v>0</v>
      </c>
      <c r="BA72" s="57">
        <f t="shared" si="2"/>
        <v>624773.84813384898</v>
      </c>
      <c r="BB72" s="198"/>
      <c r="BC72" s="198"/>
      <c r="BD72" s="198"/>
      <c r="BE72" s="198"/>
      <c r="BF72" s="198">
        <v>782368.082368084</v>
      </c>
      <c r="BG72" s="198">
        <v>0</v>
      </c>
      <c r="BH72" s="198">
        <f t="shared" si="3"/>
        <v>0</v>
      </c>
    </row>
    <row r="73" spans="1:60" ht="15.75" x14ac:dyDescent="0.3">
      <c r="A73" s="2">
        <v>65</v>
      </c>
      <c r="B73" s="2" t="s">
        <v>5</v>
      </c>
      <c r="C73" s="35" t="s">
        <v>18</v>
      </c>
      <c r="D73" s="25" t="s">
        <v>171</v>
      </c>
      <c r="E73" s="121">
        <v>43728</v>
      </c>
      <c r="F73" s="2" t="s">
        <v>172</v>
      </c>
      <c r="G73" s="2" t="s">
        <v>173</v>
      </c>
      <c r="H73" s="122">
        <v>7630630.6306306301</v>
      </c>
      <c r="I73" s="122">
        <v>478190.47619047598</v>
      </c>
      <c r="J73" s="223"/>
      <c r="K73" s="116"/>
      <c r="L73" s="123"/>
      <c r="M73" s="123"/>
      <c r="N73" s="123"/>
      <c r="O73" s="198"/>
      <c r="P73" s="123"/>
      <c r="Q73" s="198">
        <v>0</v>
      </c>
      <c r="R73" s="198">
        <v>0</v>
      </c>
      <c r="S73" s="198">
        <v>0</v>
      </c>
      <c r="T73" s="198">
        <v>0</v>
      </c>
      <c r="U73" s="198">
        <v>0</v>
      </c>
      <c r="V73" s="198">
        <v>0</v>
      </c>
      <c r="W73" s="198">
        <v>763063.06306306308</v>
      </c>
      <c r="X73" s="198">
        <v>0</v>
      </c>
      <c r="Y73" s="198">
        <v>0</v>
      </c>
      <c r="Z73" s="198">
        <v>0</v>
      </c>
      <c r="AA73" s="198">
        <v>0</v>
      </c>
      <c r="AB73" s="198">
        <v>0</v>
      </c>
      <c r="AC73" s="198">
        <v>0</v>
      </c>
      <c r="AD73" s="198">
        <v>0</v>
      </c>
      <c r="AE73" s="198">
        <v>0</v>
      </c>
      <c r="AF73" s="198">
        <v>0</v>
      </c>
      <c r="AG73" s="198">
        <v>0</v>
      </c>
      <c r="AH73" s="198">
        <v>0</v>
      </c>
      <c r="AI73" s="198">
        <v>763063.06306306308</v>
      </c>
      <c r="AJ73" s="198">
        <v>0</v>
      </c>
      <c r="AK73" s="198">
        <v>0</v>
      </c>
      <c r="AL73" s="198">
        <v>0</v>
      </c>
      <c r="AM73" s="198">
        <v>0</v>
      </c>
      <c r="AN73" s="198">
        <v>0</v>
      </c>
      <c r="AO73" s="198">
        <v>4959909.9099099096</v>
      </c>
      <c r="AP73" s="198">
        <v>0</v>
      </c>
      <c r="AQ73" s="198">
        <v>0</v>
      </c>
      <c r="AR73" s="198">
        <v>0</v>
      </c>
      <c r="AS73" s="198">
        <v>0</v>
      </c>
      <c r="AT73" s="198">
        <v>0</v>
      </c>
      <c r="AU73" s="198">
        <v>0</v>
      </c>
      <c r="AV73" s="198">
        <v>0</v>
      </c>
      <c r="AW73" s="198">
        <v>0</v>
      </c>
      <c r="AX73" s="198">
        <v>0</v>
      </c>
      <c r="AY73" s="198">
        <v>0</v>
      </c>
      <c r="AZ73" s="198">
        <v>0</v>
      </c>
      <c r="BA73" s="57">
        <f t="shared" si="2"/>
        <v>666404.11840411834</v>
      </c>
      <c r="BB73" s="198"/>
      <c r="BC73" s="198"/>
      <c r="BD73" s="198"/>
      <c r="BE73" s="198"/>
      <c r="BF73" s="198">
        <v>0</v>
      </c>
      <c r="BG73" s="198">
        <v>0.92664092592895031</v>
      </c>
      <c r="BH73" s="198">
        <f t="shared" si="3"/>
        <v>0</v>
      </c>
    </row>
    <row r="74" spans="1:60" ht="15.75" x14ac:dyDescent="0.3">
      <c r="A74" s="2">
        <v>66</v>
      </c>
      <c r="B74" s="2" t="s">
        <v>5</v>
      </c>
      <c r="C74" s="35" t="s">
        <v>176</v>
      </c>
      <c r="D74" s="25" t="s">
        <v>174</v>
      </c>
      <c r="E74" s="121">
        <v>43743</v>
      </c>
      <c r="F74" s="2" t="s">
        <v>172</v>
      </c>
      <c r="G74" s="2" t="s">
        <v>173</v>
      </c>
      <c r="H74" s="122">
        <v>12135135.135135099</v>
      </c>
      <c r="I74" s="122">
        <v>1213513.333333333</v>
      </c>
      <c r="J74" s="223"/>
      <c r="K74" s="116"/>
      <c r="L74" s="123"/>
      <c r="M74" s="123"/>
      <c r="N74" s="123"/>
      <c r="O74" s="198"/>
      <c r="P74" s="123"/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0</v>
      </c>
      <c r="W74" s="198">
        <v>1213513.5135135099</v>
      </c>
      <c r="X74" s="198">
        <v>0</v>
      </c>
      <c r="Y74" s="198">
        <v>0</v>
      </c>
      <c r="Z74" s="198">
        <v>0</v>
      </c>
      <c r="AA74" s="198">
        <v>0</v>
      </c>
      <c r="AB74" s="198">
        <v>0</v>
      </c>
      <c r="AC74" s="198">
        <v>0</v>
      </c>
      <c r="AD74" s="198">
        <v>0</v>
      </c>
      <c r="AE74" s="198">
        <v>0</v>
      </c>
      <c r="AF74" s="198">
        <v>0</v>
      </c>
      <c r="AG74" s="198">
        <v>0</v>
      </c>
      <c r="AH74" s="198">
        <v>0</v>
      </c>
      <c r="AI74" s="198">
        <v>1213513.5135135099</v>
      </c>
      <c r="AJ74" s="198">
        <v>0</v>
      </c>
      <c r="AK74" s="198">
        <v>0</v>
      </c>
      <c r="AL74" s="198">
        <v>0</v>
      </c>
      <c r="AM74" s="198">
        <v>0</v>
      </c>
      <c r="AN74" s="198">
        <v>0</v>
      </c>
      <c r="AO74" s="198">
        <v>7887837.8378378144</v>
      </c>
      <c r="AP74" s="198">
        <v>0</v>
      </c>
      <c r="AQ74" s="198">
        <v>0</v>
      </c>
      <c r="AR74" s="198">
        <v>0</v>
      </c>
      <c r="AS74" s="198">
        <v>0</v>
      </c>
      <c r="AT74" s="198">
        <v>0</v>
      </c>
      <c r="AU74" s="198">
        <v>0</v>
      </c>
      <c r="AV74" s="198">
        <v>0</v>
      </c>
      <c r="AW74" s="198">
        <v>0</v>
      </c>
      <c r="AX74" s="198">
        <v>0</v>
      </c>
      <c r="AY74" s="198">
        <v>0</v>
      </c>
      <c r="AZ74" s="198">
        <v>0</v>
      </c>
      <c r="BA74" s="57">
        <f t="shared" ref="BA74:BA137" si="4">H74-I74-SUM(K74:AZ74)</f>
        <v>606756.93693693355</v>
      </c>
      <c r="BB74" s="198"/>
      <c r="BC74" s="198"/>
      <c r="BD74" s="198"/>
      <c r="BE74" s="198"/>
      <c r="BF74" s="198">
        <v>284872.5868725871</v>
      </c>
      <c r="BG74" s="198">
        <v>0</v>
      </c>
      <c r="BH74" s="198">
        <f t="shared" si="3"/>
        <v>0</v>
      </c>
    </row>
    <row r="75" spans="1:60" ht="15.75" x14ac:dyDescent="0.3">
      <c r="A75" s="2">
        <v>67</v>
      </c>
      <c r="B75" s="2" t="s">
        <v>5</v>
      </c>
      <c r="C75" s="35" t="s">
        <v>176</v>
      </c>
      <c r="D75" s="25" t="s">
        <v>174</v>
      </c>
      <c r="E75" s="121">
        <v>43752</v>
      </c>
      <c r="F75" s="2" t="s">
        <v>172</v>
      </c>
      <c r="G75" s="2" t="s">
        <v>173</v>
      </c>
      <c r="H75" s="122">
        <v>12585585.5855856</v>
      </c>
      <c r="I75" s="122">
        <v>1258558.0952380947</v>
      </c>
      <c r="J75" s="223"/>
      <c r="K75" s="116"/>
      <c r="L75" s="123"/>
      <c r="M75" s="123"/>
      <c r="N75" s="123"/>
      <c r="O75" s="198"/>
      <c r="P75" s="123"/>
      <c r="Q75" s="198">
        <v>0</v>
      </c>
      <c r="R75" s="198">
        <v>0</v>
      </c>
      <c r="S75" s="198">
        <v>0</v>
      </c>
      <c r="T75" s="198">
        <v>0</v>
      </c>
      <c r="U75" s="198">
        <v>0</v>
      </c>
      <c r="V75" s="198">
        <v>0</v>
      </c>
      <c r="W75" s="198">
        <v>1258558.55855856</v>
      </c>
      <c r="X75" s="198">
        <v>0</v>
      </c>
      <c r="Y75" s="198">
        <v>0</v>
      </c>
      <c r="Z75" s="198">
        <v>0</v>
      </c>
      <c r="AA75" s="198">
        <v>0</v>
      </c>
      <c r="AB75" s="198">
        <v>0</v>
      </c>
      <c r="AC75" s="198">
        <v>0</v>
      </c>
      <c r="AD75" s="198">
        <v>0</v>
      </c>
      <c r="AE75" s="198">
        <v>0</v>
      </c>
      <c r="AF75" s="198">
        <v>0</v>
      </c>
      <c r="AG75" s="198">
        <v>0</v>
      </c>
      <c r="AH75" s="198">
        <v>0</v>
      </c>
      <c r="AI75" s="198">
        <v>1258558.55855856</v>
      </c>
      <c r="AJ75" s="198">
        <v>0</v>
      </c>
      <c r="AK75" s="198">
        <v>0</v>
      </c>
      <c r="AL75" s="198">
        <v>0</v>
      </c>
      <c r="AM75" s="198">
        <v>0</v>
      </c>
      <c r="AN75" s="198">
        <v>0</v>
      </c>
      <c r="AO75" s="198">
        <v>8180630.6306306403</v>
      </c>
      <c r="AP75" s="198">
        <v>0</v>
      </c>
      <c r="AQ75" s="198">
        <v>0</v>
      </c>
      <c r="AR75" s="198">
        <v>0</v>
      </c>
      <c r="AS75" s="198">
        <v>0</v>
      </c>
      <c r="AT75" s="198">
        <v>0</v>
      </c>
      <c r="AU75" s="198">
        <v>0</v>
      </c>
      <c r="AV75" s="198">
        <v>0</v>
      </c>
      <c r="AW75" s="198">
        <v>0</v>
      </c>
      <c r="AX75" s="198">
        <v>0</v>
      </c>
      <c r="AY75" s="198">
        <v>0</v>
      </c>
      <c r="AZ75" s="198">
        <v>0</v>
      </c>
      <c r="BA75" s="57">
        <f t="shared" si="4"/>
        <v>629279.74259974435</v>
      </c>
      <c r="BB75" s="198"/>
      <c r="BC75" s="198"/>
      <c r="BD75" s="198"/>
      <c r="BE75" s="198"/>
      <c r="BF75" s="198">
        <v>0.18018017685972154</v>
      </c>
      <c r="BG75" s="198">
        <v>0</v>
      </c>
      <c r="BH75" s="198">
        <f t="shared" si="3"/>
        <v>0</v>
      </c>
    </row>
    <row r="76" spans="1:60" ht="15.75" x14ac:dyDescent="0.3">
      <c r="A76" s="2">
        <v>68</v>
      </c>
      <c r="B76" s="2" t="s">
        <v>5</v>
      </c>
      <c r="C76" s="35" t="s">
        <v>18</v>
      </c>
      <c r="D76" s="25" t="s">
        <v>174</v>
      </c>
      <c r="E76" s="121">
        <v>43725</v>
      </c>
      <c r="F76" s="2" t="s">
        <v>172</v>
      </c>
      <c r="G76" s="2" t="s">
        <v>173</v>
      </c>
      <c r="H76" s="122">
        <v>7630630.6306306301</v>
      </c>
      <c r="I76" s="122">
        <v>763062.85714285693</v>
      </c>
      <c r="J76" s="223"/>
      <c r="K76" s="116"/>
      <c r="L76" s="123"/>
      <c r="M76" s="123"/>
      <c r="N76" s="123"/>
      <c r="O76" s="198"/>
      <c r="P76" s="123"/>
      <c r="Q76" s="198">
        <v>0</v>
      </c>
      <c r="R76" s="198">
        <v>0</v>
      </c>
      <c r="S76" s="198">
        <v>0</v>
      </c>
      <c r="T76" s="198">
        <v>0</v>
      </c>
      <c r="U76" s="198">
        <v>0</v>
      </c>
      <c r="V76" s="198">
        <v>0</v>
      </c>
      <c r="W76" s="198">
        <v>763063.06306306308</v>
      </c>
      <c r="X76" s="198">
        <v>0</v>
      </c>
      <c r="Y76" s="198">
        <v>0</v>
      </c>
      <c r="Z76" s="198">
        <v>0</v>
      </c>
      <c r="AA76" s="198">
        <v>0</v>
      </c>
      <c r="AB76" s="198">
        <v>0</v>
      </c>
      <c r="AC76" s="198">
        <v>0</v>
      </c>
      <c r="AD76" s="198">
        <v>0</v>
      </c>
      <c r="AE76" s="198">
        <v>0</v>
      </c>
      <c r="AF76" s="198">
        <v>0</v>
      </c>
      <c r="AG76" s="198">
        <v>0</v>
      </c>
      <c r="AH76" s="198">
        <v>0</v>
      </c>
      <c r="AI76" s="198">
        <v>763063.06306306308</v>
      </c>
      <c r="AJ76" s="198">
        <v>0</v>
      </c>
      <c r="AK76" s="198">
        <v>0</v>
      </c>
      <c r="AL76" s="198">
        <v>0</v>
      </c>
      <c r="AM76" s="198">
        <v>0</v>
      </c>
      <c r="AN76" s="198">
        <v>0</v>
      </c>
      <c r="AO76" s="198">
        <v>4959909.9099099096</v>
      </c>
      <c r="AP76" s="198">
        <v>0</v>
      </c>
      <c r="AQ76" s="198">
        <v>0</v>
      </c>
      <c r="AR76" s="198">
        <v>0</v>
      </c>
      <c r="AS76" s="198">
        <v>0</v>
      </c>
      <c r="AT76" s="198">
        <v>0</v>
      </c>
      <c r="AU76" s="198">
        <v>0</v>
      </c>
      <c r="AV76" s="198">
        <v>0</v>
      </c>
      <c r="AW76" s="198">
        <v>0</v>
      </c>
      <c r="AX76" s="198">
        <v>0</v>
      </c>
      <c r="AY76" s="198">
        <v>0</v>
      </c>
      <c r="AZ76" s="198">
        <v>0</v>
      </c>
      <c r="BA76" s="57">
        <f t="shared" si="4"/>
        <v>381531.73745173682</v>
      </c>
      <c r="BB76" s="198"/>
      <c r="BC76" s="198"/>
      <c r="BD76" s="198"/>
      <c r="BE76" s="198"/>
      <c r="BF76" s="198">
        <v>782368.082368084</v>
      </c>
      <c r="BG76" s="198">
        <v>0</v>
      </c>
      <c r="BH76" s="198">
        <f t="shared" si="3"/>
        <v>0</v>
      </c>
    </row>
    <row r="77" spans="1:60" ht="15.75" x14ac:dyDescent="0.3">
      <c r="A77" s="2">
        <v>69</v>
      </c>
      <c r="B77" s="2" t="s">
        <v>5</v>
      </c>
      <c r="C77" s="35" t="s">
        <v>176</v>
      </c>
      <c r="D77" s="25" t="s">
        <v>174</v>
      </c>
      <c r="E77" s="121">
        <v>43730</v>
      </c>
      <c r="F77" s="2" t="s">
        <v>172</v>
      </c>
      <c r="G77" s="2" t="s">
        <v>173</v>
      </c>
      <c r="H77" s="122">
        <v>12135135.135135099</v>
      </c>
      <c r="I77" s="122">
        <v>1213513.333333333</v>
      </c>
      <c r="J77" s="223"/>
      <c r="K77" s="116"/>
      <c r="L77" s="123"/>
      <c r="M77" s="123"/>
      <c r="N77" s="123"/>
      <c r="O77" s="198"/>
      <c r="P77" s="123"/>
      <c r="Q77" s="198">
        <v>0</v>
      </c>
      <c r="R77" s="198">
        <v>0</v>
      </c>
      <c r="S77" s="198">
        <v>0</v>
      </c>
      <c r="T77" s="198">
        <v>0</v>
      </c>
      <c r="U77" s="198">
        <v>0</v>
      </c>
      <c r="V77" s="198">
        <v>0</v>
      </c>
      <c r="W77" s="198">
        <v>1213513.5135135099</v>
      </c>
      <c r="X77" s="198">
        <v>0</v>
      </c>
      <c r="Y77" s="198">
        <v>0</v>
      </c>
      <c r="Z77" s="198">
        <v>0</v>
      </c>
      <c r="AA77" s="198">
        <v>0</v>
      </c>
      <c r="AB77" s="198">
        <v>0</v>
      </c>
      <c r="AC77" s="198">
        <v>0</v>
      </c>
      <c r="AD77" s="198">
        <v>0</v>
      </c>
      <c r="AE77" s="198">
        <v>0</v>
      </c>
      <c r="AF77" s="198">
        <v>0</v>
      </c>
      <c r="AG77" s="198">
        <v>0</v>
      </c>
      <c r="AH77" s="198">
        <v>0</v>
      </c>
      <c r="AI77" s="198">
        <v>1213513.5135135099</v>
      </c>
      <c r="AJ77" s="198">
        <v>0</v>
      </c>
      <c r="AK77" s="198">
        <v>0</v>
      </c>
      <c r="AL77" s="198">
        <v>0</v>
      </c>
      <c r="AM77" s="198">
        <v>0</v>
      </c>
      <c r="AN77" s="198">
        <v>0</v>
      </c>
      <c r="AO77" s="198">
        <v>7887837.8378378144</v>
      </c>
      <c r="AP77" s="198">
        <v>0</v>
      </c>
      <c r="AQ77" s="198">
        <v>0</v>
      </c>
      <c r="AR77" s="198">
        <v>0</v>
      </c>
      <c r="AS77" s="198">
        <v>0</v>
      </c>
      <c r="AT77" s="198">
        <v>0</v>
      </c>
      <c r="AU77" s="198">
        <v>0</v>
      </c>
      <c r="AV77" s="198">
        <v>0</v>
      </c>
      <c r="AW77" s="198">
        <v>0</v>
      </c>
      <c r="AX77" s="198">
        <v>0</v>
      </c>
      <c r="AY77" s="198">
        <v>0</v>
      </c>
      <c r="AZ77" s="198">
        <v>0</v>
      </c>
      <c r="BA77" s="57">
        <f t="shared" si="4"/>
        <v>606756.93693693355</v>
      </c>
      <c r="BB77" s="198"/>
      <c r="BC77" s="198"/>
      <c r="BD77" s="198"/>
      <c r="BE77" s="198"/>
      <c r="BF77" s="198">
        <v>0.20592020615004003</v>
      </c>
      <c r="BG77" s="198">
        <v>0</v>
      </c>
      <c r="BH77" s="198">
        <f t="shared" si="3"/>
        <v>0</v>
      </c>
    </row>
    <row r="78" spans="1:60" ht="15.75" x14ac:dyDescent="0.3">
      <c r="A78" s="2">
        <v>70</v>
      </c>
      <c r="B78" s="2" t="s">
        <v>5</v>
      </c>
      <c r="C78" s="35" t="s">
        <v>176</v>
      </c>
      <c r="D78" s="25" t="s">
        <v>174</v>
      </c>
      <c r="E78" s="121">
        <v>43729</v>
      </c>
      <c r="F78" s="2" t="s">
        <v>172</v>
      </c>
      <c r="G78" s="2" t="s">
        <v>173</v>
      </c>
      <c r="H78" s="122">
        <v>12135135.135135099</v>
      </c>
      <c r="I78" s="122">
        <v>1213513.333333333</v>
      </c>
      <c r="J78" s="223"/>
      <c r="K78" s="116"/>
      <c r="L78" s="123"/>
      <c r="M78" s="123"/>
      <c r="N78" s="123"/>
      <c r="O78" s="198"/>
      <c r="P78" s="123"/>
      <c r="Q78" s="198">
        <v>0</v>
      </c>
      <c r="R78" s="198">
        <v>0</v>
      </c>
      <c r="S78" s="198">
        <v>0</v>
      </c>
      <c r="T78" s="198">
        <v>0</v>
      </c>
      <c r="U78" s="198">
        <v>0</v>
      </c>
      <c r="V78" s="198">
        <v>0</v>
      </c>
      <c r="W78" s="198">
        <v>1213513.5135135099</v>
      </c>
      <c r="X78" s="198">
        <v>0</v>
      </c>
      <c r="Y78" s="198">
        <v>0</v>
      </c>
      <c r="Z78" s="198">
        <v>0</v>
      </c>
      <c r="AA78" s="198">
        <v>0</v>
      </c>
      <c r="AB78" s="198">
        <v>0</v>
      </c>
      <c r="AC78" s="198">
        <v>0</v>
      </c>
      <c r="AD78" s="198">
        <v>0</v>
      </c>
      <c r="AE78" s="198">
        <v>0</v>
      </c>
      <c r="AF78" s="198">
        <v>0</v>
      </c>
      <c r="AG78" s="198">
        <v>0</v>
      </c>
      <c r="AH78" s="198">
        <v>0</v>
      </c>
      <c r="AI78" s="198">
        <v>1213513.5135135099</v>
      </c>
      <c r="AJ78" s="198">
        <v>0</v>
      </c>
      <c r="AK78" s="198">
        <v>0</v>
      </c>
      <c r="AL78" s="198">
        <v>0</v>
      </c>
      <c r="AM78" s="198">
        <v>0</v>
      </c>
      <c r="AN78" s="198">
        <v>0</v>
      </c>
      <c r="AO78" s="198">
        <v>7887837.8378378144</v>
      </c>
      <c r="AP78" s="198">
        <v>0</v>
      </c>
      <c r="AQ78" s="198">
        <v>0</v>
      </c>
      <c r="AR78" s="198">
        <v>0</v>
      </c>
      <c r="AS78" s="198">
        <v>0</v>
      </c>
      <c r="AT78" s="198">
        <v>0</v>
      </c>
      <c r="AU78" s="198">
        <v>0</v>
      </c>
      <c r="AV78" s="198">
        <v>0</v>
      </c>
      <c r="AW78" s="198">
        <v>0</v>
      </c>
      <c r="AX78" s="198">
        <v>0</v>
      </c>
      <c r="AY78" s="198">
        <v>0</v>
      </c>
      <c r="AZ78" s="198">
        <v>0</v>
      </c>
      <c r="BA78" s="57">
        <f t="shared" si="4"/>
        <v>606756.93693693355</v>
      </c>
      <c r="BB78" s="198"/>
      <c r="BC78" s="198"/>
      <c r="BD78" s="198"/>
      <c r="BE78" s="198"/>
      <c r="BF78" s="198">
        <v>0.18018017685972154</v>
      </c>
      <c r="BG78" s="198">
        <v>0</v>
      </c>
      <c r="BH78" s="198">
        <f t="shared" si="3"/>
        <v>0</v>
      </c>
    </row>
    <row r="79" spans="1:60" ht="15.75" x14ac:dyDescent="0.3">
      <c r="A79" s="2">
        <v>71</v>
      </c>
      <c r="B79" s="2" t="s">
        <v>5</v>
      </c>
      <c r="C79" s="35" t="s">
        <v>176</v>
      </c>
      <c r="D79" s="25" t="s">
        <v>174</v>
      </c>
      <c r="E79" s="121">
        <v>43752</v>
      </c>
      <c r="F79" s="2" t="s">
        <v>172</v>
      </c>
      <c r="G79" s="2" t="s">
        <v>173</v>
      </c>
      <c r="H79" s="122">
        <v>13036036.036036</v>
      </c>
      <c r="I79" s="122">
        <v>922651.42857142817</v>
      </c>
      <c r="J79" s="223"/>
      <c r="K79" s="116"/>
      <c r="L79" s="123"/>
      <c r="M79" s="123"/>
      <c r="N79" s="123"/>
      <c r="O79" s="198"/>
      <c r="P79" s="123"/>
      <c r="Q79" s="198">
        <v>0</v>
      </c>
      <c r="R79" s="198">
        <v>0</v>
      </c>
      <c r="S79" s="198">
        <v>0</v>
      </c>
      <c r="T79" s="198">
        <v>0</v>
      </c>
      <c r="U79" s="198">
        <v>0</v>
      </c>
      <c r="V79" s="198">
        <v>0</v>
      </c>
      <c r="W79" s="198">
        <v>1303603.6036036001</v>
      </c>
      <c r="X79" s="198">
        <v>0</v>
      </c>
      <c r="Y79" s="198">
        <v>0</v>
      </c>
      <c r="Z79" s="198">
        <v>0</v>
      </c>
      <c r="AA79" s="198">
        <v>0</v>
      </c>
      <c r="AB79" s="198">
        <v>0</v>
      </c>
      <c r="AC79" s="198">
        <v>0</v>
      </c>
      <c r="AD79" s="198">
        <v>0</v>
      </c>
      <c r="AE79" s="198">
        <v>0</v>
      </c>
      <c r="AF79" s="198">
        <v>0</v>
      </c>
      <c r="AG79" s="198">
        <v>0</v>
      </c>
      <c r="AH79" s="198">
        <v>0</v>
      </c>
      <c r="AI79" s="198">
        <v>1303603.6036036001</v>
      </c>
      <c r="AJ79" s="198">
        <v>0</v>
      </c>
      <c r="AK79" s="198">
        <v>0</v>
      </c>
      <c r="AL79" s="198">
        <v>0</v>
      </c>
      <c r="AM79" s="198">
        <v>0</v>
      </c>
      <c r="AN79" s="198">
        <v>0</v>
      </c>
      <c r="AO79" s="198">
        <v>8473423.4234234001</v>
      </c>
      <c r="AP79" s="198">
        <v>0</v>
      </c>
      <c r="AQ79" s="198">
        <v>0</v>
      </c>
      <c r="AR79" s="198">
        <v>0</v>
      </c>
      <c r="AS79" s="198">
        <v>0</v>
      </c>
      <c r="AT79" s="198">
        <v>0</v>
      </c>
      <c r="AU79" s="198">
        <v>0</v>
      </c>
      <c r="AV79" s="198">
        <v>0</v>
      </c>
      <c r="AW79" s="198">
        <v>0</v>
      </c>
      <c r="AX79" s="198">
        <v>0</v>
      </c>
      <c r="AY79" s="198">
        <v>0</v>
      </c>
      <c r="AZ79" s="198">
        <v>0</v>
      </c>
      <c r="BA79" s="57">
        <f t="shared" si="4"/>
        <v>1032753.9768339694</v>
      </c>
      <c r="BB79" s="198"/>
      <c r="BC79" s="198"/>
      <c r="BD79" s="198"/>
      <c r="BE79" s="198"/>
      <c r="BF79" s="198">
        <v>0.18018017685972154</v>
      </c>
      <c r="BG79" s="198">
        <v>0</v>
      </c>
      <c r="BH79" s="198">
        <f t="shared" si="3"/>
        <v>0</v>
      </c>
    </row>
    <row r="80" spans="1:60" ht="15.75" x14ac:dyDescent="0.3">
      <c r="A80" s="2">
        <v>72</v>
      </c>
      <c r="B80" s="2" t="s">
        <v>5</v>
      </c>
      <c r="C80" s="35" t="s">
        <v>176</v>
      </c>
      <c r="D80" s="25" t="s">
        <v>174</v>
      </c>
      <c r="E80" s="121">
        <v>43740</v>
      </c>
      <c r="F80" s="2" t="s">
        <v>172</v>
      </c>
      <c r="G80" s="2" t="s">
        <v>173</v>
      </c>
      <c r="H80" s="122">
        <v>12135135.135135099</v>
      </c>
      <c r="I80" s="122">
        <v>1213513.3333333328</v>
      </c>
      <c r="J80" s="223"/>
      <c r="K80" s="116"/>
      <c r="L80" s="123"/>
      <c r="M80" s="123"/>
      <c r="N80" s="123"/>
      <c r="O80" s="198"/>
      <c r="P80" s="123"/>
      <c r="Q80" s="198">
        <v>0</v>
      </c>
      <c r="R80" s="198">
        <v>0</v>
      </c>
      <c r="S80" s="198">
        <v>0</v>
      </c>
      <c r="T80" s="198">
        <v>0</v>
      </c>
      <c r="U80" s="198">
        <v>0</v>
      </c>
      <c r="V80" s="198">
        <v>0</v>
      </c>
      <c r="W80" s="198">
        <v>1213513.5135135099</v>
      </c>
      <c r="X80" s="198">
        <v>0</v>
      </c>
      <c r="Y80" s="198">
        <v>0</v>
      </c>
      <c r="Z80" s="198">
        <v>0</v>
      </c>
      <c r="AA80" s="198">
        <v>0</v>
      </c>
      <c r="AB80" s="198">
        <v>0</v>
      </c>
      <c r="AC80" s="198">
        <v>0</v>
      </c>
      <c r="AD80" s="198">
        <v>0</v>
      </c>
      <c r="AE80" s="198">
        <v>0</v>
      </c>
      <c r="AF80" s="198">
        <v>0</v>
      </c>
      <c r="AG80" s="198">
        <v>0</v>
      </c>
      <c r="AH80" s="198">
        <v>0</v>
      </c>
      <c r="AI80" s="198">
        <v>1213513.5135135099</v>
      </c>
      <c r="AJ80" s="198">
        <v>0</v>
      </c>
      <c r="AK80" s="198">
        <v>0</v>
      </c>
      <c r="AL80" s="198">
        <v>0</v>
      </c>
      <c r="AM80" s="198">
        <v>0</v>
      </c>
      <c r="AN80" s="198">
        <v>0</v>
      </c>
      <c r="AO80" s="198">
        <v>7887837.8378378144</v>
      </c>
      <c r="AP80" s="198">
        <v>0</v>
      </c>
      <c r="AQ80" s="198">
        <v>0</v>
      </c>
      <c r="AR80" s="198">
        <v>0</v>
      </c>
      <c r="AS80" s="198">
        <v>0</v>
      </c>
      <c r="AT80" s="198">
        <v>0</v>
      </c>
      <c r="AU80" s="198">
        <v>0</v>
      </c>
      <c r="AV80" s="198">
        <v>0</v>
      </c>
      <c r="AW80" s="198">
        <v>0</v>
      </c>
      <c r="AX80" s="198">
        <v>0</v>
      </c>
      <c r="AY80" s="198">
        <v>0</v>
      </c>
      <c r="AZ80" s="198">
        <v>0</v>
      </c>
      <c r="BA80" s="57">
        <f t="shared" si="4"/>
        <v>606756.93693693355</v>
      </c>
      <c r="BB80" s="198"/>
      <c r="BC80" s="198"/>
      <c r="BD80" s="198"/>
      <c r="BE80" s="198"/>
      <c r="BF80" s="198">
        <v>761904.55598455272</v>
      </c>
      <c r="BG80" s="198">
        <v>0</v>
      </c>
      <c r="BH80" s="198">
        <f t="shared" si="3"/>
        <v>0</v>
      </c>
    </row>
    <row r="81" spans="1:60" ht="15.75" x14ac:dyDescent="0.3">
      <c r="A81" s="2">
        <v>73</v>
      </c>
      <c r="B81" s="2" t="s">
        <v>5</v>
      </c>
      <c r="C81" s="35" t="s">
        <v>176</v>
      </c>
      <c r="D81" s="25" t="s">
        <v>174</v>
      </c>
      <c r="E81" s="121">
        <v>43740</v>
      </c>
      <c r="F81" s="2" t="s">
        <v>172</v>
      </c>
      <c r="G81" s="2" t="s">
        <v>173</v>
      </c>
      <c r="H81" s="122">
        <v>12135135.135135099</v>
      </c>
      <c r="I81" s="122">
        <v>476190.47619047598</v>
      </c>
      <c r="J81" s="223"/>
      <c r="K81" s="116"/>
      <c r="L81" s="123"/>
      <c r="M81" s="123"/>
      <c r="N81" s="123"/>
      <c r="O81" s="198"/>
      <c r="P81" s="123"/>
      <c r="Q81" s="198">
        <v>0</v>
      </c>
      <c r="R81" s="198">
        <v>0</v>
      </c>
      <c r="S81" s="198">
        <v>0</v>
      </c>
      <c r="T81" s="198">
        <v>0</v>
      </c>
      <c r="U81" s="198">
        <v>0</v>
      </c>
      <c r="V81" s="198">
        <v>0</v>
      </c>
      <c r="W81" s="198">
        <v>1213513.5135135099</v>
      </c>
      <c r="X81" s="198">
        <v>0</v>
      </c>
      <c r="Y81" s="198">
        <v>0</v>
      </c>
      <c r="Z81" s="198">
        <v>0</v>
      </c>
      <c r="AA81" s="198">
        <v>0</v>
      </c>
      <c r="AB81" s="198">
        <v>0</v>
      </c>
      <c r="AC81" s="198">
        <v>0</v>
      </c>
      <c r="AD81" s="198">
        <v>0</v>
      </c>
      <c r="AE81" s="198">
        <v>0</v>
      </c>
      <c r="AF81" s="198">
        <v>0</v>
      </c>
      <c r="AG81" s="198">
        <v>0</v>
      </c>
      <c r="AH81" s="198">
        <v>0</v>
      </c>
      <c r="AI81" s="198">
        <v>1213513.5135135099</v>
      </c>
      <c r="AJ81" s="198">
        <v>0</v>
      </c>
      <c r="AK81" s="198">
        <v>0</v>
      </c>
      <c r="AL81" s="198">
        <v>0</v>
      </c>
      <c r="AM81" s="198">
        <v>0</v>
      </c>
      <c r="AN81" s="198">
        <v>0</v>
      </c>
      <c r="AO81" s="198">
        <v>7887837.8378378144</v>
      </c>
      <c r="AP81" s="198">
        <v>0</v>
      </c>
      <c r="AQ81" s="198">
        <v>0</v>
      </c>
      <c r="AR81" s="198">
        <v>0</v>
      </c>
      <c r="AS81" s="198">
        <v>0</v>
      </c>
      <c r="AT81" s="198">
        <v>0</v>
      </c>
      <c r="AU81" s="198">
        <v>0</v>
      </c>
      <c r="AV81" s="198">
        <v>0</v>
      </c>
      <c r="AW81" s="198">
        <v>0</v>
      </c>
      <c r="AX81" s="198">
        <v>0</v>
      </c>
      <c r="AY81" s="198">
        <v>0</v>
      </c>
      <c r="AZ81" s="198">
        <v>0</v>
      </c>
      <c r="BA81" s="57">
        <f t="shared" si="4"/>
        <v>1344079.7940797899</v>
      </c>
      <c r="BB81" s="198"/>
      <c r="BC81" s="198"/>
      <c r="BD81" s="198"/>
      <c r="BE81" s="198"/>
      <c r="BF81" s="198">
        <v>0.18018017709255219</v>
      </c>
      <c r="BG81" s="198">
        <v>0</v>
      </c>
      <c r="BH81" s="198">
        <f t="shared" si="3"/>
        <v>0</v>
      </c>
    </row>
    <row r="82" spans="1:60" ht="15.75" x14ac:dyDescent="0.3">
      <c r="A82" s="2">
        <v>74</v>
      </c>
      <c r="B82" s="2" t="s">
        <v>5</v>
      </c>
      <c r="C82" s="35" t="s">
        <v>176</v>
      </c>
      <c r="D82" s="25" t="s">
        <v>174</v>
      </c>
      <c r="E82" s="121">
        <v>43731</v>
      </c>
      <c r="F82" s="2" t="s">
        <v>172</v>
      </c>
      <c r="G82" s="2" t="s">
        <v>173</v>
      </c>
      <c r="H82" s="122">
        <v>12135135.135135099</v>
      </c>
      <c r="I82" s="122">
        <v>1213513.333333333</v>
      </c>
      <c r="J82" s="223"/>
      <c r="K82" s="116"/>
      <c r="L82" s="123"/>
      <c r="M82" s="123"/>
      <c r="N82" s="123"/>
      <c r="O82" s="198"/>
      <c r="P82" s="123"/>
      <c r="Q82" s="198">
        <v>0</v>
      </c>
      <c r="R82" s="198">
        <v>0</v>
      </c>
      <c r="S82" s="198">
        <v>0</v>
      </c>
      <c r="T82" s="198">
        <v>0</v>
      </c>
      <c r="U82" s="198">
        <v>0</v>
      </c>
      <c r="V82" s="198">
        <v>0</v>
      </c>
      <c r="W82" s="198">
        <v>1213513.5135135099</v>
      </c>
      <c r="X82" s="198">
        <v>0</v>
      </c>
      <c r="Y82" s="198">
        <v>0</v>
      </c>
      <c r="Z82" s="198">
        <v>0</v>
      </c>
      <c r="AA82" s="198">
        <v>0</v>
      </c>
      <c r="AB82" s="198">
        <v>0</v>
      </c>
      <c r="AC82" s="198">
        <v>0</v>
      </c>
      <c r="AD82" s="198">
        <v>0</v>
      </c>
      <c r="AE82" s="198">
        <v>0</v>
      </c>
      <c r="AF82" s="198">
        <v>0</v>
      </c>
      <c r="AG82" s="198">
        <v>0</v>
      </c>
      <c r="AH82" s="198">
        <v>0</v>
      </c>
      <c r="AI82" s="198">
        <v>1213513.5135135099</v>
      </c>
      <c r="AJ82" s="198">
        <v>0</v>
      </c>
      <c r="AK82" s="198">
        <v>0</v>
      </c>
      <c r="AL82" s="198">
        <v>0</v>
      </c>
      <c r="AM82" s="198">
        <v>0</v>
      </c>
      <c r="AN82" s="198">
        <v>0</v>
      </c>
      <c r="AO82" s="198">
        <v>7887837.8378378144</v>
      </c>
      <c r="AP82" s="198">
        <v>0</v>
      </c>
      <c r="AQ82" s="198">
        <v>0</v>
      </c>
      <c r="AR82" s="198">
        <v>0</v>
      </c>
      <c r="AS82" s="198">
        <v>0</v>
      </c>
      <c r="AT82" s="198">
        <v>0</v>
      </c>
      <c r="AU82" s="198">
        <v>0</v>
      </c>
      <c r="AV82" s="198">
        <v>0</v>
      </c>
      <c r="AW82" s="198">
        <v>0</v>
      </c>
      <c r="AX82" s="198">
        <v>0</v>
      </c>
      <c r="AY82" s="198">
        <v>0</v>
      </c>
      <c r="AZ82" s="198">
        <v>0</v>
      </c>
      <c r="BA82" s="57">
        <f t="shared" si="4"/>
        <v>606756.93693693355</v>
      </c>
      <c r="BB82" s="198"/>
      <c r="BC82" s="198"/>
      <c r="BD82" s="198"/>
      <c r="BE82" s="198"/>
      <c r="BF82" s="198">
        <v>737323.0373230339</v>
      </c>
      <c r="BG82" s="198">
        <v>0</v>
      </c>
      <c r="BH82" s="198">
        <f t="shared" si="3"/>
        <v>0</v>
      </c>
    </row>
    <row r="83" spans="1:60" ht="15.75" x14ac:dyDescent="0.3">
      <c r="A83" s="2">
        <v>75</v>
      </c>
      <c r="B83" s="2" t="s">
        <v>5</v>
      </c>
      <c r="C83" s="35" t="s">
        <v>176</v>
      </c>
      <c r="D83" s="25" t="s">
        <v>174</v>
      </c>
      <c r="E83" s="121">
        <v>43742</v>
      </c>
      <c r="F83" s="2" t="s">
        <v>172</v>
      </c>
      <c r="G83" s="2" t="s">
        <v>173</v>
      </c>
      <c r="H83" s="122">
        <v>12135135.135135099</v>
      </c>
      <c r="I83" s="122">
        <v>1218747.4380952381</v>
      </c>
      <c r="J83" s="223"/>
      <c r="K83" s="116"/>
      <c r="L83" s="123"/>
      <c r="M83" s="123"/>
      <c r="N83" s="123"/>
      <c r="O83" s="198"/>
      <c r="P83" s="123"/>
      <c r="Q83" s="198">
        <v>0</v>
      </c>
      <c r="R83" s="198">
        <v>0</v>
      </c>
      <c r="S83" s="198">
        <v>0</v>
      </c>
      <c r="T83" s="198">
        <v>0</v>
      </c>
      <c r="U83" s="198">
        <v>0</v>
      </c>
      <c r="V83" s="198">
        <v>0</v>
      </c>
      <c r="W83" s="198">
        <v>1213513.5135135099</v>
      </c>
      <c r="X83" s="198">
        <v>0</v>
      </c>
      <c r="Y83" s="198">
        <v>0</v>
      </c>
      <c r="Z83" s="198">
        <v>0</v>
      </c>
      <c r="AA83" s="198">
        <v>0</v>
      </c>
      <c r="AB83" s="198">
        <v>0</v>
      </c>
      <c r="AC83" s="198">
        <v>0</v>
      </c>
      <c r="AD83" s="198">
        <v>0</v>
      </c>
      <c r="AE83" s="198">
        <v>0</v>
      </c>
      <c r="AF83" s="198">
        <v>0</v>
      </c>
      <c r="AG83" s="198">
        <v>0</v>
      </c>
      <c r="AH83" s="198">
        <v>0</v>
      </c>
      <c r="AI83" s="198">
        <v>1213513.5135135099</v>
      </c>
      <c r="AJ83" s="198">
        <v>0</v>
      </c>
      <c r="AK83" s="198">
        <v>0</v>
      </c>
      <c r="AL83" s="198">
        <v>0</v>
      </c>
      <c r="AM83" s="198">
        <v>0</v>
      </c>
      <c r="AN83" s="198">
        <v>0</v>
      </c>
      <c r="AO83" s="198">
        <v>7887837.8378378144</v>
      </c>
      <c r="AP83" s="198">
        <v>0</v>
      </c>
      <c r="AQ83" s="198">
        <v>0</v>
      </c>
      <c r="AR83" s="198">
        <v>0</v>
      </c>
      <c r="AS83" s="198">
        <v>0</v>
      </c>
      <c r="AT83" s="198">
        <v>0</v>
      </c>
      <c r="AU83" s="198">
        <v>0</v>
      </c>
      <c r="AV83" s="198">
        <v>0</v>
      </c>
      <c r="AW83" s="198">
        <v>0</v>
      </c>
      <c r="AX83" s="198">
        <v>0</v>
      </c>
      <c r="AY83" s="198">
        <v>0</v>
      </c>
      <c r="AZ83" s="198">
        <v>0</v>
      </c>
      <c r="BA83" s="57">
        <f t="shared" si="4"/>
        <v>601522.83217502758</v>
      </c>
      <c r="BB83" s="198"/>
      <c r="BC83" s="198"/>
      <c r="BD83" s="198"/>
      <c r="BE83" s="198"/>
      <c r="BF83" s="198">
        <v>0.18018017685972154</v>
      </c>
      <c r="BG83" s="198">
        <v>0</v>
      </c>
      <c r="BH83" s="198">
        <f t="shared" si="3"/>
        <v>0</v>
      </c>
    </row>
    <row r="84" spans="1:60" ht="15.75" x14ac:dyDescent="0.3">
      <c r="A84" s="2">
        <v>76</v>
      </c>
      <c r="B84" s="2" t="s">
        <v>5</v>
      </c>
      <c r="C84" s="35" t="s">
        <v>18</v>
      </c>
      <c r="D84" s="25" t="s">
        <v>174</v>
      </c>
      <c r="E84" s="121">
        <v>43723</v>
      </c>
      <c r="F84" s="2" t="s">
        <v>172</v>
      </c>
      <c r="G84" s="2" t="s">
        <v>173</v>
      </c>
      <c r="H84" s="122">
        <v>7630630.6306306301</v>
      </c>
      <c r="I84" s="122">
        <v>763062.85714285693</v>
      </c>
      <c r="J84" s="223"/>
      <c r="K84" s="116"/>
      <c r="L84" s="123"/>
      <c r="M84" s="123"/>
      <c r="N84" s="123"/>
      <c r="O84" s="198"/>
      <c r="P84" s="123"/>
      <c r="Q84" s="198">
        <v>0</v>
      </c>
      <c r="R84" s="198">
        <v>0</v>
      </c>
      <c r="S84" s="198">
        <v>0</v>
      </c>
      <c r="T84" s="198">
        <v>0</v>
      </c>
      <c r="U84" s="198">
        <v>0</v>
      </c>
      <c r="V84" s="198">
        <v>0</v>
      </c>
      <c r="W84" s="198">
        <v>763063.06306306308</v>
      </c>
      <c r="X84" s="198">
        <v>0</v>
      </c>
      <c r="Y84" s="198">
        <v>0</v>
      </c>
      <c r="Z84" s="198">
        <v>0</v>
      </c>
      <c r="AA84" s="198">
        <v>0</v>
      </c>
      <c r="AB84" s="198">
        <v>0</v>
      </c>
      <c r="AC84" s="198">
        <v>0</v>
      </c>
      <c r="AD84" s="198">
        <v>0</v>
      </c>
      <c r="AE84" s="198">
        <v>0</v>
      </c>
      <c r="AF84" s="198">
        <v>0</v>
      </c>
      <c r="AG84" s="198">
        <v>0</v>
      </c>
      <c r="AH84" s="198">
        <v>0</v>
      </c>
      <c r="AI84" s="198">
        <v>763063.06306306308</v>
      </c>
      <c r="AJ84" s="198">
        <v>0</v>
      </c>
      <c r="AK84" s="198">
        <v>0</v>
      </c>
      <c r="AL84" s="198">
        <v>0</v>
      </c>
      <c r="AM84" s="198">
        <v>0</v>
      </c>
      <c r="AN84" s="198">
        <v>0</v>
      </c>
      <c r="AO84" s="198">
        <v>4959909.9099099096</v>
      </c>
      <c r="AP84" s="198">
        <v>0</v>
      </c>
      <c r="AQ84" s="198">
        <v>0</v>
      </c>
      <c r="AR84" s="198">
        <v>0</v>
      </c>
      <c r="AS84" s="198">
        <v>0</v>
      </c>
      <c r="AT84" s="198">
        <v>0</v>
      </c>
      <c r="AU84" s="198">
        <v>0</v>
      </c>
      <c r="AV84" s="198">
        <v>0</v>
      </c>
      <c r="AW84" s="198">
        <v>0</v>
      </c>
      <c r="AX84" s="198">
        <v>0</v>
      </c>
      <c r="AY84" s="198">
        <v>0</v>
      </c>
      <c r="AZ84" s="198">
        <v>0</v>
      </c>
      <c r="BA84" s="57">
        <f t="shared" si="4"/>
        <v>381531.73745173682</v>
      </c>
      <c r="BB84" s="198"/>
      <c r="BC84" s="198"/>
      <c r="BD84" s="198"/>
      <c r="BE84" s="198"/>
      <c r="BF84" s="198">
        <v>0</v>
      </c>
      <c r="BG84" s="198">
        <v>5233.9245817281771</v>
      </c>
      <c r="BH84" s="198">
        <f t="shared" si="3"/>
        <v>0</v>
      </c>
    </row>
    <row r="85" spans="1:60" ht="15.75" x14ac:dyDescent="0.3">
      <c r="A85" s="2">
        <v>77</v>
      </c>
      <c r="B85" s="2" t="s">
        <v>5</v>
      </c>
      <c r="C85" s="35" t="s">
        <v>176</v>
      </c>
      <c r="D85" s="25" t="s">
        <v>174</v>
      </c>
      <c r="E85" s="121">
        <v>43740</v>
      </c>
      <c r="F85" s="2" t="s">
        <v>172</v>
      </c>
      <c r="G85" s="2" t="s">
        <v>173</v>
      </c>
      <c r="H85" s="122">
        <v>12135135.135135099</v>
      </c>
      <c r="I85" s="122">
        <v>1213513.333333333</v>
      </c>
      <c r="J85" s="223"/>
      <c r="K85" s="116"/>
      <c r="L85" s="123"/>
      <c r="M85" s="123"/>
      <c r="N85" s="123"/>
      <c r="O85" s="198"/>
      <c r="P85" s="123"/>
      <c r="Q85" s="198">
        <v>0</v>
      </c>
      <c r="R85" s="198">
        <v>0</v>
      </c>
      <c r="S85" s="198">
        <v>0</v>
      </c>
      <c r="T85" s="198">
        <v>0</v>
      </c>
      <c r="U85" s="198">
        <v>0</v>
      </c>
      <c r="V85" s="198">
        <v>0</v>
      </c>
      <c r="W85" s="198">
        <v>1213513.5135135099</v>
      </c>
      <c r="X85" s="198">
        <v>0</v>
      </c>
      <c r="Y85" s="198">
        <v>0</v>
      </c>
      <c r="Z85" s="198">
        <v>0</v>
      </c>
      <c r="AA85" s="198">
        <v>0</v>
      </c>
      <c r="AB85" s="198">
        <v>0</v>
      </c>
      <c r="AC85" s="198">
        <v>0</v>
      </c>
      <c r="AD85" s="198">
        <v>0</v>
      </c>
      <c r="AE85" s="198">
        <v>0</v>
      </c>
      <c r="AF85" s="198">
        <v>0</v>
      </c>
      <c r="AG85" s="198">
        <v>0</v>
      </c>
      <c r="AH85" s="198">
        <v>0</v>
      </c>
      <c r="AI85" s="198">
        <v>1213513.5135135099</v>
      </c>
      <c r="AJ85" s="198">
        <v>0</v>
      </c>
      <c r="AK85" s="198">
        <v>0</v>
      </c>
      <c r="AL85" s="198">
        <v>0</v>
      </c>
      <c r="AM85" s="198">
        <v>0</v>
      </c>
      <c r="AN85" s="198">
        <v>0</v>
      </c>
      <c r="AO85" s="198">
        <v>7887837.8378378144</v>
      </c>
      <c r="AP85" s="198">
        <v>0</v>
      </c>
      <c r="AQ85" s="198">
        <v>0</v>
      </c>
      <c r="AR85" s="198">
        <v>0</v>
      </c>
      <c r="AS85" s="198">
        <v>0</v>
      </c>
      <c r="AT85" s="198">
        <v>0</v>
      </c>
      <c r="AU85" s="198">
        <v>0</v>
      </c>
      <c r="AV85" s="198">
        <v>0</v>
      </c>
      <c r="AW85" s="198">
        <v>0</v>
      </c>
      <c r="AX85" s="198">
        <v>0</v>
      </c>
      <c r="AY85" s="198">
        <v>0</v>
      </c>
      <c r="AZ85" s="198">
        <v>0</v>
      </c>
      <c r="BA85" s="57">
        <f t="shared" si="4"/>
        <v>606756.93693693355</v>
      </c>
      <c r="BB85" s="198"/>
      <c r="BC85" s="198"/>
      <c r="BD85" s="198"/>
      <c r="BE85" s="198"/>
      <c r="BF85" s="198">
        <v>0.20592020615004003</v>
      </c>
      <c r="BG85" s="198">
        <v>0</v>
      </c>
      <c r="BH85" s="198">
        <f t="shared" si="3"/>
        <v>0</v>
      </c>
    </row>
    <row r="86" spans="1:60" ht="15.75" x14ac:dyDescent="0.3">
      <c r="A86" s="2">
        <v>78</v>
      </c>
      <c r="B86" s="2" t="s">
        <v>5</v>
      </c>
      <c r="C86" s="35" t="s">
        <v>18</v>
      </c>
      <c r="D86" s="25" t="s">
        <v>174</v>
      </c>
      <c r="E86" s="121">
        <v>43739</v>
      </c>
      <c r="F86" s="2" t="s">
        <v>172</v>
      </c>
      <c r="G86" s="2" t="s">
        <v>173</v>
      </c>
      <c r="H86" s="122">
        <v>7630630.6306306301</v>
      </c>
      <c r="I86" s="122">
        <v>756148.57142857125</v>
      </c>
      <c r="J86" s="223"/>
      <c r="K86" s="116"/>
      <c r="L86" s="123"/>
      <c r="M86" s="123"/>
      <c r="N86" s="123"/>
      <c r="O86" s="198"/>
      <c r="P86" s="123"/>
      <c r="Q86" s="198">
        <v>0</v>
      </c>
      <c r="R86" s="198">
        <v>0</v>
      </c>
      <c r="S86" s="198">
        <v>0</v>
      </c>
      <c r="T86" s="198">
        <v>0</v>
      </c>
      <c r="U86" s="198">
        <v>0</v>
      </c>
      <c r="V86" s="198">
        <v>0</v>
      </c>
      <c r="W86" s="198">
        <v>763063.06306306308</v>
      </c>
      <c r="X86" s="198">
        <v>0</v>
      </c>
      <c r="Y86" s="198">
        <v>0</v>
      </c>
      <c r="Z86" s="198">
        <v>0</v>
      </c>
      <c r="AA86" s="198">
        <v>0</v>
      </c>
      <c r="AB86" s="198">
        <v>0</v>
      </c>
      <c r="AC86" s="198">
        <v>0</v>
      </c>
      <c r="AD86" s="198">
        <v>0</v>
      </c>
      <c r="AE86" s="198">
        <v>0</v>
      </c>
      <c r="AF86" s="198">
        <v>0</v>
      </c>
      <c r="AG86" s="198">
        <v>0</v>
      </c>
      <c r="AH86" s="198">
        <v>0</v>
      </c>
      <c r="AI86" s="198">
        <v>763063.06306306308</v>
      </c>
      <c r="AJ86" s="198">
        <v>0</v>
      </c>
      <c r="AK86" s="198">
        <v>0</v>
      </c>
      <c r="AL86" s="198">
        <v>0</v>
      </c>
      <c r="AM86" s="198">
        <v>0</v>
      </c>
      <c r="AN86" s="198">
        <v>0</v>
      </c>
      <c r="AO86" s="198">
        <v>4959909.9099099096</v>
      </c>
      <c r="AP86" s="198">
        <v>0</v>
      </c>
      <c r="AQ86" s="198">
        <v>0</v>
      </c>
      <c r="AR86" s="198">
        <v>0</v>
      </c>
      <c r="AS86" s="198">
        <v>0</v>
      </c>
      <c r="AT86" s="198">
        <v>0</v>
      </c>
      <c r="AU86" s="198">
        <v>0</v>
      </c>
      <c r="AV86" s="198">
        <v>0</v>
      </c>
      <c r="AW86" s="198">
        <v>0</v>
      </c>
      <c r="AX86" s="198">
        <v>0</v>
      </c>
      <c r="AY86" s="198">
        <v>0</v>
      </c>
      <c r="AZ86" s="198">
        <v>0</v>
      </c>
      <c r="BA86" s="57">
        <f t="shared" si="4"/>
        <v>388446.02316602319</v>
      </c>
      <c r="BB86" s="198"/>
      <c r="BC86" s="198"/>
      <c r="BD86" s="198"/>
      <c r="BE86" s="198"/>
      <c r="BF86" s="198">
        <v>0.18018017685972154</v>
      </c>
      <c r="BG86" s="198">
        <v>0</v>
      </c>
      <c r="BH86" s="198">
        <f t="shared" si="3"/>
        <v>0</v>
      </c>
    </row>
    <row r="87" spans="1:60" ht="15.75" x14ac:dyDescent="0.3">
      <c r="A87" s="2">
        <v>79</v>
      </c>
      <c r="B87" s="2" t="s">
        <v>5</v>
      </c>
      <c r="C87" s="35" t="s">
        <v>18</v>
      </c>
      <c r="D87" s="25" t="s">
        <v>171</v>
      </c>
      <c r="E87" s="121">
        <v>43759</v>
      </c>
      <c r="F87" s="2" t="s">
        <v>172</v>
      </c>
      <c r="G87" s="2" t="s">
        <v>173</v>
      </c>
      <c r="H87" s="122">
        <v>8171171.1711711697</v>
      </c>
      <c r="I87" s="122">
        <v>476190.47619047598</v>
      </c>
      <c r="J87" s="223"/>
      <c r="K87" s="116"/>
      <c r="L87" s="123"/>
      <c r="M87" s="123"/>
      <c r="N87" s="123"/>
      <c r="O87" s="198"/>
      <c r="P87" s="123"/>
      <c r="Q87" s="198">
        <v>0</v>
      </c>
      <c r="R87" s="198">
        <v>0</v>
      </c>
      <c r="S87" s="198">
        <v>0</v>
      </c>
      <c r="T87" s="198">
        <v>0</v>
      </c>
      <c r="U87" s="198">
        <v>0</v>
      </c>
      <c r="V87" s="198">
        <v>0</v>
      </c>
      <c r="W87" s="198">
        <v>817117.11711711704</v>
      </c>
      <c r="X87" s="198">
        <v>0</v>
      </c>
      <c r="Y87" s="198">
        <v>0</v>
      </c>
      <c r="Z87" s="198">
        <v>0</v>
      </c>
      <c r="AA87" s="198">
        <v>0</v>
      </c>
      <c r="AB87" s="198">
        <v>0</v>
      </c>
      <c r="AC87" s="198">
        <v>0</v>
      </c>
      <c r="AD87" s="198">
        <v>0</v>
      </c>
      <c r="AE87" s="198">
        <v>0</v>
      </c>
      <c r="AF87" s="198">
        <v>0</v>
      </c>
      <c r="AG87" s="198">
        <v>0</v>
      </c>
      <c r="AH87" s="198">
        <v>0</v>
      </c>
      <c r="AI87" s="198">
        <v>817117.11711711704</v>
      </c>
      <c r="AJ87" s="198">
        <v>0</v>
      </c>
      <c r="AK87" s="198">
        <v>0</v>
      </c>
      <c r="AL87" s="198">
        <v>0</v>
      </c>
      <c r="AM87" s="198">
        <v>0</v>
      </c>
      <c r="AN87" s="198">
        <v>0</v>
      </c>
      <c r="AO87" s="198">
        <v>5311261.2612612601</v>
      </c>
      <c r="AP87" s="198">
        <v>0</v>
      </c>
      <c r="AQ87" s="198">
        <v>0</v>
      </c>
      <c r="AR87" s="198">
        <v>0</v>
      </c>
      <c r="AS87" s="198">
        <v>0</v>
      </c>
      <c r="AT87" s="198">
        <v>0</v>
      </c>
      <c r="AU87" s="198">
        <v>0</v>
      </c>
      <c r="AV87" s="198">
        <v>0</v>
      </c>
      <c r="AW87" s="198">
        <v>0</v>
      </c>
      <c r="AX87" s="198">
        <v>0</v>
      </c>
      <c r="AY87" s="198">
        <v>0</v>
      </c>
      <c r="AZ87" s="198">
        <v>0</v>
      </c>
      <c r="BA87" s="57">
        <f t="shared" si="4"/>
        <v>749485.19948519953</v>
      </c>
      <c r="BB87" s="198"/>
      <c r="BC87" s="198"/>
      <c r="BD87" s="198"/>
      <c r="BE87" s="198"/>
      <c r="BF87" s="198">
        <v>6914.4916344918311</v>
      </c>
      <c r="BG87" s="198">
        <v>0</v>
      </c>
      <c r="BH87" s="198">
        <f t="shared" si="3"/>
        <v>0</v>
      </c>
    </row>
    <row r="88" spans="1:60" ht="15.75" x14ac:dyDescent="0.3">
      <c r="A88" s="2">
        <v>80</v>
      </c>
      <c r="B88" s="2" t="s">
        <v>5</v>
      </c>
      <c r="C88" s="35" t="s">
        <v>178</v>
      </c>
      <c r="D88" s="25" t="s">
        <v>174</v>
      </c>
      <c r="E88" s="121">
        <v>43746</v>
      </c>
      <c r="F88" s="2" t="s">
        <v>172</v>
      </c>
      <c r="G88" s="2" t="s">
        <v>173</v>
      </c>
      <c r="H88" s="122">
        <v>20693694</v>
      </c>
      <c r="I88" s="122">
        <v>2069369.5238095229</v>
      </c>
      <c r="J88" s="223"/>
      <c r="K88" s="116"/>
      <c r="L88" s="123"/>
      <c r="M88" s="123"/>
      <c r="N88" s="123"/>
      <c r="O88" s="198"/>
      <c r="P88" s="123"/>
      <c r="Q88" s="198">
        <v>0</v>
      </c>
      <c r="R88" s="198">
        <v>0</v>
      </c>
      <c r="S88" s="198">
        <v>0</v>
      </c>
      <c r="T88" s="198">
        <v>0</v>
      </c>
      <c r="U88" s="198">
        <v>0</v>
      </c>
      <c r="V88" s="198">
        <v>0</v>
      </c>
      <c r="W88" s="198">
        <v>2069369.4000000001</v>
      </c>
      <c r="X88" s="198">
        <v>0</v>
      </c>
      <c r="Y88" s="198">
        <v>0</v>
      </c>
      <c r="Z88" s="198">
        <v>0</v>
      </c>
      <c r="AA88" s="198">
        <v>0</v>
      </c>
      <c r="AB88" s="198">
        <v>0</v>
      </c>
      <c r="AC88" s="198">
        <v>0</v>
      </c>
      <c r="AD88" s="198">
        <v>0</v>
      </c>
      <c r="AE88" s="198">
        <v>0</v>
      </c>
      <c r="AF88" s="198">
        <v>0</v>
      </c>
      <c r="AG88" s="198">
        <v>0</v>
      </c>
      <c r="AH88" s="198">
        <v>0</v>
      </c>
      <c r="AI88" s="198">
        <v>2069369.4000000001</v>
      </c>
      <c r="AJ88" s="198">
        <v>0</v>
      </c>
      <c r="AK88" s="198">
        <v>0</v>
      </c>
      <c r="AL88" s="198">
        <v>0</v>
      </c>
      <c r="AM88" s="198">
        <v>0</v>
      </c>
      <c r="AN88" s="198">
        <v>0</v>
      </c>
      <c r="AO88" s="198">
        <v>13450901.1</v>
      </c>
      <c r="AP88" s="198">
        <v>0</v>
      </c>
      <c r="AQ88" s="198">
        <v>0</v>
      </c>
      <c r="AR88" s="198">
        <v>0</v>
      </c>
      <c r="AS88" s="198">
        <v>0</v>
      </c>
      <c r="AT88" s="198">
        <v>0</v>
      </c>
      <c r="AU88" s="198">
        <v>0</v>
      </c>
      <c r="AV88" s="198">
        <v>0</v>
      </c>
      <c r="AW88" s="198">
        <v>0</v>
      </c>
      <c r="AX88" s="198">
        <v>0</v>
      </c>
      <c r="AY88" s="198">
        <v>0</v>
      </c>
      <c r="AZ88" s="198">
        <v>0</v>
      </c>
      <c r="BA88" s="57">
        <f t="shared" si="4"/>
        <v>1034684.5761904791</v>
      </c>
      <c r="BB88" s="198"/>
      <c r="BC88" s="198"/>
      <c r="BD88" s="198"/>
      <c r="BE88" s="198"/>
      <c r="BF88" s="198">
        <v>340926.64092664106</v>
      </c>
      <c r="BG88" s="198">
        <v>0</v>
      </c>
      <c r="BH88" s="198">
        <f t="shared" si="3"/>
        <v>0</v>
      </c>
    </row>
    <row r="89" spans="1:60" ht="15.75" x14ac:dyDescent="0.3">
      <c r="A89" s="2">
        <v>81</v>
      </c>
      <c r="B89" s="2" t="s">
        <v>5</v>
      </c>
      <c r="C89" s="35" t="s">
        <v>178</v>
      </c>
      <c r="D89" s="25" t="s">
        <v>174</v>
      </c>
      <c r="E89" s="121">
        <v>43849</v>
      </c>
      <c r="F89" s="2" t="s">
        <v>172</v>
      </c>
      <c r="G89" s="2" t="s">
        <v>173</v>
      </c>
      <c r="H89" s="122">
        <v>20243243.243243199</v>
      </c>
      <c r="I89" s="122">
        <v>2024324.761904761</v>
      </c>
      <c r="J89" s="223"/>
      <c r="K89" s="116"/>
      <c r="L89" s="123"/>
      <c r="M89" s="123"/>
      <c r="N89" s="123"/>
      <c r="O89" s="198"/>
      <c r="P89" s="123"/>
      <c r="Q89" s="198">
        <v>0</v>
      </c>
      <c r="R89" s="198">
        <v>0</v>
      </c>
      <c r="S89" s="198">
        <v>0</v>
      </c>
      <c r="T89" s="198">
        <v>0</v>
      </c>
      <c r="U89" s="198">
        <v>0</v>
      </c>
      <c r="V89" s="198">
        <v>0</v>
      </c>
      <c r="W89" s="198">
        <v>2024324.3243243201</v>
      </c>
      <c r="X89" s="198">
        <v>0</v>
      </c>
      <c r="Y89" s="198">
        <v>0</v>
      </c>
      <c r="Z89" s="198">
        <v>0</v>
      </c>
      <c r="AA89" s="198">
        <v>0</v>
      </c>
      <c r="AB89" s="198">
        <v>0</v>
      </c>
      <c r="AC89" s="198">
        <v>0</v>
      </c>
      <c r="AD89" s="198">
        <v>0</v>
      </c>
      <c r="AE89" s="198">
        <v>0</v>
      </c>
      <c r="AF89" s="198">
        <v>0</v>
      </c>
      <c r="AG89" s="198">
        <v>0</v>
      </c>
      <c r="AH89" s="198">
        <v>0</v>
      </c>
      <c r="AI89" s="198">
        <v>2024324.3243243201</v>
      </c>
      <c r="AJ89" s="198">
        <v>0</v>
      </c>
      <c r="AK89" s="198">
        <v>0</v>
      </c>
      <c r="AL89" s="198">
        <v>0</v>
      </c>
      <c r="AM89" s="198">
        <v>0</v>
      </c>
      <c r="AN89" s="198">
        <v>0</v>
      </c>
      <c r="AO89" s="198">
        <v>13158108.108108079</v>
      </c>
      <c r="AP89" s="198">
        <v>0</v>
      </c>
      <c r="AQ89" s="198">
        <v>0</v>
      </c>
      <c r="AR89" s="198">
        <v>0</v>
      </c>
      <c r="AS89" s="198">
        <v>0</v>
      </c>
      <c r="AT89" s="198">
        <v>0</v>
      </c>
      <c r="AU89" s="198">
        <v>0</v>
      </c>
      <c r="AV89" s="198">
        <v>0</v>
      </c>
      <c r="AW89" s="198">
        <v>0</v>
      </c>
      <c r="AX89" s="198">
        <v>0</v>
      </c>
      <c r="AY89" s="198">
        <v>0</v>
      </c>
      <c r="AZ89" s="198">
        <v>0</v>
      </c>
      <c r="BA89" s="57">
        <f t="shared" si="4"/>
        <v>1012161.7245817184</v>
      </c>
      <c r="BB89" s="198"/>
      <c r="BC89" s="198"/>
      <c r="BD89" s="198"/>
      <c r="BE89" s="198"/>
      <c r="BF89" s="198">
        <v>952380.82857142924</v>
      </c>
      <c r="BG89" s="198">
        <v>0</v>
      </c>
      <c r="BH89" s="198">
        <f t="shared" si="3"/>
        <v>0</v>
      </c>
    </row>
    <row r="90" spans="1:60" ht="15.75" x14ac:dyDescent="0.3">
      <c r="A90" s="2">
        <v>82</v>
      </c>
      <c r="B90" s="2" t="s">
        <v>5</v>
      </c>
      <c r="C90" s="35" t="s">
        <v>177</v>
      </c>
      <c r="D90" s="25" t="s">
        <v>174</v>
      </c>
      <c r="E90" s="121">
        <v>43751</v>
      </c>
      <c r="F90" s="2" t="s">
        <v>172</v>
      </c>
      <c r="G90" s="2" t="s">
        <v>173</v>
      </c>
      <c r="H90" s="122">
        <v>25198198</v>
      </c>
      <c r="I90" s="122">
        <v>2519820</v>
      </c>
      <c r="J90" s="223"/>
      <c r="K90" s="116"/>
      <c r="L90" s="123"/>
      <c r="M90" s="123"/>
      <c r="N90" s="123"/>
      <c r="O90" s="198"/>
      <c r="P90" s="123"/>
      <c r="Q90" s="198">
        <v>0</v>
      </c>
      <c r="R90" s="198">
        <v>0</v>
      </c>
      <c r="S90" s="198">
        <v>0</v>
      </c>
      <c r="T90" s="198">
        <v>0</v>
      </c>
      <c r="U90" s="198">
        <v>0</v>
      </c>
      <c r="V90" s="198">
        <v>0</v>
      </c>
      <c r="W90" s="198">
        <v>2519819.8000000003</v>
      </c>
      <c r="X90" s="198">
        <v>0</v>
      </c>
      <c r="Y90" s="198">
        <v>0</v>
      </c>
      <c r="Z90" s="198">
        <v>0</v>
      </c>
      <c r="AA90" s="198">
        <v>0</v>
      </c>
      <c r="AB90" s="198">
        <v>0</v>
      </c>
      <c r="AC90" s="198">
        <v>0</v>
      </c>
      <c r="AD90" s="198">
        <v>0</v>
      </c>
      <c r="AE90" s="198">
        <v>0</v>
      </c>
      <c r="AF90" s="198">
        <v>0</v>
      </c>
      <c r="AG90" s="198">
        <v>0</v>
      </c>
      <c r="AH90" s="198">
        <v>0</v>
      </c>
      <c r="AI90" s="198">
        <v>2519819.8000000003</v>
      </c>
      <c r="AJ90" s="198">
        <v>0</v>
      </c>
      <c r="AK90" s="198">
        <v>0</v>
      </c>
      <c r="AL90" s="198">
        <v>0</v>
      </c>
      <c r="AM90" s="198">
        <v>0</v>
      </c>
      <c r="AN90" s="198">
        <v>0</v>
      </c>
      <c r="AO90" s="198">
        <v>16378828.700000001</v>
      </c>
      <c r="AP90" s="198">
        <v>0</v>
      </c>
      <c r="AQ90" s="198">
        <v>0</v>
      </c>
      <c r="AR90" s="198">
        <v>0</v>
      </c>
      <c r="AS90" s="198">
        <v>0</v>
      </c>
      <c r="AT90" s="198">
        <v>0</v>
      </c>
      <c r="AU90" s="198">
        <v>0</v>
      </c>
      <c r="AV90" s="198">
        <v>0</v>
      </c>
      <c r="AW90" s="198">
        <v>0</v>
      </c>
      <c r="AX90" s="198">
        <v>0</v>
      </c>
      <c r="AY90" s="198">
        <v>0</v>
      </c>
      <c r="AZ90" s="198">
        <v>0</v>
      </c>
      <c r="BA90" s="57">
        <f t="shared" si="4"/>
        <v>1259909.6999999993</v>
      </c>
      <c r="BB90" s="198"/>
      <c r="BC90" s="198"/>
      <c r="BD90" s="198"/>
      <c r="BE90" s="198"/>
      <c r="BF90" s="198">
        <v>0</v>
      </c>
      <c r="BG90" s="198">
        <v>0.43758044089190662</v>
      </c>
      <c r="BH90" s="198">
        <f t="shared" si="3"/>
        <v>0</v>
      </c>
    </row>
    <row r="91" spans="1:60" ht="15.75" x14ac:dyDescent="0.3">
      <c r="A91" s="2">
        <v>83</v>
      </c>
      <c r="B91" s="2" t="s">
        <v>5</v>
      </c>
      <c r="C91" s="35" t="s">
        <v>177</v>
      </c>
      <c r="D91" s="25" t="s">
        <v>174</v>
      </c>
      <c r="E91" s="121">
        <v>43837</v>
      </c>
      <c r="F91" s="2" t="s">
        <v>172</v>
      </c>
      <c r="G91" s="2" t="s">
        <v>173</v>
      </c>
      <c r="H91" s="122">
        <v>25198198.198198199</v>
      </c>
      <c r="I91" s="122">
        <v>2519819.9999999995</v>
      </c>
      <c r="J91" s="223"/>
      <c r="K91" s="116"/>
      <c r="L91" s="123"/>
      <c r="M91" s="123"/>
      <c r="N91" s="123"/>
      <c r="O91" s="198"/>
      <c r="P91" s="123"/>
      <c r="Q91" s="198">
        <v>0</v>
      </c>
      <c r="R91" s="198">
        <v>0</v>
      </c>
      <c r="S91" s="198">
        <v>0</v>
      </c>
      <c r="T91" s="198">
        <v>0</v>
      </c>
      <c r="U91" s="198">
        <v>0</v>
      </c>
      <c r="V91" s="198">
        <v>0</v>
      </c>
      <c r="W91" s="198">
        <v>2519819.8198198201</v>
      </c>
      <c r="X91" s="198">
        <v>0</v>
      </c>
      <c r="Y91" s="198">
        <v>0</v>
      </c>
      <c r="Z91" s="198">
        <v>0</v>
      </c>
      <c r="AA91" s="198">
        <v>0</v>
      </c>
      <c r="AB91" s="198">
        <v>0</v>
      </c>
      <c r="AC91" s="198">
        <v>0</v>
      </c>
      <c r="AD91" s="198">
        <v>0</v>
      </c>
      <c r="AE91" s="198">
        <v>0</v>
      </c>
      <c r="AF91" s="198">
        <v>0</v>
      </c>
      <c r="AG91" s="198">
        <v>0</v>
      </c>
      <c r="AH91" s="198">
        <v>0</v>
      </c>
      <c r="AI91" s="198">
        <v>2519819.8198198201</v>
      </c>
      <c r="AJ91" s="198">
        <v>0</v>
      </c>
      <c r="AK91" s="198">
        <v>0</v>
      </c>
      <c r="AL91" s="198">
        <v>0</v>
      </c>
      <c r="AM91" s="198">
        <v>0</v>
      </c>
      <c r="AN91" s="198">
        <v>0</v>
      </c>
      <c r="AO91" s="198">
        <v>16378828.82882883</v>
      </c>
      <c r="AP91" s="198">
        <v>0</v>
      </c>
      <c r="AQ91" s="198">
        <v>0</v>
      </c>
      <c r="AR91" s="198">
        <v>0</v>
      </c>
      <c r="AS91" s="198">
        <v>0</v>
      </c>
      <c r="AT91" s="198">
        <v>0</v>
      </c>
      <c r="AU91" s="198">
        <v>0</v>
      </c>
      <c r="AV91" s="198">
        <v>0</v>
      </c>
      <c r="AW91" s="198">
        <v>0</v>
      </c>
      <c r="AX91" s="198">
        <v>0</v>
      </c>
      <c r="AY91" s="198">
        <v>0</v>
      </c>
      <c r="AZ91" s="198">
        <v>0</v>
      </c>
      <c r="BA91" s="57">
        <f t="shared" si="4"/>
        <v>1259909.7297297269</v>
      </c>
      <c r="BB91" s="198"/>
      <c r="BC91" s="198"/>
      <c r="BD91" s="198"/>
      <c r="BE91" s="198"/>
      <c r="BF91" s="198">
        <v>0</v>
      </c>
      <c r="BG91" s="198">
        <v>0.19999999972060323</v>
      </c>
      <c r="BH91" s="198">
        <f t="shared" si="3"/>
        <v>0</v>
      </c>
    </row>
    <row r="92" spans="1:60" ht="15.75" x14ac:dyDescent="0.3">
      <c r="A92" s="2">
        <v>84</v>
      </c>
      <c r="B92" s="2" t="s">
        <v>5</v>
      </c>
      <c r="C92" s="35" t="s">
        <v>178</v>
      </c>
      <c r="D92" s="25" t="s">
        <v>174</v>
      </c>
      <c r="E92" s="121">
        <v>43752</v>
      </c>
      <c r="F92" s="2" t="s">
        <v>172</v>
      </c>
      <c r="G92" s="2" t="s">
        <v>173</v>
      </c>
      <c r="H92" s="122">
        <v>20243243.243243199</v>
      </c>
      <c r="I92" s="122">
        <v>2024324.7619047617</v>
      </c>
      <c r="J92" s="223"/>
      <c r="K92" s="116"/>
      <c r="L92" s="123"/>
      <c r="M92" s="123"/>
      <c r="N92" s="123"/>
      <c r="O92" s="198"/>
      <c r="P92" s="123"/>
      <c r="Q92" s="198">
        <v>0</v>
      </c>
      <c r="R92" s="198">
        <v>0</v>
      </c>
      <c r="S92" s="198">
        <v>0</v>
      </c>
      <c r="T92" s="198">
        <v>0</v>
      </c>
      <c r="U92" s="198">
        <v>0</v>
      </c>
      <c r="V92" s="198">
        <v>0</v>
      </c>
      <c r="W92" s="198">
        <v>2024324.3243243201</v>
      </c>
      <c r="X92" s="198">
        <v>0</v>
      </c>
      <c r="Y92" s="198">
        <v>0</v>
      </c>
      <c r="Z92" s="198">
        <v>0</v>
      </c>
      <c r="AA92" s="198">
        <v>0</v>
      </c>
      <c r="AB92" s="198">
        <v>0</v>
      </c>
      <c r="AC92" s="198">
        <v>0</v>
      </c>
      <c r="AD92" s="198">
        <v>0</v>
      </c>
      <c r="AE92" s="198">
        <v>0</v>
      </c>
      <c r="AF92" s="198">
        <v>0</v>
      </c>
      <c r="AG92" s="198">
        <v>0</v>
      </c>
      <c r="AH92" s="198">
        <v>0</v>
      </c>
      <c r="AI92" s="198">
        <v>2024324.3243243201</v>
      </c>
      <c r="AJ92" s="198">
        <v>0</v>
      </c>
      <c r="AK92" s="198">
        <v>0</v>
      </c>
      <c r="AL92" s="198">
        <v>0</v>
      </c>
      <c r="AM92" s="198">
        <v>0</v>
      </c>
      <c r="AN92" s="198">
        <v>0</v>
      </c>
      <c r="AO92" s="198">
        <v>13158108.108108079</v>
      </c>
      <c r="AP92" s="198">
        <v>0</v>
      </c>
      <c r="AQ92" s="198">
        <v>0</v>
      </c>
      <c r="AR92" s="198">
        <v>0</v>
      </c>
      <c r="AS92" s="198">
        <v>0</v>
      </c>
      <c r="AT92" s="198">
        <v>0</v>
      </c>
      <c r="AU92" s="198">
        <v>0</v>
      </c>
      <c r="AV92" s="198">
        <v>0</v>
      </c>
      <c r="AW92" s="198">
        <v>0</v>
      </c>
      <c r="AX92" s="198">
        <v>0</v>
      </c>
      <c r="AY92" s="198">
        <v>0</v>
      </c>
      <c r="AZ92" s="198">
        <v>0</v>
      </c>
      <c r="BA92" s="57">
        <f t="shared" si="4"/>
        <v>1012161.7245817184</v>
      </c>
      <c r="BB92" s="198"/>
      <c r="BC92" s="198"/>
      <c r="BD92" s="198"/>
      <c r="BE92" s="198"/>
      <c r="BF92" s="198">
        <v>0</v>
      </c>
      <c r="BG92" s="198">
        <v>0.18018017942085862</v>
      </c>
      <c r="BH92" s="198">
        <f t="shared" si="3"/>
        <v>0</v>
      </c>
    </row>
    <row r="93" spans="1:60" ht="15.75" x14ac:dyDescent="0.3">
      <c r="A93" s="2">
        <v>85</v>
      </c>
      <c r="B93" s="2" t="s">
        <v>5</v>
      </c>
      <c r="C93" s="35" t="s">
        <v>178</v>
      </c>
      <c r="D93" s="25" t="s">
        <v>174</v>
      </c>
      <c r="E93" s="121">
        <v>43744</v>
      </c>
      <c r="F93" s="2" t="s">
        <v>172</v>
      </c>
      <c r="G93" s="2" t="s">
        <v>173</v>
      </c>
      <c r="H93" s="122">
        <v>20243243.243243199</v>
      </c>
      <c r="I93" s="122">
        <v>2024324.7619047617</v>
      </c>
      <c r="J93" s="223"/>
      <c r="K93" s="116"/>
      <c r="L93" s="123"/>
      <c r="M93" s="123"/>
      <c r="N93" s="123"/>
      <c r="O93" s="198"/>
      <c r="P93" s="123"/>
      <c r="Q93" s="198">
        <v>0</v>
      </c>
      <c r="R93" s="198">
        <v>0</v>
      </c>
      <c r="S93" s="198">
        <v>0</v>
      </c>
      <c r="T93" s="198">
        <v>0</v>
      </c>
      <c r="U93" s="198">
        <v>0</v>
      </c>
      <c r="V93" s="198">
        <v>0</v>
      </c>
      <c r="W93" s="198">
        <v>2024324.3243243201</v>
      </c>
      <c r="X93" s="198">
        <v>0</v>
      </c>
      <c r="Y93" s="198">
        <v>0</v>
      </c>
      <c r="Z93" s="198">
        <v>0</v>
      </c>
      <c r="AA93" s="198">
        <v>0</v>
      </c>
      <c r="AB93" s="198">
        <v>0</v>
      </c>
      <c r="AC93" s="198">
        <v>0</v>
      </c>
      <c r="AD93" s="198">
        <v>0</v>
      </c>
      <c r="AE93" s="198">
        <v>0</v>
      </c>
      <c r="AF93" s="198">
        <v>0</v>
      </c>
      <c r="AG93" s="198">
        <v>0</v>
      </c>
      <c r="AH93" s="198">
        <v>0</v>
      </c>
      <c r="AI93" s="198">
        <v>2024324.3243243201</v>
      </c>
      <c r="AJ93" s="198">
        <v>0</v>
      </c>
      <c r="AK93" s="198">
        <v>0</v>
      </c>
      <c r="AL93" s="198">
        <v>0</v>
      </c>
      <c r="AM93" s="198">
        <v>0</v>
      </c>
      <c r="AN93" s="198">
        <v>0</v>
      </c>
      <c r="AO93" s="198">
        <v>13158108.108108079</v>
      </c>
      <c r="AP93" s="198">
        <v>0</v>
      </c>
      <c r="AQ93" s="198">
        <v>0</v>
      </c>
      <c r="AR93" s="198">
        <v>0</v>
      </c>
      <c r="AS93" s="198">
        <v>0</v>
      </c>
      <c r="AT93" s="198">
        <v>0</v>
      </c>
      <c r="AU93" s="198">
        <v>0</v>
      </c>
      <c r="AV93" s="198">
        <v>0</v>
      </c>
      <c r="AW93" s="198">
        <v>0</v>
      </c>
      <c r="AX93" s="198">
        <v>0</v>
      </c>
      <c r="AY93" s="198">
        <v>0</v>
      </c>
      <c r="AZ93" s="198">
        <v>0</v>
      </c>
      <c r="BA93" s="57">
        <f t="shared" si="4"/>
        <v>1012161.7245817184</v>
      </c>
      <c r="BB93" s="198"/>
      <c r="BC93" s="198"/>
      <c r="BD93" s="198"/>
      <c r="BE93" s="198"/>
      <c r="BF93" s="198">
        <v>0</v>
      </c>
      <c r="BG93" s="198">
        <v>0.43758044159039855</v>
      </c>
      <c r="BH93" s="198">
        <f t="shared" si="3"/>
        <v>0</v>
      </c>
    </row>
    <row r="94" spans="1:60" ht="15.75" x14ac:dyDescent="0.3">
      <c r="A94" s="2">
        <v>86</v>
      </c>
      <c r="B94" s="2" t="s">
        <v>5</v>
      </c>
      <c r="C94" s="35" t="s">
        <v>178</v>
      </c>
      <c r="D94" s="25" t="s">
        <v>174</v>
      </c>
      <c r="E94" s="121">
        <v>43747</v>
      </c>
      <c r="F94" s="2" t="s">
        <v>172</v>
      </c>
      <c r="G94" s="2" t="s">
        <v>173</v>
      </c>
      <c r="H94" s="122">
        <v>20243243.243243199</v>
      </c>
      <c r="I94" s="122">
        <v>2024323.8095238092</v>
      </c>
      <c r="J94" s="223"/>
      <c r="K94" s="116"/>
      <c r="L94" s="123"/>
      <c r="M94" s="123"/>
      <c r="N94" s="123"/>
      <c r="O94" s="198"/>
      <c r="P94" s="123"/>
      <c r="Q94" s="198">
        <v>0</v>
      </c>
      <c r="R94" s="198">
        <v>0</v>
      </c>
      <c r="S94" s="198">
        <v>0</v>
      </c>
      <c r="T94" s="198">
        <v>0</v>
      </c>
      <c r="U94" s="198">
        <v>0</v>
      </c>
      <c r="V94" s="198">
        <v>0</v>
      </c>
      <c r="W94" s="198">
        <v>2024324.3243243201</v>
      </c>
      <c r="X94" s="198">
        <v>0</v>
      </c>
      <c r="Y94" s="198">
        <v>0</v>
      </c>
      <c r="Z94" s="198">
        <v>0</v>
      </c>
      <c r="AA94" s="198">
        <v>0</v>
      </c>
      <c r="AB94" s="198">
        <v>0</v>
      </c>
      <c r="AC94" s="198">
        <v>0</v>
      </c>
      <c r="AD94" s="198">
        <v>0</v>
      </c>
      <c r="AE94" s="198">
        <v>0</v>
      </c>
      <c r="AF94" s="198">
        <v>0</v>
      </c>
      <c r="AG94" s="198">
        <v>0</v>
      </c>
      <c r="AH94" s="198">
        <v>0</v>
      </c>
      <c r="AI94" s="198">
        <v>2024324.3243243201</v>
      </c>
      <c r="AJ94" s="198">
        <v>0</v>
      </c>
      <c r="AK94" s="198">
        <v>0</v>
      </c>
      <c r="AL94" s="198">
        <v>0</v>
      </c>
      <c r="AM94" s="198">
        <v>0</v>
      </c>
      <c r="AN94" s="198">
        <v>0</v>
      </c>
      <c r="AO94" s="198">
        <v>13158108.108108079</v>
      </c>
      <c r="AP94" s="198">
        <v>0</v>
      </c>
      <c r="AQ94" s="198">
        <v>0</v>
      </c>
      <c r="AR94" s="198">
        <v>0</v>
      </c>
      <c r="AS94" s="198">
        <v>0</v>
      </c>
      <c r="AT94" s="198">
        <v>0</v>
      </c>
      <c r="AU94" s="198">
        <v>0</v>
      </c>
      <c r="AV94" s="198">
        <v>0</v>
      </c>
      <c r="AW94" s="198">
        <v>0</v>
      </c>
      <c r="AX94" s="198">
        <v>0</v>
      </c>
      <c r="AY94" s="198">
        <v>0</v>
      </c>
      <c r="AZ94" s="198">
        <v>0</v>
      </c>
      <c r="BA94" s="57">
        <f t="shared" si="4"/>
        <v>1012162.6769626699</v>
      </c>
      <c r="BB94" s="198"/>
      <c r="BC94" s="198"/>
      <c r="BD94" s="198"/>
      <c r="BE94" s="198"/>
      <c r="BF94" s="198">
        <v>0</v>
      </c>
      <c r="BG94" s="198">
        <v>0.43758044159039855</v>
      </c>
      <c r="BH94" s="198">
        <f t="shared" si="3"/>
        <v>0</v>
      </c>
    </row>
    <row r="95" spans="1:60" ht="15.75" x14ac:dyDescent="0.3">
      <c r="A95" s="2">
        <v>87</v>
      </c>
      <c r="B95" s="2" t="s">
        <v>5</v>
      </c>
      <c r="C95" s="35" t="s">
        <v>177</v>
      </c>
      <c r="D95" s="25" t="s">
        <v>174</v>
      </c>
      <c r="E95" s="121">
        <v>43836</v>
      </c>
      <c r="F95" s="2" t="s">
        <v>172</v>
      </c>
      <c r="G95" s="2" t="s">
        <v>173</v>
      </c>
      <c r="H95" s="122">
        <v>25198198.198198199</v>
      </c>
      <c r="I95" s="122">
        <v>2519820</v>
      </c>
      <c r="J95" s="223"/>
      <c r="K95" s="116"/>
      <c r="L95" s="123"/>
      <c r="M95" s="123"/>
      <c r="N95" s="123"/>
      <c r="O95" s="198"/>
      <c r="P95" s="123"/>
      <c r="Q95" s="198">
        <v>0</v>
      </c>
      <c r="R95" s="198">
        <v>0</v>
      </c>
      <c r="S95" s="198">
        <v>0</v>
      </c>
      <c r="T95" s="198">
        <v>0</v>
      </c>
      <c r="U95" s="198">
        <v>0</v>
      </c>
      <c r="V95" s="198">
        <v>0</v>
      </c>
      <c r="W95" s="198">
        <v>2519819.8198198201</v>
      </c>
      <c r="X95" s="198">
        <v>0</v>
      </c>
      <c r="Y95" s="198">
        <v>0</v>
      </c>
      <c r="Z95" s="198">
        <v>0</v>
      </c>
      <c r="AA95" s="198">
        <v>0</v>
      </c>
      <c r="AB95" s="198">
        <v>0</v>
      </c>
      <c r="AC95" s="198">
        <v>0</v>
      </c>
      <c r="AD95" s="198">
        <v>0</v>
      </c>
      <c r="AE95" s="198">
        <v>0</v>
      </c>
      <c r="AF95" s="198">
        <v>0</v>
      </c>
      <c r="AG95" s="198">
        <v>0</v>
      </c>
      <c r="AH95" s="198">
        <v>0</v>
      </c>
      <c r="AI95" s="198">
        <v>2519819.8198198201</v>
      </c>
      <c r="AJ95" s="198">
        <v>0</v>
      </c>
      <c r="AK95" s="198">
        <v>0</v>
      </c>
      <c r="AL95" s="198">
        <v>0</v>
      </c>
      <c r="AM95" s="198">
        <v>0</v>
      </c>
      <c r="AN95" s="198">
        <v>0</v>
      </c>
      <c r="AO95" s="198">
        <v>16378828.82882883</v>
      </c>
      <c r="AP95" s="198">
        <v>0</v>
      </c>
      <c r="AQ95" s="198">
        <v>0</v>
      </c>
      <c r="AR95" s="198">
        <v>0</v>
      </c>
      <c r="AS95" s="198">
        <v>0</v>
      </c>
      <c r="AT95" s="198">
        <v>0</v>
      </c>
      <c r="AU95" s="198">
        <v>0</v>
      </c>
      <c r="AV95" s="198">
        <v>0</v>
      </c>
      <c r="AW95" s="198">
        <v>0</v>
      </c>
      <c r="AX95" s="198">
        <v>0</v>
      </c>
      <c r="AY95" s="198">
        <v>0</v>
      </c>
      <c r="AZ95" s="198">
        <v>0</v>
      </c>
      <c r="BA95" s="57">
        <f t="shared" si="4"/>
        <v>1259909.7297297269</v>
      </c>
      <c r="BB95" s="198"/>
      <c r="BC95" s="198"/>
      <c r="BD95" s="198"/>
      <c r="BE95" s="198"/>
      <c r="BF95" s="198">
        <v>0.51480051083490252</v>
      </c>
      <c r="BG95" s="198">
        <v>0</v>
      </c>
      <c r="BH95" s="198">
        <f t="shared" si="3"/>
        <v>0</v>
      </c>
    </row>
    <row r="96" spans="1:60" ht="15.75" x14ac:dyDescent="0.3">
      <c r="A96" s="2">
        <v>88</v>
      </c>
      <c r="B96" s="2" t="s">
        <v>5</v>
      </c>
      <c r="C96" s="35" t="s">
        <v>177</v>
      </c>
      <c r="D96" s="25" t="s">
        <v>174</v>
      </c>
      <c r="E96" s="121">
        <v>43736</v>
      </c>
      <c r="F96" s="2" t="s">
        <v>172</v>
      </c>
      <c r="G96" s="2" t="s">
        <v>173</v>
      </c>
      <c r="H96" s="122">
        <v>24747747.747747701</v>
      </c>
      <c r="I96" s="122">
        <v>2474774.6857142854</v>
      </c>
      <c r="J96" s="223"/>
      <c r="K96" s="116"/>
      <c r="L96" s="123"/>
      <c r="M96" s="123"/>
      <c r="N96" s="123"/>
      <c r="O96" s="198"/>
      <c r="P96" s="123"/>
      <c r="Q96" s="198">
        <v>0</v>
      </c>
      <c r="R96" s="198">
        <v>0</v>
      </c>
      <c r="S96" s="198">
        <v>0</v>
      </c>
      <c r="T96" s="198">
        <v>0</v>
      </c>
      <c r="U96" s="198">
        <v>0</v>
      </c>
      <c r="V96" s="198">
        <v>0</v>
      </c>
      <c r="W96" s="198">
        <v>2474774.7747747703</v>
      </c>
      <c r="X96" s="198">
        <v>0</v>
      </c>
      <c r="Y96" s="198">
        <v>0</v>
      </c>
      <c r="Z96" s="198">
        <v>0</v>
      </c>
      <c r="AA96" s="198">
        <v>0</v>
      </c>
      <c r="AB96" s="198">
        <v>0</v>
      </c>
      <c r="AC96" s="198">
        <v>0</v>
      </c>
      <c r="AD96" s="198">
        <v>0</v>
      </c>
      <c r="AE96" s="198">
        <v>0</v>
      </c>
      <c r="AF96" s="198">
        <v>0</v>
      </c>
      <c r="AG96" s="198">
        <v>0</v>
      </c>
      <c r="AH96" s="198">
        <v>0</v>
      </c>
      <c r="AI96" s="198">
        <v>2474774.7747747703</v>
      </c>
      <c r="AJ96" s="198">
        <v>0</v>
      </c>
      <c r="AK96" s="198">
        <v>0</v>
      </c>
      <c r="AL96" s="198">
        <v>0</v>
      </c>
      <c r="AM96" s="198">
        <v>0</v>
      </c>
      <c r="AN96" s="198">
        <v>0</v>
      </c>
      <c r="AO96" s="198">
        <v>16086036.036036005</v>
      </c>
      <c r="AP96" s="198">
        <v>0</v>
      </c>
      <c r="AQ96" s="198">
        <v>0</v>
      </c>
      <c r="AR96" s="198">
        <v>0</v>
      </c>
      <c r="AS96" s="198">
        <v>0</v>
      </c>
      <c r="AT96" s="198">
        <v>0</v>
      </c>
      <c r="AU96" s="198">
        <v>0</v>
      </c>
      <c r="AV96" s="198">
        <v>0</v>
      </c>
      <c r="AW96" s="198">
        <v>0</v>
      </c>
      <c r="AX96" s="198">
        <v>0</v>
      </c>
      <c r="AY96" s="198">
        <v>0</v>
      </c>
      <c r="AZ96" s="198">
        <v>0</v>
      </c>
      <c r="BA96" s="57">
        <f t="shared" si="4"/>
        <v>1237387.4764478691</v>
      </c>
      <c r="BB96" s="198"/>
      <c r="BC96" s="198"/>
      <c r="BD96" s="198"/>
      <c r="BE96" s="198"/>
      <c r="BF96" s="198">
        <v>0</v>
      </c>
      <c r="BG96" s="198">
        <v>0.18018017988651991</v>
      </c>
      <c r="BH96" s="198">
        <f t="shared" si="3"/>
        <v>0</v>
      </c>
    </row>
    <row r="97" spans="1:60" ht="15.75" x14ac:dyDescent="0.3">
      <c r="A97" s="2">
        <v>89</v>
      </c>
      <c r="B97" s="2" t="s">
        <v>5</v>
      </c>
      <c r="C97" s="35" t="s">
        <v>178</v>
      </c>
      <c r="D97" s="25" t="s">
        <v>174</v>
      </c>
      <c r="E97" s="121">
        <v>43744</v>
      </c>
      <c r="F97" s="2" t="s">
        <v>172</v>
      </c>
      <c r="G97" s="2" t="s">
        <v>173</v>
      </c>
      <c r="H97" s="122">
        <v>20243243.243243199</v>
      </c>
      <c r="I97" s="122">
        <v>2024324.7619047617</v>
      </c>
      <c r="J97" s="223"/>
      <c r="K97" s="116"/>
      <c r="L97" s="123"/>
      <c r="M97" s="123"/>
      <c r="N97" s="123"/>
      <c r="O97" s="198"/>
      <c r="P97" s="123"/>
      <c r="Q97" s="198">
        <v>0</v>
      </c>
      <c r="R97" s="198">
        <v>0</v>
      </c>
      <c r="S97" s="198">
        <v>0</v>
      </c>
      <c r="T97" s="198">
        <v>0</v>
      </c>
      <c r="U97" s="198">
        <v>0</v>
      </c>
      <c r="V97" s="198">
        <v>0</v>
      </c>
      <c r="W97" s="198">
        <v>2024324.3243243201</v>
      </c>
      <c r="X97" s="198">
        <v>0</v>
      </c>
      <c r="Y97" s="198">
        <v>0</v>
      </c>
      <c r="Z97" s="198">
        <v>0</v>
      </c>
      <c r="AA97" s="198">
        <v>0</v>
      </c>
      <c r="AB97" s="198">
        <v>0</v>
      </c>
      <c r="AC97" s="198">
        <v>0</v>
      </c>
      <c r="AD97" s="198">
        <v>0</v>
      </c>
      <c r="AE97" s="198">
        <v>0</v>
      </c>
      <c r="AF97" s="198">
        <v>0</v>
      </c>
      <c r="AG97" s="198">
        <v>0</v>
      </c>
      <c r="AH97" s="198">
        <v>0</v>
      </c>
      <c r="AI97" s="198">
        <v>2024324.3243243201</v>
      </c>
      <c r="AJ97" s="198">
        <v>0</v>
      </c>
      <c r="AK97" s="198">
        <v>0</v>
      </c>
      <c r="AL97" s="198">
        <v>0</v>
      </c>
      <c r="AM97" s="198">
        <v>0</v>
      </c>
      <c r="AN97" s="198">
        <v>0</v>
      </c>
      <c r="AO97" s="198">
        <v>13158108.108108079</v>
      </c>
      <c r="AP97" s="198">
        <v>0</v>
      </c>
      <c r="AQ97" s="198">
        <v>0</v>
      </c>
      <c r="AR97" s="198">
        <v>0</v>
      </c>
      <c r="AS97" s="198">
        <v>0</v>
      </c>
      <c r="AT97" s="198">
        <v>0</v>
      </c>
      <c r="AU97" s="198">
        <v>0</v>
      </c>
      <c r="AV97" s="198">
        <v>0</v>
      </c>
      <c r="AW97" s="198">
        <v>0</v>
      </c>
      <c r="AX97" s="198">
        <v>0</v>
      </c>
      <c r="AY97" s="198">
        <v>0</v>
      </c>
      <c r="AZ97" s="198">
        <v>0</v>
      </c>
      <c r="BA97" s="57">
        <f t="shared" si="4"/>
        <v>1012161.7245817184</v>
      </c>
      <c r="BB97" s="198"/>
      <c r="BC97" s="198"/>
      <c r="BD97" s="198"/>
      <c r="BE97" s="198"/>
      <c r="BF97" s="198">
        <v>8.9060484897345304E-2</v>
      </c>
      <c r="BG97" s="198">
        <v>0</v>
      </c>
      <c r="BH97" s="198">
        <f t="shared" si="3"/>
        <v>0</v>
      </c>
    </row>
    <row r="98" spans="1:60" ht="15.75" x14ac:dyDescent="0.3">
      <c r="A98" s="2">
        <v>90</v>
      </c>
      <c r="B98" s="2" t="s">
        <v>5</v>
      </c>
      <c r="C98" s="35" t="s">
        <v>178</v>
      </c>
      <c r="D98" s="25" t="s">
        <v>174</v>
      </c>
      <c r="E98" s="121">
        <v>43850</v>
      </c>
      <c r="F98" s="2" t="s">
        <v>172</v>
      </c>
      <c r="G98" s="2" t="s">
        <v>173</v>
      </c>
      <c r="H98" s="122">
        <v>20423423.423423398</v>
      </c>
      <c r="I98" s="122">
        <v>2053529.6571428571</v>
      </c>
      <c r="J98" s="223"/>
      <c r="K98" s="116"/>
      <c r="L98" s="123"/>
      <c r="M98" s="123"/>
      <c r="N98" s="123"/>
      <c r="O98" s="198"/>
      <c r="P98" s="123"/>
      <c r="Q98" s="198">
        <v>0</v>
      </c>
      <c r="R98" s="198">
        <v>0</v>
      </c>
      <c r="S98" s="198">
        <v>0</v>
      </c>
      <c r="T98" s="198">
        <v>0</v>
      </c>
      <c r="U98" s="198">
        <v>0</v>
      </c>
      <c r="V98" s="198">
        <v>0</v>
      </c>
      <c r="W98" s="198">
        <v>2042342.3423423399</v>
      </c>
      <c r="X98" s="198">
        <v>0</v>
      </c>
      <c r="Y98" s="198">
        <v>0</v>
      </c>
      <c r="Z98" s="198">
        <v>0</v>
      </c>
      <c r="AA98" s="198">
        <v>0</v>
      </c>
      <c r="AB98" s="198">
        <v>0</v>
      </c>
      <c r="AC98" s="198">
        <v>0</v>
      </c>
      <c r="AD98" s="198">
        <v>0</v>
      </c>
      <c r="AE98" s="198">
        <v>0</v>
      </c>
      <c r="AF98" s="198">
        <v>0</v>
      </c>
      <c r="AG98" s="198">
        <v>0</v>
      </c>
      <c r="AH98" s="198">
        <v>0</v>
      </c>
      <c r="AI98" s="198">
        <v>2042342.3423423399</v>
      </c>
      <c r="AJ98" s="198">
        <v>0</v>
      </c>
      <c r="AK98" s="198">
        <v>0</v>
      </c>
      <c r="AL98" s="198">
        <v>0</v>
      </c>
      <c r="AM98" s="198">
        <v>0</v>
      </c>
      <c r="AN98" s="198">
        <v>0</v>
      </c>
      <c r="AO98" s="198">
        <v>13275225.22522521</v>
      </c>
      <c r="AP98" s="198">
        <v>0</v>
      </c>
      <c r="AQ98" s="198">
        <v>0</v>
      </c>
      <c r="AR98" s="198">
        <v>0</v>
      </c>
      <c r="AS98" s="198">
        <v>0</v>
      </c>
      <c r="AT98" s="198">
        <v>0</v>
      </c>
      <c r="AU98" s="198">
        <v>0</v>
      </c>
      <c r="AV98" s="198">
        <v>0</v>
      </c>
      <c r="AW98" s="198">
        <v>0</v>
      </c>
      <c r="AX98" s="198">
        <v>0</v>
      </c>
      <c r="AY98" s="198">
        <v>0</v>
      </c>
      <c r="AZ98" s="198">
        <v>0</v>
      </c>
      <c r="BA98" s="57">
        <f t="shared" si="4"/>
        <v>1009983.8563706502</v>
      </c>
      <c r="BB98" s="198"/>
      <c r="BC98" s="198"/>
      <c r="BD98" s="198"/>
      <c r="BE98" s="198"/>
      <c r="BF98" s="198">
        <v>0</v>
      </c>
      <c r="BG98" s="198">
        <v>0.43758044159039855</v>
      </c>
      <c r="BH98" s="198">
        <f t="shared" si="3"/>
        <v>0</v>
      </c>
    </row>
    <row r="99" spans="1:60" ht="15.75" x14ac:dyDescent="0.3">
      <c r="A99" s="2">
        <v>91</v>
      </c>
      <c r="B99" s="2" t="s">
        <v>5</v>
      </c>
      <c r="C99" s="35" t="s">
        <v>177</v>
      </c>
      <c r="D99" s="25" t="s">
        <v>174</v>
      </c>
      <c r="E99" s="121">
        <v>43858</v>
      </c>
      <c r="F99" s="2" t="s">
        <v>172</v>
      </c>
      <c r="G99" s="2" t="s">
        <v>179</v>
      </c>
      <c r="H99" s="122">
        <v>26369369</v>
      </c>
      <c r="I99" s="122">
        <v>2636934.2857142845</v>
      </c>
      <c r="J99" s="223"/>
      <c r="K99" s="116"/>
      <c r="L99" s="123"/>
      <c r="M99" s="123"/>
      <c r="N99" s="123"/>
      <c r="O99" s="198"/>
      <c r="P99" s="123"/>
      <c r="Q99" s="198">
        <v>0</v>
      </c>
      <c r="R99" s="198">
        <v>0</v>
      </c>
      <c r="S99" s="198">
        <v>0</v>
      </c>
      <c r="T99" s="198">
        <v>0</v>
      </c>
      <c r="U99" s="198">
        <v>0</v>
      </c>
      <c r="V99" s="198">
        <v>0</v>
      </c>
      <c r="W99" s="198">
        <v>2636936.9000000004</v>
      </c>
      <c r="X99" s="198">
        <v>0</v>
      </c>
      <c r="Y99" s="198">
        <v>0</v>
      </c>
      <c r="Z99" s="198">
        <v>0</v>
      </c>
      <c r="AA99" s="198">
        <v>0</v>
      </c>
      <c r="AB99" s="198">
        <v>0</v>
      </c>
      <c r="AC99" s="198">
        <v>0</v>
      </c>
      <c r="AD99" s="198">
        <v>0</v>
      </c>
      <c r="AE99" s="198">
        <v>0</v>
      </c>
      <c r="AF99" s="198">
        <v>0</v>
      </c>
      <c r="AG99" s="198">
        <v>0</v>
      </c>
      <c r="AH99" s="198">
        <v>0</v>
      </c>
      <c r="AI99" s="198">
        <v>2636936.9000000004</v>
      </c>
      <c r="AJ99" s="198">
        <v>0</v>
      </c>
      <c r="AK99" s="198">
        <v>0</v>
      </c>
      <c r="AL99" s="198">
        <v>0</v>
      </c>
      <c r="AM99" s="198">
        <v>0</v>
      </c>
      <c r="AN99" s="198">
        <v>0</v>
      </c>
      <c r="AO99" s="198">
        <v>14503152.950000001</v>
      </c>
      <c r="AP99" s="198">
        <v>0</v>
      </c>
      <c r="AQ99" s="198">
        <v>0</v>
      </c>
      <c r="AR99" s="198">
        <v>0</v>
      </c>
      <c r="AS99" s="198">
        <v>0</v>
      </c>
      <c r="AT99" s="198">
        <v>0</v>
      </c>
      <c r="AU99" s="198">
        <v>0</v>
      </c>
      <c r="AV99" s="198">
        <v>0</v>
      </c>
      <c r="AW99" s="198">
        <v>0</v>
      </c>
      <c r="AX99" s="198">
        <v>0</v>
      </c>
      <c r="AY99" s="198">
        <v>0</v>
      </c>
      <c r="AZ99" s="198">
        <v>0</v>
      </c>
      <c r="BA99" s="57">
        <f t="shared" si="4"/>
        <v>3955407.9642857164</v>
      </c>
      <c r="BB99" s="198"/>
      <c r="BC99" s="198"/>
      <c r="BD99" s="198"/>
      <c r="BE99" s="198"/>
      <c r="BF99" s="198">
        <v>0</v>
      </c>
      <c r="BG99" s="198">
        <v>11187.314800517168</v>
      </c>
      <c r="BH99" s="198">
        <f t="shared" si="3"/>
        <v>0</v>
      </c>
    </row>
    <row r="100" spans="1:60" ht="15.75" x14ac:dyDescent="0.3">
      <c r="A100" s="2">
        <v>92</v>
      </c>
      <c r="B100" s="2" t="s">
        <v>5</v>
      </c>
      <c r="C100" s="35" t="s">
        <v>176</v>
      </c>
      <c r="D100" s="25" t="s">
        <v>174</v>
      </c>
      <c r="E100" s="121">
        <v>43875</v>
      </c>
      <c r="F100" s="2" t="s">
        <v>172</v>
      </c>
      <c r="G100" s="2" t="s">
        <v>179</v>
      </c>
      <c r="H100" s="122">
        <v>13486486</v>
      </c>
      <c r="I100" s="122">
        <v>1348648.5714285707</v>
      </c>
      <c r="J100" s="223"/>
      <c r="K100" s="116"/>
      <c r="L100" s="123"/>
      <c r="M100" s="123"/>
      <c r="N100" s="123"/>
      <c r="O100" s="198"/>
      <c r="P100" s="123"/>
      <c r="Q100" s="198">
        <v>0</v>
      </c>
      <c r="R100" s="198">
        <v>0</v>
      </c>
      <c r="S100" s="198">
        <v>0</v>
      </c>
      <c r="T100" s="198">
        <v>0</v>
      </c>
      <c r="U100" s="198">
        <v>0</v>
      </c>
      <c r="V100" s="198">
        <v>0</v>
      </c>
      <c r="W100" s="198">
        <v>1348648.6</v>
      </c>
      <c r="X100" s="198">
        <v>0</v>
      </c>
      <c r="Y100" s="198">
        <v>0</v>
      </c>
      <c r="Z100" s="198">
        <v>0</v>
      </c>
      <c r="AA100" s="198">
        <v>0</v>
      </c>
      <c r="AB100" s="198">
        <v>0</v>
      </c>
      <c r="AC100" s="198">
        <v>0</v>
      </c>
      <c r="AD100" s="198">
        <v>0</v>
      </c>
      <c r="AE100" s="198">
        <v>0</v>
      </c>
      <c r="AF100" s="198">
        <v>0</v>
      </c>
      <c r="AG100" s="198">
        <v>0</v>
      </c>
      <c r="AH100" s="198">
        <v>0</v>
      </c>
      <c r="AI100" s="198">
        <v>1348648.6</v>
      </c>
      <c r="AJ100" s="198">
        <v>0</v>
      </c>
      <c r="AK100" s="198">
        <v>0</v>
      </c>
      <c r="AL100" s="198">
        <v>0</v>
      </c>
      <c r="AM100" s="198">
        <v>0</v>
      </c>
      <c r="AN100" s="198">
        <v>0</v>
      </c>
      <c r="AO100" s="198">
        <v>7417567.3000000007</v>
      </c>
      <c r="AP100" s="198">
        <v>0</v>
      </c>
      <c r="AQ100" s="198">
        <v>0</v>
      </c>
      <c r="AR100" s="198">
        <v>0</v>
      </c>
      <c r="AS100" s="198">
        <v>0</v>
      </c>
      <c r="AT100" s="198">
        <v>0</v>
      </c>
      <c r="AU100" s="198">
        <v>0</v>
      </c>
      <c r="AV100" s="198">
        <v>0</v>
      </c>
      <c r="AW100" s="198">
        <v>0</v>
      </c>
      <c r="AX100" s="198">
        <v>0</v>
      </c>
      <c r="AY100" s="198">
        <v>0</v>
      </c>
      <c r="AZ100" s="198">
        <v>0</v>
      </c>
      <c r="BA100" s="57">
        <f t="shared" si="4"/>
        <v>2022972.9285714291</v>
      </c>
      <c r="BB100" s="198"/>
      <c r="BC100" s="198"/>
      <c r="BD100" s="198"/>
      <c r="BE100" s="198"/>
      <c r="BF100" s="198">
        <v>2.6142857158556581</v>
      </c>
      <c r="BG100" s="198">
        <v>0</v>
      </c>
      <c r="BH100" s="198">
        <f t="shared" si="3"/>
        <v>0</v>
      </c>
    </row>
    <row r="101" spans="1:60" ht="15.75" x14ac:dyDescent="0.3">
      <c r="A101" s="2">
        <v>93</v>
      </c>
      <c r="B101" s="2" t="s">
        <v>5</v>
      </c>
      <c r="C101" s="35" t="s">
        <v>18</v>
      </c>
      <c r="D101" s="25" t="s">
        <v>174</v>
      </c>
      <c r="E101" s="121">
        <v>43868</v>
      </c>
      <c r="F101" s="2" t="s">
        <v>172</v>
      </c>
      <c r="G101" s="2" t="s">
        <v>179</v>
      </c>
      <c r="H101" s="122">
        <v>7630631</v>
      </c>
      <c r="I101" s="122">
        <v>476190.47619047598</v>
      </c>
      <c r="J101" s="223"/>
      <c r="K101" s="116"/>
      <c r="L101" s="123"/>
      <c r="M101" s="123"/>
      <c r="N101" s="123"/>
      <c r="O101" s="198"/>
      <c r="P101" s="123"/>
      <c r="Q101" s="198">
        <v>0</v>
      </c>
      <c r="R101" s="198">
        <v>0</v>
      </c>
      <c r="S101" s="198">
        <v>0</v>
      </c>
      <c r="T101" s="198">
        <v>0</v>
      </c>
      <c r="U101" s="198">
        <v>0</v>
      </c>
      <c r="V101" s="198">
        <v>0</v>
      </c>
      <c r="W101" s="198">
        <v>763063.10000000009</v>
      </c>
      <c r="X101" s="198">
        <v>0</v>
      </c>
      <c r="Y101" s="198">
        <v>0</v>
      </c>
      <c r="Z101" s="198">
        <v>0</v>
      </c>
      <c r="AA101" s="198">
        <v>0</v>
      </c>
      <c r="AB101" s="198">
        <v>0</v>
      </c>
      <c r="AC101" s="198">
        <v>0</v>
      </c>
      <c r="AD101" s="198">
        <v>0</v>
      </c>
      <c r="AE101" s="198">
        <v>0</v>
      </c>
      <c r="AF101" s="198">
        <v>0</v>
      </c>
      <c r="AG101" s="198">
        <v>0</v>
      </c>
      <c r="AH101" s="198">
        <v>0</v>
      </c>
      <c r="AI101" s="198">
        <v>763063.10000000009</v>
      </c>
      <c r="AJ101" s="198">
        <v>0</v>
      </c>
      <c r="AK101" s="198">
        <v>0</v>
      </c>
      <c r="AL101" s="198">
        <v>0</v>
      </c>
      <c r="AM101" s="198">
        <v>0</v>
      </c>
      <c r="AN101" s="198">
        <v>0</v>
      </c>
      <c r="AO101" s="198">
        <v>4196847.0500000007</v>
      </c>
      <c r="AP101" s="198">
        <v>0</v>
      </c>
      <c r="AQ101" s="198">
        <v>0</v>
      </c>
      <c r="AR101" s="198">
        <v>0</v>
      </c>
      <c r="AS101" s="198">
        <v>0</v>
      </c>
      <c r="AT101" s="198">
        <v>0</v>
      </c>
      <c r="AU101" s="198">
        <v>0</v>
      </c>
      <c r="AV101" s="198">
        <v>0</v>
      </c>
      <c r="AW101" s="198">
        <v>0</v>
      </c>
      <c r="AX101" s="198">
        <v>0</v>
      </c>
      <c r="AY101" s="198">
        <v>0</v>
      </c>
      <c r="AZ101" s="198">
        <v>0</v>
      </c>
      <c r="BA101" s="57">
        <f t="shared" si="4"/>
        <v>1431467.2738095233</v>
      </c>
      <c r="BB101" s="198"/>
      <c r="BC101" s="198"/>
      <c r="BD101" s="198"/>
      <c r="BE101" s="198"/>
      <c r="BF101" s="198">
        <v>2.8571429429575801E-2</v>
      </c>
      <c r="BG101" s="198">
        <v>0</v>
      </c>
      <c r="BH101" s="198">
        <f t="shared" si="3"/>
        <v>0</v>
      </c>
    </row>
    <row r="102" spans="1:60" ht="15.75" x14ac:dyDescent="0.3">
      <c r="A102" s="2">
        <v>94</v>
      </c>
      <c r="B102" s="2" t="s">
        <v>5</v>
      </c>
      <c r="C102" s="35" t="s">
        <v>176</v>
      </c>
      <c r="D102" s="25" t="s">
        <v>174</v>
      </c>
      <c r="E102" s="121">
        <v>43838</v>
      </c>
      <c r="F102" s="2" t="s">
        <v>172</v>
      </c>
      <c r="G102" s="2" t="s">
        <v>179</v>
      </c>
      <c r="H102" s="122">
        <v>12135135</v>
      </c>
      <c r="I102" s="122">
        <v>462962.96296296298</v>
      </c>
      <c r="J102" s="223"/>
      <c r="K102" s="116"/>
      <c r="L102" s="123"/>
      <c r="M102" s="123"/>
      <c r="N102" s="123"/>
      <c r="O102" s="198"/>
      <c r="P102" s="123"/>
      <c r="Q102" s="198">
        <v>0</v>
      </c>
      <c r="R102" s="198">
        <v>0</v>
      </c>
      <c r="S102" s="198">
        <v>0</v>
      </c>
      <c r="T102" s="198">
        <v>0</v>
      </c>
      <c r="U102" s="198">
        <v>0</v>
      </c>
      <c r="V102" s="198">
        <v>0</v>
      </c>
      <c r="W102" s="198">
        <v>1213513.5</v>
      </c>
      <c r="X102" s="198">
        <v>0</v>
      </c>
      <c r="Y102" s="198">
        <v>0</v>
      </c>
      <c r="Z102" s="198">
        <v>0</v>
      </c>
      <c r="AA102" s="198">
        <v>0</v>
      </c>
      <c r="AB102" s="198">
        <v>0</v>
      </c>
      <c r="AC102" s="198">
        <v>0</v>
      </c>
      <c r="AD102" s="198">
        <v>0</v>
      </c>
      <c r="AE102" s="198">
        <v>0</v>
      </c>
      <c r="AF102" s="198">
        <v>0</v>
      </c>
      <c r="AG102" s="198">
        <v>0</v>
      </c>
      <c r="AH102" s="198">
        <v>0</v>
      </c>
      <c r="AI102" s="198">
        <v>1213513.5</v>
      </c>
      <c r="AJ102" s="198">
        <v>0</v>
      </c>
      <c r="AK102" s="198">
        <v>0</v>
      </c>
      <c r="AL102" s="198">
        <v>0</v>
      </c>
      <c r="AM102" s="198">
        <v>0</v>
      </c>
      <c r="AN102" s="198">
        <v>0</v>
      </c>
      <c r="AO102" s="198">
        <v>6674324.2500000009</v>
      </c>
      <c r="AP102" s="198">
        <v>0</v>
      </c>
      <c r="AQ102" s="198">
        <v>0</v>
      </c>
      <c r="AR102" s="198">
        <v>0</v>
      </c>
      <c r="AS102" s="198">
        <v>0</v>
      </c>
      <c r="AT102" s="198">
        <v>0</v>
      </c>
      <c r="AU102" s="198">
        <v>0</v>
      </c>
      <c r="AV102" s="198">
        <v>0</v>
      </c>
      <c r="AW102" s="198">
        <v>0</v>
      </c>
      <c r="AX102" s="198">
        <v>0</v>
      </c>
      <c r="AY102" s="198">
        <v>0</v>
      </c>
      <c r="AZ102" s="198">
        <v>0</v>
      </c>
      <c r="BA102" s="57">
        <f t="shared" si="4"/>
        <v>2570820.7870370373</v>
      </c>
      <c r="BB102" s="198"/>
      <c r="BC102" s="198"/>
      <c r="BD102" s="198"/>
      <c r="BE102" s="198"/>
      <c r="BF102" s="198">
        <v>286872.62380952411</v>
      </c>
      <c r="BG102" s="198">
        <v>0</v>
      </c>
      <c r="BH102" s="198">
        <f t="shared" si="3"/>
        <v>0</v>
      </c>
    </row>
    <row r="103" spans="1:60" ht="15.75" x14ac:dyDescent="0.3">
      <c r="A103" s="2">
        <v>95</v>
      </c>
      <c r="B103" s="2" t="s">
        <v>5</v>
      </c>
      <c r="C103" s="35" t="s">
        <v>18</v>
      </c>
      <c r="D103" s="25" t="s">
        <v>174</v>
      </c>
      <c r="E103" s="121">
        <v>43899</v>
      </c>
      <c r="F103" s="2" t="s">
        <v>172</v>
      </c>
      <c r="G103" s="2" t="s">
        <v>179</v>
      </c>
      <c r="H103" s="122">
        <v>8081081</v>
      </c>
      <c r="I103" s="122">
        <v>1616217.1428571425</v>
      </c>
      <c r="J103" s="223"/>
      <c r="K103" s="116"/>
      <c r="L103" s="123"/>
      <c r="M103" s="123"/>
      <c r="N103" s="123"/>
      <c r="O103" s="198"/>
      <c r="P103" s="123"/>
      <c r="Q103" s="198">
        <v>0</v>
      </c>
      <c r="R103" s="198">
        <v>0</v>
      </c>
      <c r="S103" s="198">
        <v>0</v>
      </c>
      <c r="T103" s="198">
        <v>0</v>
      </c>
      <c r="U103" s="198">
        <v>0</v>
      </c>
      <c r="V103" s="198">
        <v>0</v>
      </c>
      <c r="W103" s="198">
        <v>808108.10000000009</v>
      </c>
      <c r="X103" s="198">
        <v>0</v>
      </c>
      <c r="Y103" s="198">
        <v>0</v>
      </c>
      <c r="Z103" s="198">
        <v>0</v>
      </c>
      <c r="AA103" s="198">
        <v>0</v>
      </c>
      <c r="AB103" s="198">
        <v>0</v>
      </c>
      <c r="AC103" s="198">
        <v>0</v>
      </c>
      <c r="AD103" s="198">
        <v>0</v>
      </c>
      <c r="AE103" s="198">
        <v>0</v>
      </c>
      <c r="AF103" s="198">
        <v>0</v>
      </c>
      <c r="AG103" s="198">
        <v>0</v>
      </c>
      <c r="AH103" s="198">
        <v>0</v>
      </c>
      <c r="AI103" s="198">
        <v>808108.10000000009</v>
      </c>
      <c r="AJ103" s="198">
        <v>0</v>
      </c>
      <c r="AK103" s="198">
        <v>0</v>
      </c>
      <c r="AL103" s="198">
        <v>0</v>
      </c>
      <c r="AM103" s="198">
        <v>0</v>
      </c>
      <c r="AN103" s="198">
        <v>0</v>
      </c>
      <c r="AO103" s="198">
        <v>4444594.5500000007</v>
      </c>
      <c r="AP103" s="198">
        <v>0</v>
      </c>
      <c r="AQ103" s="198">
        <v>0</v>
      </c>
      <c r="AR103" s="198">
        <v>0</v>
      </c>
      <c r="AS103" s="198">
        <v>0</v>
      </c>
      <c r="AT103" s="198">
        <v>0</v>
      </c>
      <c r="AU103" s="198">
        <v>0</v>
      </c>
      <c r="AV103" s="198">
        <v>0</v>
      </c>
      <c r="AW103" s="198">
        <v>0</v>
      </c>
      <c r="AX103" s="198">
        <v>0</v>
      </c>
      <c r="AY103" s="198">
        <v>0</v>
      </c>
      <c r="AZ103" s="198">
        <v>0</v>
      </c>
      <c r="BA103" s="57">
        <f t="shared" si="4"/>
        <v>404053.10714285634</v>
      </c>
      <c r="BB103" s="198"/>
      <c r="BC103" s="198"/>
      <c r="BD103" s="198"/>
      <c r="BE103" s="198"/>
      <c r="BF103" s="198">
        <v>750550.53703703708</v>
      </c>
      <c r="BG103" s="198">
        <v>0</v>
      </c>
      <c r="BH103" s="198">
        <f t="shared" si="3"/>
        <v>0</v>
      </c>
    </row>
    <row r="104" spans="1:60" ht="15.75" x14ac:dyDescent="0.3">
      <c r="A104" s="2">
        <v>96</v>
      </c>
      <c r="B104" s="2" t="s">
        <v>5</v>
      </c>
      <c r="C104" s="35" t="s">
        <v>176</v>
      </c>
      <c r="D104" s="25" t="s">
        <v>174</v>
      </c>
      <c r="E104" s="121">
        <v>43861</v>
      </c>
      <c r="F104" s="2" t="s">
        <v>172</v>
      </c>
      <c r="G104" s="2" t="s">
        <v>173</v>
      </c>
      <c r="H104" s="122">
        <v>12315315</v>
      </c>
      <c r="I104" s="122">
        <v>1231532.3809523808</v>
      </c>
      <c r="J104" s="223"/>
      <c r="K104" s="116"/>
      <c r="L104" s="123"/>
      <c r="M104" s="123"/>
      <c r="N104" s="123"/>
      <c r="O104" s="198"/>
      <c r="P104" s="123"/>
      <c r="Q104" s="198">
        <v>0</v>
      </c>
      <c r="R104" s="198">
        <v>0</v>
      </c>
      <c r="S104" s="198">
        <v>0</v>
      </c>
      <c r="T104" s="198">
        <v>0</v>
      </c>
      <c r="U104" s="198">
        <v>0</v>
      </c>
      <c r="V104" s="198">
        <v>0</v>
      </c>
      <c r="W104" s="198">
        <v>1231531.5</v>
      </c>
      <c r="X104" s="198">
        <v>0</v>
      </c>
      <c r="Y104" s="198">
        <v>0</v>
      </c>
      <c r="Z104" s="198">
        <v>0</v>
      </c>
      <c r="AA104" s="198">
        <v>0</v>
      </c>
      <c r="AB104" s="198">
        <v>0</v>
      </c>
      <c r="AC104" s="198">
        <v>0</v>
      </c>
      <c r="AD104" s="198">
        <v>0</v>
      </c>
      <c r="AE104" s="198">
        <v>0</v>
      </c>
      <c r="AF104" s="198">
        <v>0</v>
      </c>
      <c r="AG104" s="198">
        <v>0</v>
      </c>
      <c r="AH104" s="198">
        <v>0</v>
      </c>
      <c r="AI104" s="198">
        <v>1231531.5</v>
      </c>
      <c r="AJ104" s="198">
        <v>0</v>
      </c>
      <c r="AK104" s="198">
        <v>0</v>
      </c>
      <c r="AL104" s="198">
        <v>0</v>
      </c>
      <c r="AM104" s="198">
        <v>0</v>
      </c>
      <c r="AN104" s="198">
        <v>0</v>
      </c>
      <c r="AO104" s="198">
        <v>8004954.75</v>
      </c>
      <c r="AP104" s="198">
        <v>0</v>
      </c>
      <c r="AQ104" s="198">
        <v>0</v>
      </c>
      <c r="AR104" s="198">
        <v>0</v>
      </c>
      <c r="AS104" s="198">
        <v>0</v>
      </c>
      <c r="AT104" s="198">
        <v>0</v>
      </c>
      <c r="AU104" s="198">
        <v>0</v>
      </c>
      <c r="AV104" s="198">
        <v>0</v>
      </c>
      <c r="AW104" s="198">
        <v>0</v>
      </c>
      <c r="AX104" s="198">
        <v>0</v>
      </c>
      <c r="AY104" s="198">
        <v>0</v>
      </c>
      <c r="AZ104" s="198">
        <v>0</v>
      </c>
      <c r="BA104" s="57">
        <f t="shared" si="4"/>
        <v>615764.8690476194</v>
      </c>
      <c r="BB104" s="198"/>
      <c r="BC104" s="198"/>
      <c r="BD104" s="198"/>
      <c r="BE104" s="198"/>
      <c r="BF104" s="198">
        <v>0</v>
      </c>
      <c r="BG104" s="198">
        <v>808109.0428571424</v>
      </c>
      <c r="BH104" s="198">
        <f t="shared" si="3"/>
        <v>0</v>
      </c>
    </row>
    <row r="105" spans="1:60" ht="15.75" x14ac:dyDescent="0.3">
      <c r="A105" s="2">
        <v>97</v>
      </c>
      <c r="B105" s="2" t="s">
        <v>5</v>
      </c>
      <c r="C105" s="35" t="s">
        <v>178</v>
      </c>
      <c r="D105" s="25" t="s">
        <v>171</v>
      </c>
      <c r="E105" s="121">
        <v>44009</v>
      </c>
      <c r="F105" s="2" t="s">
        <v>172</v>
      </c>
      <c r="G105" s="2" t="s">
        <v>180</v>
      </c>
      <c r="H105" s="122">
        <v>21144144</v>
      </c>
      <c r="I105" s="122">
        <v>952380.95238095196</v>
      </c>
      <c r="J105" s="223"/>
      <c r="K105" s="116"/>
      <c r="L105" s="123"/>
      <c r="M105" s="123"/>
      <c r="N105" s="123"/>
      <c r="O105" s="198"/>
      <c r="P105" s="123"/>
      <c r="Q105" s="198">
        <v>0</v>
      </c>
      <c r="R105" s="198">
        <v>0</v>
      </c>
      <c r="S105" s="198">
        <v>0</v>
      </c>
      <c r="T105" s="198">
        <v>0</v>
      </c>
      <c r="U105" s="198">
        <v>0</v>
      </c>
      <c r="V105" s="198">
        <v>0</v>
      </c>
      <c r="W105" s="198">
        <v>2114414.4</v>
      </c>
      <c r="X105" s="198">
        <v>0</v>
      </c>
      <c r="Y105" s="198">
        <v>0</v>
      </c>
      <c r="Z105" s="198">
        <v>0</v>
      </c>
      <c r="AA105" s="198">
        <v>0</v>
      </c>
      <c r="AB105" s="198">
        <v>0</v>
      </c>
      <c r="AC105" s="198">
        <v>0</v>
      </c>
      <c r="AD105" s="198">
        <v>0</v>
      </c>
      <c r="AE105" s="198">
        <v>0</v>
      </c>
      <c r="AF105" s="198">
        <v>0</v>
      </c>
      <c r="AG105" s="198">
        <v>0</v>
      </c>
      <c r="AH105" s="198">
        <v>0</v>
      </c>
      <c r="AI105" s="198">
        <v>2114414.4</v>
      </c>
      <c r="AJ105" s="198">
        <v>0</v>
      </c>
      <c r="AK105" s="198">
        <v>0</v>
      </c>
      <c r="AL105" s="198">
        <v>0</v>
      </c>
      <c r="AM105" s="198">
        <v>0</v>
      </c>
      <c r="AN105" s="198">
        <v>0</v>
      </c>
      <c r="AO105" s="198">
        <v>13743693.6</v>
      </c>
      <c r="AP105" s="198">
        <v>0</v>
      </c>
      <c r="AQ105" s="198">
        <v>0</v>
      </c>
      <c r="AR105" s="198">
        <v>0</v>
      </c>
      <c r="AS105" s="198">
        <v>0</v>
      </c>
      <c r="AT105" s="198">
        <v>0</v>
      </c>
      <c r="AU105" s="198">
        <v>0</v>
      </c>
      <c r="AV105" s="198">
        <v>0</v>
      </c>
      <c r="AW105" s="198">
        <v>0</v>
      </c>
      <c r="AX105" s="198">
        <v>0</v>
      </c>
      <c r="AY105" s="198">
        <v>0</v>
      </c>
      <c r="AZ105" s="198">
        <v>0</v>
      </c>
      <c r="BA105" s="57">
        <f t="shared" si="4"/>
        <v>2219240.64761905</v>
      </c>
      <c r="BB105" s="198"/>
      <c r="BC105" s="198"/>
      <c r="BD105" s="198"/>
      <c r="BE105" s="198"/>
      <c r="BF105" s="198">
        <v>0</v>
      </c>
      <c r="BG105" s="198">
        <v>0.88095238083042204</v>
      </c>
      <c r="BH105" s="198">
        <f t="shared" si="3"/>
        <v>0</v>
      </c>
    </row>
    <row r="106" spans="1:60" ht="15.75" x14ac:dyDescent="0.3">
      <c r="A106" s="2">
        <v>98</v>
      </c>
      <c r="B106" s="2" t="s">
        <v>5</v>
      </c>
      <c r="C106" s="35" t="s">
        <v>176</v>
      </c>
      <c r="D106" s="25" t="s">
        <v>174</v>
      </c>
      <c r="E106" s="121">
        <v>44064</v>
      </c>
      <c r="F106" s="2" t="s">
        <v>172</v>
      </c>
      <c r="G106" s="2" t="s">
        <v>204</v>
      </c>
      <c r="H106" s="122">
        <v>12585586</v>
      </c>
      <c r="I106" s="122">
        <v>638019.03835978813</v>
      </c>
      <c r="J106" s="223"/>
      <c r="K106" s="116"/>
      <c r="L106" s="123"/>
      <c r="M106" s="123"/>
      <c r="N106" s="123"/>
      <c r="O106" s="198"/>
      <c r="P106" s="123"/>
      <c r="Q106" s="198"/>
      <c r="R106" s="198"/>
      <c r="S106" s="198"/>
      <c r="T106" s="198"/>
      <c r="U106" s="198"/>
      <c r="V106" s="198"/>
      <c r="W106" s="198">
        <v>1258558.6000000001</v>
      </c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>
        <v>1258558.6000000001</v>
      </c>
      <c r="AJ106" s="198"/>
      <c r="AK106" s="198"/>
      <c r="AL106" s="198"/>
      <c r="AM106" s="198"/>
      <c r="AN106" s="198"/>
      <c r="AO106" s="198">
        <v>8180630.9000000004</v>
      </c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 s="57">
        <f t="shared" si="4"/>
        <v>1249818.8616402112</v>
      </c>
      <c r="BB106" s="198"/>
      <c r="BC106" s="198"/>
      <c r="BD106" s="198"/>
      <c r="BE106" s="198"/>
      <c r="BF106" s="198">
        <v>1638223.9238095239</v>
      </c>
      <c r="BG106" s="198">
        <v>0</v>
      </c>
      <c r="BH106" s="198">
        <f t="shared" si="3"/>
        <v>0</v>
      </c>
    </row>
    <row r="107" spans="1:60" ht="15.75" x14ac:dyDescent="0.3">
      <c r="A107" s="2">
        <v>99</v>
      </c>
      <c r="B107" s="2" t="s">
        <v>5</v>
      </c>
      <c r="C107" s="35" t="s">
        <v>176</v>
      </c>
      <c r="D107" s="25" t="s">
        <v>174</v>
      </c>
      <c r="E107" s="121">
        <v>44064</v>
      </c>
      <c r="F107" s="2" t="s">
        <v>172</v>
      </c>
      <c r="G107" s="2" t="s">
        <v>204</v>
      </c>
      <c r="H107" s="122">
        <v>12585586</v>
      </c>
      <c r="I107" s="122">
        <v>638019.03835978813</v>
      </c>
      <c r="J107" s="223"/>
      <c r="K107" s="116"/>
      <c r="L107" s="123"/>
      <c r="M107" s="123"/>
      <c r="N107" s="123"/>
      <c r="O107" s="198"/>
      <c r="P107" s="123"/>
      <c r="Q107" s="198"/>
      <c r="R107" s="198"/>
      <c r="S107" s="198"/>
      <c r="T107" s="198"/>
      <c r="U107" s="198"/>
      <c r="V107" s="198"/>
      <c r="W107" s="198">
        <v>1258558.6000000001</v>
      </c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>
        <v>1258558.6000000001</v>
      </c>
      <c r="AJ107" s="198"/>
      <c r="AK107" s="198"/>
      <c r="AL107" s="198"/>
      <c r="AM107" s="198"/>
      <c r="AN107" s="198"/>
      <c r="AO107" s="198">
        <v>8180630.9000000004</v>
      </c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57">
        <f t="shared" si="4"/>
        <v>1249818.8616402112</v>
      </c>
      <c r="BB107" s="198"/>
      <c r="BC107" s="198"/>
      <c r="BD107" s="198"/>
      <c r="BE107" s="198"/>
      <c r="BF107" s="198">
        <v>0</v>
      </c>
      <c r="BG107" s="198">
        <v>95238.095238095193</v>
      </c>
      <c r="BH107" s="198">
        <f t="shared" si="3"/>
        <v>0</v>
      </c>
    </row>
    <row r="108" spans="1:60" ht="15.75" x14ac:dyDescent="0.3">
      <c r="A108" s="2">
        <v>100</v>
      </c>
      <c r="B108" s="2" t="s">
        <v>5</v>
      </c>
      <c r="C108" s="35" t="s">
        <v>178</v>
      </c>
      <c r="D108" s="25" t="s">
        <v>171</v>
      </c>
      <c r="E108" s="121">
        <v>44058</v>
      </c>
      <c r="F108" s="2" t="s">
        <v>172</v>
      </c>
      <c r="G108" s="2" t="s">
        <v>204</v>
      </c>
      <c r="H108" s="122">
        <v>21144144</v>
      </c>
      <c r="I108" s="122">
        <v>95238.095238095237</v>
      </c>
      <c r="J108" s="223"/>
      <c r="K108" s="116"/>
      <c r="L108" s="123"/>
      <c r="M108" s="123"/>
      <c r="N108" s="123"/>
      <c r="O108" s="198"/>
      <c r="P108" s="123"/>
      <c r="Q108" s="198"/>
      <c r="R108" s="198"/>
      <c r="S108" s="198"/>
      <c r="T108" s="198"/>
      <c r="U108" s="198"/>
      <c r="V108" s="198"/>
      <c r="W108" s="198">
        <v>2114414.4</v>
      </c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>
        <v>2114414.4</v>
      </c>
      <c r="AJ108" s="198"/>
      <c r="AK108" s="198"/>
      <c r="AL108" s="198"/>
      <c r="AM108" s="198"/>
      <c r="AN108" s="198"/>
      <c r="AO108" s="198">
        <v>13743693.6</v>
      </c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198"/>
      <c r="AZ108" s="198"/>
      <c r="BA108" s="57">
        <f t="shared" si="4"/>
        <v>3076383.5047619045</v>
      </c>
      <c r="BB108" s="198"/>
      <c r="BC108" s="198"/>
      <c r="BD108" s="198"/>
      <c r="BE108" s="198"/>
      <c r="BF108" s="198">
        <v>0</v>
      </c>
      <c r="BG108" s="198">
        <v>95238.095238095193</v>
      </c>
      <c r="BH108" s="198">
        <f t="shared" si="3"/>
        <v>0</v>
      </c>
    </row>
    <row r="109" spans="1:60" ht="15.75" x14ac:dyDescent="0.3">
      <c r="A109" s="2">
        <v>101</v>
      </c>
      <c r="B109" s="2" t="s">
        <v>5</v>
      </c>
      <c r="C109" s="35" t="s">
        <v>178</v>
      </c>
      <c r="D109" s="25" t="s">
        <v>174</v>
      </c>
      <c r="E109" s="121">
        <v>44058</v>
      </c>
      <c r="F109" s="2" t="s">
        <v>172</v>
      </c>
      <c r="G109" s="2" t="s">
        <v>205</v>
      </c>
      <c r="H109" s="122">
        <v>20693694</v>
      </c>
      <c r="I109" s="122">
        <v>2068959.1964285704</v>
      </c>
      <c r="J109" s="223"/>
      <c r="K109" s="116"/>
      <c r="L109" s="123"/>
      <c r="M109" s="123"/>
      <c r="N109" s="123"/>
      <c r="O109" s="198"/>
      <c r="P109" s="123"/>
      <c r="Q109" s="198"/>
      <c r="R109" s="198"/>
      <c r="S109" s="198"/>
      <c r="T109" s="198"/>
      <c r="U109" s="198"/>
      <c r="V109" s="198"/>
      <c r="W109" s="198">
        <v>2069369.4000000001</v>
      </c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>
        <v>2069369.4000000001</v>
      </c>
      <c r="AJ109" s="198"/>
      <c r="AK109" s="198"/>
      <c r="AL109" s="198"/>
      <c r="AM109" s="198"/>
      <c r="AN109" s="198"/>
      <c r="AO109" s="198">
        <v>13450901.1</v>
      </c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57">
        <f t="shared" si="4"/>
        <v>1035094.9035714306</v>
      </c>
      <c r="BB109" s="198"/>
      <c r="BC109" s="198"/>
      <c r="BD109" s="198"/>
      <c r="BE109" s="198"/>
      <c r="BF109" s="198">
        <v>0</v>
      </c>
      <c r="BG109" s="198">
        <v>95238.095238095237</v>
      </c>
      <c r="BH109" s="198">
        <f t="shared" si="3"/>
        <v>0</v>
      </c>
    </row>
    <row r="110" spans="1:60" ht="15.75" x14ac:dyDescent="0.3">
      <c r="A110" s="2">
        <v>102</v>
      </c>
      <c r="B110" s="2" t="s">
        <v>5</v>
      </c>
      <c r="C110" s="35" t="s">
        <v>18</v>
      </c>
      <c r="D110" s="25" t="s">
        <v>171</v>
      </c>
      <c r="E110" s="121">
        <v>44074</v>
      </c>
      <c r="F110" s="2" t="s">
        <v>172</v>
      </c>
      <c r="G110" s="2" t="s">
        <v>204</v>
      </c>
      <c r="H110" s="122">
        <v>8081081</v>
      </c>
      <c r="I110" s="122">
        <v>95238.095238095193</v>
      </c>
      <c r="J110" s="223"/>
      <c r="K110" s="116"/>
      <c r="L110" s="123"/>
      <c r="M110" s="123"/>
      <c r="N110" s="123"/>
      <c r="O110" s="198"/>
      <c r="P110" s="123"/>
      <c r="Q110" s="198"/>
      <c r="R110" s="198"/>
      <c r="S110" s="198"/>
      <c r="T110" s="198"/>
      <c r="U110" s="198"/>
      <c r="V110" s="198"/>
      <c r="W110" s="198">
        <v>808108.10000000009</v>
      </c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>
        <v>808108.10000000009</v>
      </c>
      <c r="AJ110" s="198"/>
      <c r="AK110" s="198"/>
      <c r="AL110" s="198"/>
      <c r="AM110" s="198"/>
      <c r="AN110" s="198"/>
      <c r="AO110" s="198">
        <v>5252702.6500000004</v>
      </c>
      <c r="AP110" s="198"/>
      <c r="AQ110" s="198"/>
      <c r="AR110" s="198"/>
      <c r="AS110" s="198"/>
      <c r="AT110" s="198"/>
      <c r="AU110" s="198"/>
      <c r="AV110" s="198"/>
      <c r="AW110" s="198"/>
      <c r="AX110" s="198"/>
      <c r="AY110" s="198"/>
      <c r="AZ110" s="198"/>
      <c r="BA110" s="57">
        <f t="shared" si="4"/>
        <v>1116924.0547619043</v>
      </c>
      <c r="BB110" s="198"/>
      <c r="BC110" s="198"/>
      <c r="BD110" s="198"/>
      <c r="BE110" s="198"/>
      <c r="BF110" s="198">
        <v>0</v>
      </c>
      <c r="BG110" s="198">
        <v>95238.095238095193</v>
      </c>
      <c r="BH110" s="198">
        <f t="shared" si="3"/>
        <v>0</v>
      </c>
    </row>
    <row r="111" spans="1:60" ht="15.75" x14ac:dyDescent="0.3">
      <c r="A111" s="2">
        <v>103</v>
      </c>
      <c r="B111" s="2" t="s">
        <v>5</v>
      </c>
      <c r="C111" s="35" t="s">
        <v>176</v>
      </c>
      <c r="D111" s="25" t="s">
        <v>171</v>
      </c>
      <c r="E111" s="121">
        <v>44077</v>
      </c>
      <c r="F111" s="2" t="s">
        <v>172</v>
      </c>
      <c r="G111" s="2" t="s">
        <v>205</v>
      </c>
      <c r="H111" s="122">
        <v>12675676</v>
      </c>
      <c r="I111" s="122">
        <v>571428.57142857113</v>
      </c>
      <c r="J111" s="223"/>
      <c r="K111" s="116"/>
      <c r="L111" s="123"/>
      <c r="M111" s="123"/>
      <c r="N111" s="123"/>
      <c r="O111" s="198"/>
      <c r="P111" s="123"/>
      <c r="Q111" s="198">
        <v>0</v>
      </c>
      <c r="R111" s="198"/>
      <c r="S111" s="198"/>
      <c r="T111" s="198"/>
      <c r="U111" s="198"/>
      <c r="V111" s="198"/>
      <c r="W111" s="198">
        <v>1267567.6000000001</v>
      </c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>
        <v>1267567.6000000001</v>
      </c>
      <c r="AJ111" s="198"/>
      <c r="AK111" s="198"/>
      <c r="AL111" s="198"/>
      <c r="AM111" s="198"/>
      <c r="AN111" s="198"/>
      <c r="AO111" s="198">
        <v>8239189.4000000004</v>
      </c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198"/>
      <c r="AZ111" s="198"/>
      <c r="BA111" s="57">
        <f t="shared" si="4"/>
        <v>1329922.8285714276</v>
      </c>
      <c r="BB111" s="198"/>
      <c r="BC111" s="198"/>
      <c r="BD111" s="198"/>
      <c r="BE111" s="198"/>
      <c r="BF111" s="198">
        <v>0</v>
      </c>
      <c r="BG111" s="198">
        <v>95238.095238095193</v>
      </c>
      <c r="BH111" s="198">
        <f t="shared" si="3"/>
        <v>0</v>
      </c>
    </row>
    <row r="112" spans="1:60" ht="15.75" x14ac:dyDescent="0.3">
      <c r="A112" s="2">
        <v>104</v>
      </c>
      <c r="B112" s="2" t="s">
        <v>5</v>
      </c>
      <c r="C112" s="35" t="s">
        <v>176</v>
      </c>
      <c r="D112" s="25" t="s">
        <v>171</v>
      </c>
      <c r="E112" s="121">
        <v>44077</v>
      </c>
      <c r="F112" s="2" t="s">
        <v>172</v>
      </c>
      <c r="G112" s="2" t="s">
        <v>205</v>
      </c>
      <c r="H112" s="122">
        <v>13036036</v>
      </c>
      <c r="I112" s="122">
        <v>95238.095238095193</v>
      </c>
      <c r="J112" s="223"/>
      <c r="K112" s="116"/>
      <c r="L112" s="123"/>
      <c r="M112" s="123"/>
      <c r="N112" s="123"/>
      <c r="O112" s="198"/>
      <c r="P112" s="123"/>
      <c r="Q112" s="198">
        <v>0</v>
      </c>
      <c r="R112" s="198"/>
      <c r="S112" s="198"/>
      <c r="T112" s="198"/>
      <c r="U112" s="198"/>
      <c r="V112" s="198"/>
      <c r="W112" s="198">
        <v>1303603.6000000001</v>
      </c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>
        <v>1303603.6000000001</v>
      </c>
      <c r="AJ112" s="198"/>
      <c r="AK112" s="198"/>
      <c r="AL112" s="198"/>
      <c r="AM112" s="198"/>
      <c r="AN112" s="198"/>
      <c r="AO112" s="198">
        <v>8473423.4000000004</v>
      </c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57">
        <f t="shared" si="4"/>
        <v>1860167.3047619034</v>
      </c>
      <c r="BB112" s="198"/>
      <c r="BC112" s="198"/>
      <c r="BD112" s="198"/>
      <c r="BE112" s="198"/>
      <c r="BF112" s="198">
        <v>0</v>
      </c>
      <c r="BG112" s="198">
        <v>95238.095238095193</v>
      </c>
      <c r="BH112" s="198">
        <f t="shared" si="3"/>
        <v>0</v>
      </c>
    </row>
    <row r="113" spans="1:60" ht="15.75" x14ac:dyDescent="0.3">
      <c r="A113" s="2">
        <v>105</v>
      </c>
      <c r="B113" s="2" t="s">
        <v>5</v>
      </c>
      <c r="C113" s="35" t="s">
        <v>176</v>
      </c>
      <c r="D113" s="25" t="s">
        <v>174</v>
      </c>
      <c r="E113" s="121">
        <v>44083</v>
      </c>
      <c r="F113" s="2" t="s">
        <v>172</v>
      </c>
      <c r="G113" s="2" t="s">
        <v>205</v>
      </c>
      <c r="H113" s="122">
        <v>13216216</v>
      </c>
      <c r="I113" s="122">
        <v>1321620.9523809517</v>
      </c>
      <c r="J113" s="223"/>
      <c r="K113" s="116"/>
      <c r="L113" s="123"/>
      <c r="M113" s="123"/>
      <c r="N113" s="123"/>
      <c r="O113" s="198"/>
      <c r="P113" s="123"/>
      <c r="Q113" s="198">
        <v>0</v>
      </c>
      <c r="R113" s="198"/>
      <c r="S113" s="198"/>
      <c r="T113" s="198"/>
      <c r="U113" s="198"/>
      <c r="V113" s="198"/>
      <c r="W113" s="198">
        <v>1321621.6000000001</v>
      </c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>
        <v>1321621.6000000001</v>
      </c>
      <c r="AJ113" s="198"/>
      <c r="AK113" s="198"/>
      <c r="AL113" s="198"/>
      <c r="AM113" s="198"/>
      <c r="AN113" s="198"/>
      <c r="AO113" s="198">
        <v>8590540.4000000004</v>
      </c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198"/>
      <c r="AZ113" s="198"/>
      <c r="BA113" s="57">
        <f t="shared" si="4"/>
        <v>660811.44761904702</v>
      </c>
      <c r="BB113" s="198"/>
      <c r="BC113" s="198"/>
      <c r="BD113" s="198"/>
      <c r="BE113" s="198"/>
      <c r="BF113" s="198">
        <v>0</v>
      </c>
      <c r="BG113" s="198">
        <v>95238.095238095193</v>
      </c>
      <c r="BH113" s="198">
        <f t="shared" si="3"/>
        <v>0</v>
      </c>
    </row>
    <row r="114" spans="1:60" ht="15.75" x14ac:dyDescent="0.3">
      <c r="A114" s="2">
        <v>106</v>
      </c>
      <c r="B114" s="2" t="s">
        <v>5</v>
      </c>
      <c r="C114" s="35" t="s">
        <v>176</v>
      </c>
      <c r="D114" s="25" t="s">
        <v>171</v>
      </c>
      <c r="E114" s="121">
        <v>44093</v>
      </c>
      <c r="F114" s="2" t="s">
        <v>172</v>
      </c>
      <c r="G114" s="2" t="s">
        <v>205</v>
      </c>
      <c r="H114" s="57">
        <v>13036036</v>
      </c>
      <c r="I114" s="57">
        <v>95238.095238095193</v>
      </c>
      <c r="J114" s="223"/>
      <c r="K114" s="116"/>
      <c r="L114" s="123"/>
      <c r="O114" s="198"/>
      <c r="Q114" s="198">
        <v>0</v>
      </c>
      <c r="R114" s="198"/>
      <c r="S114" s="198"/>
      <c r="T114" s="198"/>
      <c r="U114" s="198"/>
      <c r="V114" s="198"/>
      <c r="W114" s="198">
        <v>1303603.6000000001</v>
      </c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>
        <v>1303603.6000000001</v>
      </c>
      <c r="AJ114" s="198"/>
      <c r="AK114" s="198"/>
      <c r="AL114" s="198"/>
      <c r="AM114" s="198"/>
      <c r="AN114" s="198"/>
      <c r="AO114" s="198">
        <v>8473423.4000000004</v>
      </c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198"/>
      <c r="AZ114" s="198"/>
      <c r="BA114" s="57">
        <f t="shared" si="4"/>
        <v>1860167.3047619034</v>
      </c>
      <c r="BB114" s="198"/>
      <c r="BC114" s="198"/>
      <c r="BD114" s="198"/>
      <c r="BE114" s="198"/>
      <c r="BF114" s="198">
        <v>0</v>
      </c>
      <c r="BG114" s="198">
        <v>0</v>
      </c>
      <c r="BH114" s="198">
        <f t="shared" si="3"/>
        <v>0</v>
      </c>
    </row>
    <row r="115" spans="1:60" ht="15.75" x14ac:dyDescent="0.3">
      <c r="A115" s="2">
        <v>107</v>
      </c>
      <c r="B115" s="2" t="s">
        <v>5</v>
      </c>
      <c r="C115" s="35" t="s">
        <v>176</v>
      </c>
      <c r="D115" s="25" t="s">
        <v>171</v>
      </c>
      <c r="E115" s="121">
        <v>44093</v>
      </c>
      <c r="F115" s="2" t="s">
        <v>172</v>
      </c>
      <c r="G115" s="2" t="s">
        <v>205</v>
      </c>
      <c r="H115" s="57">
        <v>12855856</v>
      </c>
      <c r="I115" s="57">
        <v>1285585.7142857139</v>
      </c>
      <c r="J115" s="223"/>
      <c r="K115" s="116"/>
      <c r="L115" s="123"/>
      <c r="O115" s="198"/>
      <c r="Q115" s="198">
        <v>0</v>
      </c>
      <c r="R115" s="198"/>
      <c r="S115" s="198"/>
      <c r="T115" s="198"/>
      <c r="U115" s="198"/>
      <c r="V115" s="198"/>
      <c r="W115" s="198">
        <v>1285585.6000000001</v>
      </c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>
        <v>1285585.6000000001</v>
      </c>
      <c r="AJ115" s="198"/>
      <c r="AK115" s="198"/>
      <c r="AL115" s="198"/>
      <c r="AM115" s="198"/>
      <c r="AN115" s="198"/>
      <c r="AO115" s="198">
        <v>8356306.4000000004</v>
      </c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98"/>
      <c r="AZ115" s="198"/>
      <c r="BA115" s="57">
        <f t="shared" si="4"/>
        <v>642792.68571428396</v>
      </c>
      <c r="BB115" s="198"/>
      <c r="BC115" s="198"/>
      <c r="BD115" s="198"/>
      <c r="BE115" s="198"/>
      <c r="BF115" s="198">
        <v>0</v>
      </c>
      <c r="BG115" s="198">
        <v>95238.095238095193</v>
      </c>
      <c r="BH115" s="198">
        <f t="shared" si="3"/>
        <v>0</v>
      </c>
    </row>
    <row r="116" spans="1:60" ht="15.75" x14ac:dyDescent="0.3">
      <c r="A116" s="2">
        <v>108</v>
      </c>
      <c r="B116" s="2" t="s">
        <v>5</v>
      </c>
      <c r="C116" s="35" t="s">
        <v>176</v>
      </c>
      <c r="D116" s="25" t="s">
        <v>174</v>
      </c>
      <c r="E116" s="121">
        <v>44104</v>
      </c>
      <c r="F116" s="2" t="s">
        <v>172</v>
      </c>
      <c r="G116" s="2" t="s">
        <v>206</v>
      </c>
      <c r="H116" s="57">
        <v>13036036</v>
      </c>
      <c r="I116" s="57">
        <v>1303602.8571428566</v>
      </c>
      <c r="J116" s="223"/>
      <c r="K116" s="116"/>
      <c r="L116" s="123"/>
      <c r="O116" s="198"/>
      <c r="Q116" s="198">
        <v>0</v>
      </c>
      <c r="R116" s="198"/>
      <c r="S116" s="198"/>
      <c r="T116" s="198"/>
      <c r="U116" s="198"/>
      <c r="V116" s="198"/>
      <c r="W116" s="198">
        <v>1303603.6000000001</v>
      </c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>
        <v>1303603.6000000001</v>
      </c>
      <c r="AJ116" s="198"/>
      <c r="AK116" s="198"/>
      <c r="AL116" s="198"/>
      <c r="AM116" s="198"/>
      <c r="AN116" s="198"/>
      <c r="AO116" s="198">
        <v>8473423.4000000004</v>
      </c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57">
        <f t="shared" si="4"/>
        <v>651802.54285714217</v>
      </c>
      <c r="BB116" s="198"/>
      <c r="BC116" s="198"/>
      <c r="BD116" s="198"/>
      <c r="BE116" s="198"/>
      <c r="BF116" s="198">
        <v>0</v>
      </c>
      <c r="BG116" s="198">
        <v>95238.095238095193</v>
      </c>
      <c r="BH116" s="198">
        <f t="shared" si="3"/>
        <v>0</v>
      </c>
    </row>
    <row r="117" spans="1:60" ht="15.75" x14ac:dyDescent="0.3">
      <c r="A117" s="2">
        <v>109</v>
      </c>
      <c r="B117" s="2" t="s">
        <v>5</v>
      </c>
      <c r="C117" s="35" t="s">
        <v>18</v>
      </c>
      <c r="D117" s="25" t="s">
        <v>171</v>
      </c>
      <c r="E117" s="121">
        <v>44081</v>
      </c>
      <c r="F117" s="2" t="s">
        <v>172</v>
      </c>
      <c r="G117" s="2" t="s">
        <v>204</v>
      </c>
      <c r="H117" s="57">
        <v>8351351</v>
      </c>
      <c r="I117" s="57">
        <v>95238.095238095193</v>
      </c>
      <c r="J117" s="223"/>
      <c r="K117" s="116"/>
      <c r="L117" s="123"/>
      <c r="O117" s="198"/>
      <c r="Q117" s="198"/>
      <c r="R117" s="198"/>
      <c r="S117" s="198"/>
      <c r="T117" s="198"/>
      <c r="U117" s="198"/>
      <c r="V117" s="198"/>
      <c r="W117" s="198">
        <v>835135.10000000009</v>
      </c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>
        <v>835135.10000000009</v>
      </c>
      <c r="AJ117" s="198"/>
      <c r="AK117" s="198"/>
      <c r="AL117" s="198"/>
      <c r="AM117" s="198"/>
      <c r="AN117" s="198"/>
      <c r="AO117" s="198">
        <v>5428378.1500000004</v>
      </c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98"/>
      <c r="AZ117" s="198"/>
      <c r="BA117" s="57">
        <f t="shared" si="4"/>
        <v>1157464.5547619043</v>
      </c>
      <c r="BB117" s="198"/>
      <c r="BC117" s="198"/>
      <c r="BD117" s="198"/>
      <c r="BE117" s="198"/>
      <c r="BF117" s="198">
        <v>0</v>
      </c>
      <c r="BG117" s="198">
        <v>0</v>
      </c>
      <c r="BH117" s="198">
        <f t="shared" si="3"/>
        <v>0</v>
      </c>
    </row>
    <row r="118" spans="1:60" x14ac:dyDescent="0.25">
      <c r="A118" s="2">
        <v>110</v>
      </c>
      <c r="B118" s="2" t="s">
        <v>5</v>
      </c>
      <c r="C118" s="35" t="s">
        <v>178</v>
      </c>
      <c r="D118" s="25" t="s">
        <v>171</v>
      </c>
      <c r="E118" s="121">
        <v>44104</v>
      </c>
      <c r="F118" s="2" t="s">
        <v>172</v>
      </c>
      <c r="G118" s="2" t="s">
        <v>205</v>
      </c>
      <c r="H118" s="57">
        <v>20243243</v>
      </c>
      <c r="I118" s="57">
        <v>956190.47619047633</v>
      </c>
      <c r="L118" s="123"/>
      <c r="O118" s="198"/>
      <c r="Q118" s="198">
        <v>0</v>
      </c>
      <c r="R118" s="198"/>
      <c r="S118" s="198"/>
      <c r="T118" s="198"/>
      <c r="U118" s="198"/>
      <c r="V118" s="198"/>
      <c r="W118" s="198">
        <v>2024324.3</v>
      </c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>
        <v>2024324.3</v>
      </c>
      <c r="AJ118" s="198"/>
      <c r="AK118" s="198"/>
      <c r="AL118" s="198"/>
      <c r="AM118" s="198"/>
      <c r="AN118" s="198"/>
      <c r="AO118" s="198">
        <v>13158107.950000001</v>
      </c>
      <c r="AP118" s="198"/>
      <c r="AQ118" s="198"/>
      <c r="AR118" s="198"/>
      <c r="AS118" s="198"/>
      <c r="AT118" s="198"/>
      <c r="AU118" s="198"/>
      <c r="AV118" s="198"/>
      <c r="AW118" s="198"/>
      <c r="AX118" s="198"/>
      <c r="AY118" s="198"/>
      <c r="AZ118" s="198"/>
      <c r="BA118" s="57">
        <f t="shared" si="4"/>
        <v>2080295.9738095216</v>
      </c>
      <c r="BB118" s="198"/>
      <c r="BC118" s="198"/>
      <c r="BD118" s="198"/>
      <c r="BE118" s="198"/>
      <c r="BF118" s="198">
        <v>0</v>
      </c>
      <c r="BG118" s="198">
        <v>0</v>
      </c>
      <c r="BH118" s="198">
        <f t="shared" si="3"/>
        <v>0</v>
      </c>
    </row>
    <row r="119" spans="1:60" ht="15.75" x14ac:dyDescent="0.3">
      <c r="A119" s="2">
        <v>111</v>
      </c>
      <c r="B119" s="2" t="s">
        <v>5</v>
      </c>
      <c r="C119" s="35" t="s">
        <v>176</v>
      </c>
      <c r="D119" s="25" t="s">
        <v>174</v>
      </c>
      <c r="E119" s="121">
        <v>44114</v>
      </c>
      <c r="F119" s="2" t="s">
        <v>172</v>
      </c>
      <c r="G119" s="2" t="s">
        <v>205</v>
      </c>
      <c r="H119" s="57">
        <v>13036036</v>
      </c>
      <c r="I119" s="57">
        <v>1303602.8571428568</v>
      </c>
      <c r="J119" s="223"/>
      <c r="K119" s="116"/>
      <c r="L119" s="123"/>
      <c r="O119" s="198"/>
      <c r="Q119" s="198"/>
      <c r="R119" s="198"/>
      <c r="S119" s="198"/>
      <c r="T119" s="198"/>
      <c r="U119" s="198"/>
      <c r="V119" s="198"/>
      <c r="W119" s="198">
        <v>1303603.6000000001</v>
      </c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>
        <v>1303603.6000000001</v>
      </c>
      <c r="AJ119" s="198"/>
      <c r="AK119" s="198"/>
      <c r="AL119" s="198"/>
      <c r="AM119" s="198"/>
      <c r="AN119" s="198"/>
      <c r="AO119" s="198">
        <v>8473423.4000000004</v>
      </c>
      <c r="AP119" s="198"/>
      <c r="AQ119" s="198"/>
      <c r="AR119" s="198"/>
      <c r="AS119" s="198"/>
      <c r="AT119" s="198"/>
      <c r="AU119" s="198"/>
      <c r="AV119" s="198"/>
      <c r="AW119" s="198"/>
      <c r="AX119" s="198"/>
      <c r="AY119" s="198"/>
      <c r="AZ119" s="198"/>
      <c r="BA119" s="57">
        <f t="shared" si="4"/>
        <v>651802.54285714217</v>
      </c>
      <c r="BB119" s="198"/>
      <c r="BC119" s="198"/>
      <c r="BD119" s="198"/>
      <c r="BE119" s="198"/>
      <c r="BF119" s="198">
        <v>0</v>
      </c>
      <c r="BG119" s="198">
        <v>95238.095238095193</v>
      </c>
      <c r="BH119" s="198">
        <f t="shared" si="3"/>
        <v>0</v>
      </c>
    </row>
    <row r="120" spans="1:60" ht="15.75" x14ac:dyDescent="0.3">
      <c r="A120" s="2">
        <v>112</v>
      </c>
      <c r="B120" s="2" t="s">
        <v>5</v>
      </c>
      <c r="C120" s="35" t="s">
        <v>176</v>
      </c>
      <c r="D120" s="25" t="s">
        <v>174</v>
      </c>
      <c r="E120" s="121">
        <v>44121</v>
      </c>
      <c r="F120" s="2" t="s">
        <v>172</v>
      </c>
      <c r="G120" s="2" t="s">
        <v>205</v>
      </c>
      <c r="H120" s="57">
        <v>13036036</v>
      </c>
      <c r="I120" s="57">
        <v>1303603.809523809</v>
      </c>
      <c r="J120" s="223"/>
      <c r="K120" s="116"/>
      <c r="L120" s="123"/>
      <c r="O120" s="198"/>
      <c r="Q120" s="198"/>
      <c r="R120" s="198"/>
      <c r="S120" s="198"/>
      <c r="T120" s="198"/>
      <c r="U120" s="198"/>
      <c r="V120" s="198"/>
      <c r="W120" s="198">
        <v>1303603.6000000001</v>
      </c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>
        <v>1303603.6000000001</v>
      </c>
      <c r="AJ120" s="198"/>
      <c r="AK120" s="198"/>
      <c r="AL120" s="198"/>
      <c r="AM120" s="198"/>
      <c r="AN120" s="198"/>
      <c r="AO120" s="198">
        <v>8473423.4000000004</v>
      </c>
      <c r="AP120" s="198"/>
      <c r="AQ120" s="198"/>
      <c r="AR120" s="198"/>
      <c r="AS120" s="198"/>
      <c r="AT120" s="198"/>
      <c r="AU120" s="198"/>
      <c r="AV120" s="198"/>
      <c r="AW120" s="198"/>
      <c r="AX120" s="198"/>
      <c r="AY120" s="198"/>
      <c r="AZ120" s="198"/>
      <c r="BA120" s="57">
        <f t="shared" si="4"/>
        <v>651801.59047618881</v>
      </c>
      <c r="BB120" s="198"/>
      <c r="BC120" s="198"/>
      <c r="BD120" s="198"/>
      <c r="BE120" s="198"/>
      <c r="BF120" s="198">
        <v>0</v>
      </c>
      <c r="BG120" s="198">
        <v>95238.095238095193</v>
      </c>
      <c r="BH120" s="198">
        <f t="shared" si="3"/>
        <v>0</v>
      </c>
    </row>
    <row r="121" spans="1:60" ht="15.75" x14ac:dyDescent="0.3">
      <c r="A121" s="2">
        <v>113</v>
      </c>
      <c r="B121" s="2" t="s">
        <v>5</v>
      </c>
      <c r="C121" s="35" t="s">
        <v>177</v>
      </c>
      <c r="D121" s="25" t="s">
        <v>171</v>
      </c>
      <c r="E121" s="121">
        <v>44113</v>
      </c>
      <c r="F121" s="2" t="s">
        <v>172</v>
      </c>
      <c r="G121" s="2" t="s">
        <v>205</v>
      </c>
      <c r="H121" s="57">
        <v>26099099</v>
      </c>
      <c r="I121" s="57">
        <v>95238.095238095193</v>
      </c>
      <c r="J121" s="223"/>
      <c r="K121" s="116"/>
      <c r="L121" s="123"/>
      <c r="O121" s="198"/>
      <c r="Q121" s="198">
        <v>2609909.9000000004</v>
      </c>
      <c r="R121" s="198"/>
      <c r="S121" s="198"/>
      <c r="T121" s="198"/>
      <c r="U121" s="198"/>
      <c r="V121" s="198"/>
      <c r="W121" s="198">
        <v>2609909.9000000004</v>
      </c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>
        <v>2609909.9000000004</v>
      </c>
      <c r="AJ121" s="198"/>
      <c r="AK121" s="198"/>
      <c r="AL121" s="198"/>
      <c r="AM121" s="198"/>
      <c r="AN121" s="198"/>
      <c r="AO121" s="198">
        <v>16964414.350000001</v>
      </c>
      <c r="AP121" s="198"/>
      <c r="AQ121" s="198"/>
      <c r="AR121" s="198"/>
      <c r="AS121" s="198"/>
      <c r="AT121" s="198"/>
      <c r="AU121" s="198"/>
      <c r="AV121" s="198"/>
      <c r="AW121" s="198"/>
      <c r="AX121" s="198"/>
      <c r="AY121" s="198"/>
      <c r="AZ121" s="198"/>
      <c r="BA121" s="57">
        <f t="shared" si="4"/>
        <v>1209716.8547618985</v>
      </c>
      <c r="BB121" s="198"/>
      <c r="BC121" s="198"/>
      <c r="BD121" s="198"/>
      <c r="BE121" s="198"/>
      <c r="BF121" s="198">
        <v>0</v>
      </c>
      <c r="BG121" s="198">
        <v>462962.96296296257</v>
      </c>
      <c r="BH121" s="198">
        <f t="shared" si="3"/>
        <v>0</v>
      </c>
    </row>
    <row r="122" spans="1:60" ht="15.75" x14ac:dyDescent="0.3">
      <c r="A122" s="2">
        <v>114</v>
      </c>
      <c r="B122" s="2" t="s">
        <v>5</v>
      </c>
      <c r="C122" s="35" t="s">
        <v>178</v>
      </c>
      <c r="D122" s="25" t="s">
        <v>171</v>
      </c>
      <c r="E122" s="121">
        <v>44127</v>
      </c>
      <c r="F122" s="2" t="s">
        <v>172</v>
      </c>
      <c r="G122" s="2" t="s">
        <v>205</v>
      </c>
      <c r="H122" s="57">
        <v>21144143</v>
      </c>
      <c r="I122" s="57">
        <v>2756628.5714285704</v>
      </c>
      <c r="J122" s="223"/>
      <c r="K122" s="116"/>
      <c r="L122" s="123"/>
      <c r="O122" s="198"/>
      <c r="Q122" s="198"/>
      <c r="R122" s="198"/>
      <c r="S122" s="198"/>
      <c r="T122" s="198"/>
      <c r="U122" s="198"/>
      <c r="V122" s="198"/>
      <c r="W122" s="198">
        <v>2114414.3000000003</v>
      </c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>
        <v>2114414.3000000003</v>
      </c>
      <c r="AJ122" s="198"/>
      <c r="AK122" s="198"/>
      <c r="AL122" s="198"/>
      <c r="AM122" s="198"/>
      <c r="AN122" s="198"/>
      <c r="AO122" s="198">
        <v>13743692.950000001</v>
      </c>
      <c r="AP122" s="198"/>
      <c r="AQ122" s="198"/>
      <c r="AR122" s="198"/>
      <c r="AS122" s="198"/>
      <c r="AT122" s="198"/>
      <c r="AU122" s="198"/>
      <c r="AV122" s="198"/>
      <c r="AW122" s="198"/>
      <c r="AX122" s="198"/>
      <c r="AY122" s="198"/>
      <c r="AZ122" s="198"/>
      <c r="BA122" s="57">
        <f t="shared" si="4"/>
        <v>414992.87857142836</v>
      </c>
      <c r="BB122" s="198"/>
      <c r="BC122" s="198"/>
      <c r="BD122" s="198"/>
      <c r="BE122" s="198"/>
      <c r="BF122" s="198">
        <v>0</v>
      </c>
      <c r="BG122" s="198">
        <v>929629.6296296299</v>
      </c>
      <c r="BH122" s="198">
        <f t="shared" si="3"/>
        <v>0</v>
      </c>
    </row>
    <row r="123" spans="1:60" ht="15.75" x14ac:dyDescent="0.3">
      <c r="A123" s="2">
        <v>115</v>
      </c>
      <c r="B123" s="2" t="s">
        <v>5</v>
      </c>
      <c r="C123" s="35" t="s">
        <v>18</v>
      </c>
      <c r="D123" s="25" t="s">
        <v>171</v>
      </c>
      <c r="E123" s="121">
        <v>44128</v>
      </c>
      <c r="F123" s="2" t="s">
        <v>172</v>
      </c>
      <c r="G123" s="2" t="s">
        <v>205</v>
      </c>
      <c r="H123" s="57">
        <v>8261261</v>
      </c>
      <c r="I123" s="57">
        <v>826125.71428571397</v>
      </c>
      <c r="J123" s="223"/>
      <c r="K123" s="116"/>
      <c r="L123" s="116"/>
      <c r="Q123" s="57"/>
      <c r="R123" s="57"/>
      <c r="S123" s="57"/>
      <c r="T123" s="57"/>
      <c r="U123" s="57"/>
      <c r="V123" s="57"/>
      <c r="W123" s="57">
        <v>826126.10000000009</v>
      </c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>
        <v>826126.10000000009</v>
      </c>
      <c r="AJ123" s="57"/>
      <c r="AK123" s="57"/>
      <c r="AL123" s="57"/>
      <c r="AM123" s="57"/>
      <c r="AN123" s="57"/>
      <c r="AO123" s="57">
        <v>5369819.6500000004</v>
      </c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>
        <f t="shared" si="4"/>
        <v>413063.43571428582</v>
      </c>
      <c r="BB123" s="57"/>
      <c r="BC123" s="57"/>
      <c r="BD123" s="57"/>
      <c r="BE123" s="57"/>
      <c r="BF123" s="198">
        <v>0</v>
      </c>
      <c r="BG123" s="198">
        <v>929629.6296296299</v>
      </c>
      <c r="BH123" s="198">
        <f>SUM(L123:BA123,I123)-H123</f>
        <v>0</v>
      </c>
    </row>
    <row r="124" spans="1:60" ht="15.75" x14ac:dyDescent="0.3">
      <c r="A124" s="2">
        <v>116</v>
      </c>
      <c r="B124" s="2" t="s">
        <v>5</v>
      </c>
      <c r="C124" s="35" t="s">
        <v>176</v>
      </c>
      <c r="D124" s="25" t="s">
        <v>171</v>
      </c>
      <c r="E124" s="121">
        <v>44141</v>
      </c>
      <c r="F124" s="2" t="s">
        <v>172</v>
      </c>
      <c r="G124" s="2" t="s">
        <v>204</v>
      </c>
      <c r="H124" s="57">
        <v>13306306</v>
      </c>
      <c r="I124" s="57">
        <v>1321125.7142857141</v>
      </c>
      <c r="J124" s="223"/>
      <c r="K124" s="116"/>
      <c r="L124" s="116"/>
      <c r="Q124" s="57"/>
      <c r="R124" s="57"/>
      <c r="S124" s="57"/>
      <c r="T124" s="57"/>
      <c r="U124" s="57"/>
      <c r="V124" s="57"/>
      <c r="W124" s="57">
        <v>1330630.6000000001</v>
      </c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>
        <v>1330630.6000000001</v>
      </c>
      <c r="AJ124" s="57"/>
      <c r="AK124" s="57"/>
      <c r="AL124" s="57"/>
      <c r="AM124" s="57"/>
      <c r="AN124" s="57"/>
      <c r="AO124" s="57">
        <v>8649098.9000000004</v>
      </c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>
        <f t="shared" si="4"/>
        <v>674820.18571428396</v>
      </c>
      <c r="BB124" s="57"/>
      <c r="BC124" s="57"/>
      <c r="BD124" s="57"/>
      <c r="BE124" s="57"/>
      <c r="BF124" s="198">
        <v>0</v>
      </c>
      <c r="BG124" s="198">
        <v>929629.6296296299</v>
      </c>
      <c r="BH124" s="198">
        <f>SUM(L124:BA124,I124)-H124</f>
        <v>0</v>
      </c>
    </row>
    <row r="125" spans="1:60" ht="15.75" x14ac:dyDescent="0.3">
      <c r="A125" s="2">
        <v>117</v>
      </c>
      <c r="B125" s="2" t="s">
        <v>5</v>
      </c>
      <c r="C125" s="35" t="s">
        <v>178</v>
      </c>
      <c r="D125" s="25" t="s">
        <v>171</v>
      </c>
      <c r="E125" s="121">
        <v>44143</v>
      </c>
      <c r="F125" s="2" t="s">
        <v>172</v>
      </c>
      <c r="G125" s="2" t="s">
        <v>204</v>
      </c>
      <c r="H125" s="57">
        <v>21594595</v>
      </c>
      <c r="I125" s="57">
        <v>95238.095238095193</v>
      </c>
      <c r="J125" s="223"/>
      <c r="K125" s="116"/>
      <c r="L125" s="116"/>
      <c r="Q125" s="57">
        <v>2159459.5</v>
      </c>
      <c r="R125" s="57"/>
      <c r="S125" s="57"/>
      <c r="T125" s="57"/>
      <c r="U125" s="57"/>
      <c r="V125" s="57"/>
      <c r="W125" s="57">
        <v>2159459.5</v>
      </c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>
        <v>2159459.5</v>
      </c>
      <c r="AJ125" s="57"/>
      <c r="AK125" s="57"/>
      <c r="AL125" s="57"/>
      <c r="AM125" s="57"/>
      <c r="AN125" s="57"/>
      <c r="AO125" s="57">
        <v>14036486.75</v>
      </c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>
        <f t="shared" si="4"/>
        <v>984491.65476190299</v>
      </c>
      <c r="BB125" s="57"/>
      <c r="BC125" s="57"/>
      <c r="BD125" s="57"/>
      <c r="BE125" s="57"/>
      <c r="BF125" s="57"/>
      <c r="BG125" s="57"/>
      <c r="BH125" s="57"/>
    </row>
    <row r="126" spans="1:60" ht="15.75" x14ac:dyDescent="0.3">
      <c r="A126" s="2">
        <v>118</v>
      </c>
      <c r="B126" s="2" t="s">
        <v>5</v>
      </c>
      <c r="C126" s="35" t="s">
        <v>176</v>
      </c>
      <c r="D126" s="25" t="s">
        <v>171</v>
      </c>
      <c r="E126" s="121">
        <v>44143</v>
      </c>
      <c r="F126" s="2" t="s">
        <v>172</v>
      </c>
      <c r="G126" s="2" t="s">
        <v>206</v>
      </c>
      <c r="H126" s="57">
        <v>12945946</v>
      </c>
      <c r="I126" s="57">
        <v>285714.28571428597</v>
      </c>
      <c r="J126" s="223"/>
      <c r="K126" s="116"/>
      <c r="Q126" s="57">
        <v>1294594.6000000001</v>
      </c>
      <c r="R126" s="57"/>
      <c r="S126" s="57"/>
      <c r="T126" s="57"/>
      <c r="U126" s="57"/>
      <c r="V126" s="57"/>
      <c r="W126" s="57">
        <v>1294594.6000000001</v>
      </c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>
        <v>1294594.6000000001</v>
      </c>
      <c r="AJ126" s="57"/>
      <c r="AK126" s="57"/>
      <c r="AL126" s="57"/>
      <c r="AM126" s="57"/>
      <c r="AN126" s="57"/>
      <c r="AO126" s="57">
        <v>8414864.9000000004</v>
      </c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>
        <f t="shared" si="4"/>
        <v>361583.01428571343</v>
      </c>
      <c r="BB126" s="57"/>
      <c r="BC126" s="57"/>
      <c r="BD126" s="57"/>
      <c r="BE126" s="57"/>
      <c r="BF126" s="57"/>
      <c r="BG126" s="57"/>
      <c r="BH126" s="57"/>
    </row>
    <row r="127" spans="1:60" ht="15.75" x14ac:dyDescent="0.3">
      <c r="A127" s="2">
        <v>119</v>
      </c>
      <c r="B127" s="2" t="s">
        <v>5</v>
      </c>
      <c r="C127" s="35" t="s">
        <v>176</v>
      </c>
      <c r="D127" s="25" t="s">
        <v>171</v>
      </c>
      <c r="E127" s="121">
        <v>44143</v>
      </c>
      <c r="F127" s="2" t="s">
        <v>172</v>
      </c>
      <c r="G127" s="2" t="s">
        <v>204</v>
      </c>
      <c r="H127" s="57">
        <v>13216216</v>
      </c>
      <c r="I127" s="57">
        <v>1333333.3333333328</v>
      </c>
      <c r="J127" s="223"/>
      <c r="K127" s="116"/>
      <c r="Q127" s="57"/>
      <c r="R127" s="57"/>
      <c r="S127" s="57"/>
      <c r="T127" s="57"/>
      <c r="U127" s="57"/>
      <c r="V127" s="57"/>
      <c r="W127" s="57">
        <v>1321621.6000000001</v>
      </c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>
        <v>1321621.6000000001</v>
      </c>
      <c r="AJ127" s="57"/>
      <c r="AK127" s="57"/>
      <c r="AL127" s="57"/>
      <c r="AM127" s="57"/>
      <c r="AN127" s="57"/>
      <c r="AO127" s="57">
        <v>8590540.4000000004</v>
      </c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>
        <f t="shared" si="4"/>
        <v>649099.06666666642</v>
      </c>
      <c r="BB127" s="57"/>
      <c r="BC127" s="57"/>
      <c r="BD127" s="57"/>
      <c r="BE127" s="57"/>
      <c r="BF127" s="198">
        <v>0</v>
      </c>
      <c r="BG127" s="198">
        <v>929629.6296296299</v>
      </c>
      <c r="BH127" s="198">
        <f>SUM(L127:BA127,I127)-H127</f>
        <v>0</v>
      </c>
    </row>
    <row r="128" spans="1:60" ht="15.75" x14ac:dyDescent="0.3">
      <c r="A128" s="2">
        <v>120</v>
      </c>
      <c r="B128" s="2" t="s">
        <v>5</v>
      </c>
      <c r="C128" s="35" t="s">
        <v>18</v>
      </c>
      <c r="D128" s="25" t="s">
        <v>171</v>
      </c>
      <c r="E128" s="121">
        <v>44143</v>
      </c>
      <c r="F128" s="2" t="s">
        <v>172</v>
      </c>
      <c r="G128" s="2" t="s">
        <v>204</v>
      </c>
      <c r="H128" s="57">
        <v>8261261</v>
      </c>
      <c r="I128" s="57">
        <v>95238.095238095193</v>
      </c>
      <c r="J128" s="223"/>
      <c r="K128" s="116"/>
      <c r="Q128" s="57">
        <v>826126.10000000009</v>
      </c>
      <c r="R128" s="57"/>
      <c r="S128" s="57"/>
      <c r="T128" s="57"/>
      <c r="U128" s="57"/>
      <c r="V128" s="57"/>
      <c r="W128" s="57">
        <v>826126.10000000009</v>
      </c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>
        <v>826126.10000000009</v>
      </c>
      <c r="AJ128" s="57"/>
      <c r="AK128" s="57"/>
      <c r="AL128" s="57"/>
      <c r="AM128" s="57"/>
      <c r="AN128" s="57"/>
      <c r="AO128" s="57">
        <v>5369819.6500000004</v>
      </c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>
        <f t="shared" si="4"/>
        <v>317824.95476190373</v>
      </c>
      <c r="BB128" s="57"/>
      <c r="BC128" s="57"/>
      <c r="BD128" s="57"/>
      <c r="BE128" s="57"/>
      <c r="BF128" s="57"/>
      <c r="BG128" s="57"/>
      <c r="BH128" s="57"/>
    </row>
    <row r="129" spans="1:60" ht="15.75" x14ac:dyDescent="0.3">
      <c r="A129" s="2">
        <v>121</v>
      </c>
      <c r="B129" s="2" t="s">
        <v>5</v>
      </c>
      <c r="C129" s="35" t="s">
        <v>176</v>
      </c>
      <c r="D129" s="25" t="s">
        <v>174</v>
      </c>
      <c r="E129" s="121">
        <v>44147</v>
      </c>
      <c r="F129" s="2" t="s">
        <v>172</v>
      </c>
      <c r="G129" s="2" t="s">
        <v>206</v>
      </c>
      <c r="H129" s="57">
        <v>13441441</v>
      </c>
      <c r="I129" s="57">
        <v>1334542.8571428566</v>
      </c>
      <c r="J129" s="223"/>
      <c r="K129" s="116"/>
      <c r="Q129" s="57"/>
      <c r="R129" s="57"/>
      <c r="S129" s="57"/>
      <c r="T129" s="57"/>
      <c r="U129" s="57"/>
      <c r="V129" s="57"/>
      <c r="W129" s="57">
        <v>1344144.1</v>
      </c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>
        <v>1344144.1</v>
      </c>
      <c r="AJ129" s="57"/>
      <c r="AK129" s="57"/>
      <c r="AL129" s="57"/>
      <c r="AM129" s="57"/>
      <c r="AN129" s="57"/>
      <c r="AO129" s="57">
        <v>8736936.6500000004</v>
      </c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>
        <f t="shared" si="4"/>
        <v>681673.29285714217</v>
      </c>
      <c r="BB129" s="57"/>
      <c r="BC129" s="57"/>
      <c r="BD129" s="57"/>
      <c r="BE129" s="57"/>
      <c r="BF129" s="198">
        <v>0</v>
      </c>
      <c r="BG129" s="198">
        <v>929629.6296296299</v>
      </c>
      <c r="BH129" s="198">
        <f>SUM(L129:BA129,I129)-H129</f>
        <v>0</v>
      </c>
    </row>
    <row r="130" spans="1:60" ht="15.75" x14ac:dyDescent="0.3">
      <c r="A130" s="2">
        <v>122</v>
      </c>
      <c r="B130" s="2" t="s">
        <v>5</v>
      </c>
      <c r="C130" s="35" t="s">
        <v>176</v>
      </c>
      <c r="D130" s="25" t="s">
        <v>174</v>
      </c>
      <c r="E130" s="121">
        <v>44147</v>
      </c>
      <c r="F130" s="2" t="s">
        <v>172</v>
      </c>
      <c r="G130" s="2" t="s">
        <v>206</v>
      </c>
      <c r="H130" s="57">
        <v>13261261</v>
      </c>
      <c r="I130" s="57">
        <v>1316654.2857142852</v>
      </c>
      <c r="J130" s="223"/>
      <c r="K130" s="116"/>
      <c r="Q130" s="57"/>
      <c r="R130" s="57"/>
      <c r="S130" s="57"/>
      <c r="T130" s="57"/>
      <c r="U130" s="57"/>
      <c r="V130" s="57"/>
      <c r="W130" s="57">
        <v>1326126.1000000001</v>
      </c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>
        <v>1326126.1000000001</v>
      </c>
      <c r="AJ130" s="57"/>
      <c r="AK130" s="57"/>
      <c r="AL130" s="57"/>
      <c r="AM130" s="57"/>
      <c r="AN130" s="57"/>
      <c r="AO130" s="57">
        <v>8619819.6500000004</v>
      </c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>
        <f t="shared" si="4"/>
        <v>672534.86428571306</v>
      </c>
      <c r="BB130" s="57"/>
      <c r="BC130" s="57"/>
      <c r="BD130" s="57"/>
      <c r="BE130" s="57"/>
      <c r="BF130" s="198">
        <v>0</v>
      </c>
      <c r="BG130" s="198">
        <v>929629.6296296299</v>
      </c>
      <c r="BH130" s="198">
        <f>SUM(L130:BA130,I130)-H130</f>
        <v>0</v>
      </c>
    </row>
    <row r="131" spans="1:60" ht="15.75" x14ac:dyDescent="0.3">
      <c r="A131" s="2">
        <v>123</v>
      </c>
      <c r="B131" s="2" t="s">
        <v>5</v>
      </c>
      <c r="C131" s="35" t="s">
        <v>176</v>
      </c>
      <c r="D131" s="25" t="s">
        <v>171</v>
      </c>
      <c r="E131" s="121">
        <v>44151</v>
      </c>
      <c r="F131" s="2" t="s">
        <v>172</v>
      </c>
      <c r="G131" s="2" t="s">
        <v>206</v>
      </c>
      <c r="H131" s="57">
        <v>12945946</v>
      </c>
      <c r="I131" s="57">
        <v>95238.095238095193</v>
      </c>
      <c r="J131" s="223"/>
      <c r="K131" s="116"/>
      <c r="Q131" s="57">
        <v>1294594.6000000001</v>
      </c>
      <c r="R131" s="57"/>
      <c r="S131" s="57"/>
      <c r="T131" s="57"/>
      <c r="U131" s="57"/>
      <c r="V131" s="57"/>
      <c r="W131" s="57">
        <v>1294594.6000000001</v>
      </c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>
        <v>1294594.6000000001</v>
      </c>
      <c r="AJ131" s="57"/>
      <c r="AK131" s="57"/>
      <c r="AL131" s="57"/>
      <c r="AM131" s="57"/>
      <c r="AN131" s="57"/>
      <c r="AO131" s="57">
        <v>8414864.9000000004</v>
      </c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>
        <f t="shared" si="4"/>
        <v>552059.20476190373</v>
      </c>
      <c r="BB131" s="57"/>
      <c r="BC131" s="57"/>
      <c r="BD131" s="57"/>
      <c r="BE131" s="57"/>
      <c r="BF131" s="57"/>
      <c r="BG131" s="57"/>
      <c r="BH131" s="57"/>
    </row>
    <row r="132" spans="1:60" ht="15.75" x14ac:dyDescent="0.3">
      <c r="A132" s="2">
        <v>124</v>
      </c>
      <c r="B132" s="2" t="s">
        <v>5</v>
      </c>
      <c r="C132" s="35" t="s">
        <v>18</v>
      </c>
      <c r="D132" s="25" t="s">
        <v>171</v>
      </c>
      <c r="E132" s="121">
        <v>44153</v>
      </c>
      <c r="F132" s="2" t="s">
        <v>172</v>
      </c>
      <c r="G132" s="2" t="s">
        <v>206</v>
      </c>
      <c r="H132" s="57">
        <v>8531532</v>
      </c>
      <c r="I132" s="57">
        <v>95238.095238095193</v>
      </c>
      <c r="J132" s="223"/>
      <c r="K132" s="116"/>
      <c r="Q132" s="57">
        <v>853153.20000000007</v>
      </c>
      <c r="R132" s="57"/>
      <c r="S132" s="57"/>
      <c r="T132" s="57"/>
      <c r="U132" s="57"/>
      <c r="V132" s="57"/>
      <c r="W132" s="57">
        <v>853153.20000000007</v>
      </c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>
        <v>853153.20000000007</v>
      </c>
      <c r="AJ132" s="57"/>
      <c r="AK132" s="57"/>
      <c r="AL132" s="57"/>
      <c r="AM132" s="57"/>
      <c r="AN132" s="57"/>
      <c r="AO132" s="57">
        <v>5545495.7999999998</v>
      </c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>
        <f t="shared" si="4"/>
        <v>331338.50476190448</v>
      </c>
      <c r="BB132" s="57"/>
      <c r="BC132" s="57"/>
      <c r="BD132" s="57"/>
      <c r="BE132" s="57"/>
      <c r="BF132" s="57"/>
      <c r="BG132" s="57"/>
      <c r="BH132" s="57"/>
    </row>
    <row r="133" spans="1:60" ht="15.75" x14ac:dyDescent="0.3">
      <c r="A133" s="2">
        <v>125</v>
      </c>
      <c r="B133" s="2" t="s">
        <v>5</v>
      </c>
      <c r="C133" s="35" t="s">
        <v>176</v>
      </c>
      <c r="D133" s="25" t="s">
        <v>171</v>
      </c>
      <c r="E133" s="121">
        <v>44153</v>
      </c>
      <c r="F133" s="2" t="s">
        <v>172</v>
      </c>
      <c r="G133" s="2" t="s">
        <v>206</v>
      </c>
      <c r="H133" s="57">
        <v>12675676</v>
      </c>
      <c r="I133" s="57">
        <v>95238.095238095193</v>
      </c>
      <c r="J133" s="223"/>
      <c r="K133" s="116"/>
      <c r="Q133" s="57">
        <v>1267567.6000000001</v>
      </c>
      <c r="R133" s="57"/>
      <c r="S133" s="57"/>
      <c r="T133" s="57"/>
      <c r="U133" s="57"/>
      <c r="V133" s="57"/>
      <c r="W133" s="57">
        <v>1267567.6000000001</v>
      </c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>
        <v>1267567.6000000001</v>
      </c>
      <c r="AJ133" s="57"/>
      <c r="AK133" s="57"/>
      <c r="AL133" s="57"/>
      <c r="AM133" s="57"/>
      <c r="AN133" s="57"/>
      <c r="AO133" s="57">
        <v>8239189.4000000004</v>
      </c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>
        <f t="shared" si="4"/>
        <v>538545.70476190373</v>
      </c>
      <c r="BB133" s="57"/>
      <c r="BC133" s="57"/>
      <c r="BD133" s="57"/>
      <c r="BE133" s="57"/>
      <c r="BF133" s="57"/>
      <c r="BG133" s="57"/>
      <c r="BH133" s="57"/>
    </row>
    <row r="134" spans="1:60" ht="15.75" x14ac:dyDescent="0.3">
      <c r="A134" s="2">
        <v>126</v>
      </c>
      <c r="B134" s="2" t="s">
        <v>5</v>
      </c>
      <c r="C134" s="35" t="s">
        <v>175</v>
      </c>
      <c r="D134" s="25" t="s">
        <v>171</v>
      </c>
      <c r="E134" s="121">
        <v>44154</v>
      </c>
      <c r="F134" s="2" t="s">
        <v>172</v>
      </c>
      <c r="G134" s="2" t="s">
        <v>205</v>
      </c>
      <c r="H134" s="57">
        <v>12585586</v>
      </c>
      <c r="I134" s="57">
        <v>629288.57142857031</v>
      </c>
      <c r="J134" s="223"/>
      <c r="K134" s="116"/>
      <c r="Q134" s="57">
        <f>1258558.6-I134</f>
        <v>629270.02857142978</v>
      </c>
      <c r="R134" s="57"/>
      <c r="S134" s="57"/>
      <c r="T134" s="57"/>
      <c r="U134" s="57"/>
      <c r="V134" s="57"/>
      <c r="W134" s="57">
        <v>1258558.6000000001</v>
      </c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>
        <v>1258558.6000000001</v>
      </c>
      <c r="AJ134" s="57"/>
      <c r="AK134" s="57"/>
      <c r="AL134" s="57"/>
      <c r="AM134" s="57"/>
      <c r="AN134" s="57"/>
      <c r="AO134" s="57">
        <v>8180630.9000000004</v>
      </c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>
        <f t="shared" si="4"/>
        <v>629279.29999999888</v>
      </c>
      <c r="BB134" s="57"/>
      <c r="BC134" s="57"/>
      <c r="BD134" s="57"/>
      <c r="BE134" s="57"/>
      <c r="BF134" s="198">
        <v>0</v>
      </c>
      <c r="BG134" s="198">
        <v>929629.6296296299</v>
      </c>
      <c r="BH134" s="198">
        <f>SUM(L134:BA134,I134)-H134</f>
        <v>0</v>
      </c>
    </row>
    <row r="135" spans="1:60" ht="15.75" x14ac:dyDescent="0.3">
      <c r="A135" s="2">
        <v>127</v>
      </c>
      <c r="B135" s="2" t="s">
        <v>5</v>
      </c>
      <c r="C135" s="35" t="s">
        <v>18</v>
      </c>
      <c r="D135" s="25" t="s">
        <v>171</v>
      </c>
      <c r="E135" s="121">
        <v>44165</v>
      </c>
      <c r="F135" s="2" t="s">
        <v>172</v>
      </c>
      <c r="G135" s="2" t="s">
        <v>206</v>
      </c>
      <c r="H135" s="57">
        <v>8441441</v>
      </c>
      <c r="I135" s="57">
        <v>0</v>
      </c>
      <c r="J135" s="223"/>
      <c r="K135" s="116"/>
      <c r="Q135" s="57">
        <v>844144.10000000009</v>
      </c>
      <c r="R135" s="57"/>
      <c r="S135" s="57"/>
      <c r="T135" s="57"/>
      <c r="U135" s="57"/>
      <c r="V135" s="57"/>
      <c r="W135" s="57">
        <v>844144.10000000009</v>
      </c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>
        <v>844144.10000000009</v>
      </c>
      <c r="AJ135" s="57"/>
      <c r="AK135" s="57"/>
      <c r="AL135" s="57"/>
      <c r="AM135" s="57"/>
      <c r="AN135" s="57"/>
      <c r="AO135" s="57">
        <v>5486936.6500000004</v>
      </c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>
        <f t="shared" si="4"/>
        <v>422072.04999999888</v>
      </c>
      <c r="BB135" s="57"/>
      <c r="BC135" s="57"/>
      <c r="BD135" s="57"/>
      <c r="BE135" s="57"/>
      <c r="BF135" s="57"/>
      <c r="BG135" s="57"/>
      <c r="BH135" s="57"/>
    </row>
    <row r="136" spans="1:60" ht="15.75" x14ac:dyDescent="0.3">
      <c r="A136" s="2">
        <v>128</v>
      </c>
      <c r="B136" s="2" t="s">
        <v>5</v>
      </c>
      <c r="C136" s="35" t="s">
        <v>176</v>
      </c>
      <c r="D136" s="25" t="s">
        <v>171</v>
      </c>
      <c r="E136" s="121">
        <v>44165</v>
      </c>
      <c r="F136" s="2" t="s">
        <v>172</v>
      </c>
      <c r="G136" s="2" t="s">
        <v>206</v>
      </c>
      <c r="H136" s="57">
        <v>12945946</v>
      </c>
      <c r="I136" s="57">
        <v>0</v>
      </c>
      <c r="J136"/>
      <c r="K136" s="116"/>
      <c r="Q136" s="57">
        <v>1294594.6000000001</v>
      </c>
      <c r="R136" s="57"/>
      <c r="S136" s="57"/>
      <c r="T136" s="57"/>
      <c r="U136" s="57"/>
      <c r="V136" s="57"/>
      <c r="W136" s="57">
        <v>1294594.6000000001</v>
      </c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>
        <v>1294594.6000000001</v>
      </c>
      <c r="AJ136" s="57"/>
      <c r="AK136" s="57"/>
      <c r="AL136" s="57"/>
      <c r="AM136" s="57"/>
      <c r="AN136" s="57"/>
      <c r="AO136" s="57">
        <v>8414864.9000000004</v>
      </c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>
        <f t="shared" si="4"/>
        <v>647297.29999999888</v>
      </c>
      <c r="BB136" s="57"/>
      <c r="BC136" s="57"/>
      <c r="BD136" s="57"/>
      <c r="BE136" s="57"/>
      <c r="BF136" s="57"/>
      <c r="BG136" s="57"/>
      <c r="BH136" s="57"/>
    </row>
    <row r="137" spans="1:60" ht="15.75" x14ac:dyDescent="0.3">
      <c r="A137" s="2">
        <v>129</v>
      </c>
      <c r="B137" s="2" t="s">
        <v>5</v>
      </c>
      <c r="C137" s="35" t="s">
        <v>178</v>
      </c>
      <c r="D137" s="25" t="s">
        <v>171</v>
      </c>
      <c r="E137" s="121">
        <v>44165</v>
      </c>
      <c r="F137" s="2" t="s">
        <v>172</v>
      </c>
      <c r="G137" s="2" t="s">
        <v>206</v>
      </c>
      <c r="H137" s="57">
        <v>21234234</v>
      </c>
      <c r="I137" s="57">
        <v>0</v>
      </c>
      <c r="J137"/>
      <c r="K137" s="116"/>
      <c r="Q137" s="57">
        <v>2123423.4</v>
      </c>
      <c r="R137" s="57"/>
      <c r="S137" s="57"/>
      <c r="T137" s="57"/>
      <c r="U137" s="57"/>
      <c r="V137" s="57"/>
      <c r="W137" s="57">
        <v>2123423.4</v>
      </c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>
        <v>2123423.4</v>
      </c>
      <c r="AJ137" s="57"/>
      <c r="AK137" s="57"/>
      <c r="AL137" s="57"/>
      <c r="AM137" s="57"/>
      <c r="AN137" s="57"/>
      <c r="AO137" s="57">
        <v>13802252.1</v>
      </c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>
        <f t="shared" si="4"/>
        <v>1061711.700000003</v>
      </c>
      <c r="BB137" s="57"/>
      <c r="BC137" s="57"/>
      <c r="BD137" s="57"/>
      <c r="BE137" s="57"/>
      <c r="BF137" s="57"/>
      <c r="BG137" s="57"/>
      <c r="BH137" s="57"/>
    </row>
    <row r="138" spans="1:60" ht="15.75" x14ac:dyDescent="0.3">
      <c r="C138" s="35"/>
      <c r="D138" s="25"/>
      <c r="J138"/>
      <c r="K138" s="116"/>
    </row>
    <row r="139" spans="1:60" ht="15.75" x14ac:dyDescent="0.3">
      <c r="J139"/>
      <c r="K139" s="116"/>
    </row>
  </sheetData>
  <autoFilter ref="B8:BB137" xr:uid="{00000000-0009-0000-0000-00000E000000}"/>
  <phoneticPr fontId="21" type="noConversion"/>
  <conditionalFormatting sqref="B8">
    <cfRule type="duplicateValues" dxfId="2" priority="59" stopIfTrue="1"/>
    <cfRule type="duplicateValues" dxfId="1" priority="60" stopIfTrue="1"/>
  </conditionalFormatting>
  <conditionalFormatting sqref="B8">
    <cfRule type="duplicateValues" dxfId="0" priority="61"/>
  </conditionalFormatting>
  <pageMargins left="0.7" right="0.7" top="0.75" bottom="0.75" header="0.3" footer="0.3"/>
  <pageSetup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0070C0"/>
  </sheetPr>
  <dimension ref="A1:BG67"/>
  <sheetViews>
    <sheetView topLeftCell="B1" workbookViewId="0">
      <selection activeCell="F3" sqref="F3"/>
    </sheetView>
  </sheetViews>
  <sheetFormatPr defaultColWidth="9.109375" defaultRowHeight="15" x14ac:dyDescent="0.25"/>
  <cols>
    <col min="1" max="1" width="9.109375" style="2"/>
    <col min="2" max="2" width="14.109375" style="2" customWidth="1"/>
    <col min="3" max="3" width="7" style="2" bestFit="1" customWidth="1"/>
    <col min="4" max="4" width="8.109375" style="2" bestFit="1" customWidth="1"/>
    <col min="5" max="5" width="9.109375" style="2" bestFit="1" customWidth="1"/>
    <col min="6" max="40" width="9.109375" style="2"/>
    <col min="41" max="41" width="9.109375" style="96"/>
    <col min="42" max="16384" width="9.109375" style="2"/>
  </cols>
  <sheetData>
    <row r="1" spans="2:50" ht="15.75" thickBot="1" x14ac:dyDescent="0.3">
      <c r="B1" s="65"/>
      <c r="C1" s="66"/>
      <c r="D1" s="66"/>
      <c r="E1" s="66"/>
      <c r="F1" s="66">
        <f>H2</f>
        <v>45199</v>
      </c>
      <c r="G1" s="66">
        <f>F1</f>
        <v>45199</v>
      </c>
      <c r="H1" s="66">
        <f>G1</f>
        <v>45199</v>
      </c>
      <c r="I1" s="66">
        <f>K2</f>
        <v>45291</v>
      </c>
      <c r="J1" s="66">
        <f>I1</f>
        <v>45291</v>
      </c>
      <c r="K1" s="66">
        <f>J1</f>
        <v>45291</v>
      </c>
      <c r="L1" s="66">
        <f>N2</f>
        <v>45382</v>
      </c>
      <c r="M1" s="66">
        <f>L1</f>
        <v>45382</v>
      </c>
      <c r="N1" s="66">
        <f>M1</f>
        <v>45382</v>
      </c>
      <c r="O1" s="66">
        <f>Q2</f>
        <v>45473</v>
      </c>
      <c r="P1" s="66">
        <f>O1</f>
        <v>45473</v>
      </c>
      <c r="Q1" s="66">
        <f>P1</f>
        <v>45473</v>
      </c>
      <c r="R1" s="66">
        <f>T2</f>
        <v>45565</v>
      </c>
      <c r="S1" s="66">
        <f>R1</f>
        <v>45565</v>
      </c>
      <c r="T1" s="66">
        <f>S1</f>
        <v>45565</v>
      </c>
      <c r="U1" s="66">
        <f>W2</f>
        <v>45657</v>
      </c>
      <c r="V1" s="66">
        <f>U1</f>
        <v>45657</v>
      </c>
      <c r="W1" s="66">
        <f>V1</f>
        <v>45657</v>
      </c>
      <c r="X1" s="66">
        <f>Z2</f>
        <v>45747</v>
      </c>
      <c r="Y1" s="66">
        <f>X1</f>
        <v>45747</v>
      </c>
      <c r="Z1" s="66">
        <f>Y1</f>
        <v>45747</v>
      </c>
      <c r="AA1" s="66">
        <f>AC2</f>
        <v>45838</v>
      </c>
      <c r="AB1" s="66">
        <f>AA1</f>
        <v>45838</v>
      </c>
      <c r="AC1" s="66">
        <f>AB1</f>
        <v>45838</v>
      </c>
      <c r="AD1" s="66">
        <f>AF2</f>
        <v>45930</v>
      </c>
      <c r="AE1" s="66">
        <f>AD1</f>
        <v>45930</v>
      </c>
      <c r="AF1" s="66">
        <f>AE1</f>
        <v>45930</v>
      </c>
      <c r="AG1" s="66">
        <f>AI2</f>
        <v>46022</v>
      </c>
      <c r="AH1" s="66">
        <f>AG1</f>
        <v>46022</v>
      </c>
      <c r="AI1" s="66">
        <f>AH1</f>
        <v>46022</v>
      </c>
      <c r="AJ1" s="66">
        <f>AL2</f>
        <v>46112</v>
      </c>
      <c r="AK1" s="66">
        <f>AJ1</f>
        <v>46112</v>
      </c>
      <c r="AL1" s="66">
        <f>AK1</f>
        <v>46112</v>
      </c>
      <c r="AM1" s="66">
        <f>AO2</f>
        <v>46203</v>
      </c>
      <c r="AN1" s="66">
        <f>AM1</f>
        <v>46203</v>
      </c>
      <c r="AO1" s="66">
        <f>AN1</f>
        <v>46203</v>
      </c>
      <c r="AP1" s="66">
        <f>AR2</f>
        <v>46295</v>
      </c>
      <c r="AQ1" s="66">
        <f>AP1</f>
        <v>46295</v>
      </c>
      <c r="AR1" s="66">
        <f>AQ1</f>
        <v>46295</v>
      </c>
      <c r="AS1" s="66">
        <f>AU2</f>
        <v>46387</v>
      </c>
      <c r="AT1" s="66">
        <f>AS1</f>
        <v>46387</v>
      </c>
      <c r="AU1" s="66">
        <f>AT1</f>
        <v>46387</v>
      </c>
      <c r="AV1" s="66">
        <f>AX2</f>
        <v>46477</v>
      </c>
      <c r="AW1" s="66">
        <f>AV1</f>
        <v>46477</v>
      </c>
      <c r="AX1" s="67">
        <f>AW1</f>
        <v>46477</v>
      </c>
    </row>
    <row r="2" spans="2:50" s="20" customFormat="1" x14ac:dyDescent="0.25">
      <c r="B2" s="63"/>
      <c r="C2" s="31"/>
      <c r="D2" s="31"/>
      <c r="E2" s="31"/>
      <c r="F2" s="68">
        <f t="shared" ref="F2:AX2" si="0">F22</f>
        <v>45138</v>
      </c>
      <c r="G2" s="68">
        <f t="shared" si="0"/>
        <v>45169</v>
      </c>
      <c r="H2" s="68">
        <f t="shared" si="0"/>
        <v>45199</v>
      </c>
      <c r="I2" s="68">
        <f t="shared" si="0"/>
        <v>45230</v>
      </c>
      <c r="J2" s="68">
        <f t="shared" si="0"/>
        <v>45260</v>
      </c>
      <c r="K2" s="68">
        <f t="shared" si="0"/>
        <v>45291</v>
      </c>
      <c r="L2" s="68">
        <f t="shared" si="0"/>
        <v>45322</v>
      </c>
      <c r="M2" s="68">
        <f t="shared" si="0"/>
        <v>45351</v>
      </c>
      <c r="N2" s="68">
        <f t="shared" si="0"/>
        <v>45382</v>
      </c>
      <c r="O2" s="68">
        <f t="shared" si="0"/>
        <v>45412</v>
      </c>
      <c r="P2" s="68">
        <f t="shared" si="0"/>
        <v>45443</v>
      </c>
      <c r="Q2" s="68">
        <f t="shared" si="0"/>
        <v>45473</v>
      </c>
      <c r="R2" s="68">
        <f t="shared" si="0"/>
        <v>45504</v>
      </c>
      <c r="S2" s="68">
        <f t="shared" si="0"/>
        <v>45535</v>
      </c>
      <c r="T2" s="68">
        <f t="shared" si="0"/>
        <v>45565</v>
      </c>
      <c r="U2" s="68">
        <f t="shared" si="0"/>
        <v>45596</v>
      </c>
      <c r="V2" s="68">
        <f t="shared" si="0"/>
        <v>45626</v>
      </c>
      <c r="W2" s="68">
        <f t="shared" si="0"/>
        <v>45657</v>
      </c>
      <c r="X2" s="68">
        <f t="shared" si="0"/>
        <v>45688</v>
      </c>
      <c r="Y2" s="68">
        <f t="shared" si="0"/>
        <v>45716</v>
      </c>
      <c r="Z2" s="68">
        <f t="shared" si="0"/>
        <v>45747</v>
      </c>
      <c r="AA2" s="68">
        <f t="shared" si="0"/>
        <v>45777</v>
      </c>
      <c r="AB2" s="68">
        <f t="shared" si="0"/>
        <v>45808</v>
      </c>
      <c r="AC2" s="68">
        <f t="shared" si="0"/>
        <v>45838</v>
      </c>
      <c r="AD2" s="68">
        <f t="shared" si="0"/>
        <v>45869</v>
      </c>
      <c r="AE2" s="68">
        <f t="shared" si="0"/>
        <v>45900</v>
      </c>
      <c r="AF2" s="68">
        <f t="shared" si="0"/>
        <v>45930</v>
      </c>
      <c r="AG2" s="68">
        <f t="shared" si="0"/>
        <v>45961</v>
      </c>
      <c r="AH2" s="68">
        <f t="shared" si="0"/>
        <v>45991</v>
      </c>
      <c r="AI2" s="68">
        <f t="shared" si="0"/>
        <v>46022</v>
      </c>
      <c r="AJ2" s="68">
        <f t="shared" si="0"/>
        <v>46053</v>
      </c>
      <c r="AK2" s="68">
        <f t="shared" si="0"/>
        <v>46081</v>
      </c>
      <c r="AL2" s="68">
        <f t="shared" si="0"/>
        <v>46112</v>
      </c>
      <c r="AM2" s="68">
        <f t="shared" si="0"/>
        <v>46142</v>
      </c>
      <c r="AN2" s="68">
        <f t="shared" si="0"/>
        <v>46173</v>
      </c>
      <c r="AO2" s="69">
        <f t="shared" si="0"/>
        <v>46203</v>
      </c>
      <c r="AP2" s="68">
        <f t="shared" si="0"/>
        <v>46234</v>
      </c>
      <c r="AQ2" s="68">
        <f t="shared" si="0"/>
        <v>46265</v>
      </c>
      <c r="AR2" s="68">
        <f t="shared" si="0"/>
        <v>46295</v>
      </c>
      <c r="AS2" s="68">
        <f t="shared" si="0"/>
        <v>46326</v>
      </c>
      <c r="AT2" s="68">
        <f t="shared" si="0"/>
        <v>46356</v>
      </c>
      <c r="AU2" s="68">
        <f t="shared" si="0"/>
        <v>46387</v>
      </c>
      <c r="AV2" s="68">
        <f t="shared" si="0"/>
        <v>46418</v>
      </c>
      <c r="AW2" s="68">
        <f t="shared" si="0"/>
        <v>46446</v>
      </c>
      <c r="AX2" s="70">
        <f t="shared" si="0"/>
        <v>46477</v>
      </c>
    </row>
    <row r="3" spans="2:50" x14ac:dyDescent="0.25">
      <c r="B3" s="71" t="s">
        <v>45</v>
      </c>
      <c r="D3" s="2" t="s">
        <v>91</v>
      </c>
      <c r="F3" s="72">
        <f>SUMIF('Assumption Sheet'!$H$30:$H$72,F2,'Assumption Sheet'!$J$30:$J$72)</f>
        <v>0</v>
      </c>
      <c r="G3" s="72">
        <f>SUMIF('Assumption Sheet'!$H$30:$H$72,G2,'Assumption Sheet'!$J$30:$J$72)</f>
        <v>0</v>
      </c>
      <c r="H3" s="72">
        <f>SUMIF('Assumption Sheet'!$H$30:$H$72,H2,'Assumption Sheet'!$J$30:$J$72)</f>
        <v>0</v>
      </c>
      <c r="I3" s="72">
        <f>SUMIF('Assumption Sheet'!$H$30:$H$72,I2,'Assumption Sheet'!$J$30:$J$72)</f>
        <v>0.05</v>
      </c>
      <c r="J3" s="72">
        <f>SUMIF('Assumption Sheet'!$H$30:$H$72,J2,'Assumption Sheet'!$J$30:$J$72)</f>
        <v>0</v>
      </c>
      <c r="K3" s="72">
        <f>SUMIF('Assumption Sheet'!$H$30:$H$72,K2,'Assumption Sheet'!$J$30:$J$72)</f>
        <v>0</v>
      </c>
      <c r="L3" s="72">
        <f>SUMIF('Assumption Sheet'!$H$30:$H$72,L2,'Assumption Sheet'!$J$30:$J$72)</f>
        <v>0.01</v>
      </c>
      <c r="M3" s="72">
        <f>SUMIF('Assumption Sheet'!$H$30:$H$72,M2,'Assumption Sheet'!$J$30:$J$72)</f>
        <v>0</v>
      </c>
      <c r="N3" s="72">
        <f>SUMIF('Assumption Sheet'!$H$30:$H$72,N2,'Assumption Sheet'!$J$30:$J$72)</f>
        <v>0</v>
      </c>
      <c r="O3" s="72">
        <f>SUMIF('Assumption Sheet'!$H$30:$H$72,O2,'Assumption Sheet'!$J$30:$J$72)</f>
        <v>0.01</v>
      </c>
      <c r="P3" s="72">
        <f>SUMIF('Assumption Sheet'!$H$30:$H$72,P2,'Assumption Sheet'!$J$30:$J$72)</f>
        <v>0</v>
      </c>
      <c r="Q3" s="72">
        <f>SUMIF('Assumption Sheet'!$H$30:$H$72,Q2,'Assumption Sheet'!$J$30:$J$72)</f>
        <v>0</v>
      </c>
      <c r="R3" s="72">
        <f>SUMIF('Assumption Sheet'!$H$30:$H$72,R2,'Assumption Sheet'!$J$30:$J$72)</f>
        <v>0.01</v>
      </c>
      <c r="S3" s="72">
        <f>SUMIF('Assumption Sheet'!$H$30:$H$72,S2,'Assumption Sheet'!$J$30:$J$72)</f>
        <v>0</v>
      </c>
      <c r="T3" s="72">
        <f>SUMIF('Assumption Sheet'!$H$30:$H$72,T2,'Assumption Sheet'!$J$30:$J$72)</f>
        <v>0</v>
      </c>
      <c r="U3" s="72">
        <f>SUMIF('Assumption Sheet'!$H$30:$H$72,U2,'Assumption Sheet'!$J$30:$J$72)</f>
        <v>0.01</v>
      </c>
      <c r="V3" s="72">
        <f>SUMIF('Assumption Sheet'!$H$30:$H$72,V2,'Assumption Sheet'!$J$30:$J$72)</f>
        <v>0</v>
      </c>
      <c r="W3" s="72">
        <f>SUMIF('Assumption Sheet'!$H$30:$H$72,W2,'Assumption Sheet'!$J$30:$J$72)</f>
        <v>0</v>
      </c>
      <c r="X3" s="72">
        <f>SUMIF('Assumption Sheet'!$H$30:$H$72,X2,'Assumption Sheet'!$J$30:$J$72)</f>
        <v>0.01</v>
      </c>
      <c r="Y3" s="72">
        <f>SUMIF('Assumption Sheet'!$H$30:$H$72,Y2,'Assumption Sheet'!$J$30:$J$72)</f>
        <v>0</v>
      </c>
      <c r="Z3" s="72">
        <f>SUMIF('Assumption Sheet'!$H$30:$H$72,Z2,'Assumption Sheet'!$J$30:$J$72)</f>
        <v>0</v>
      </c>
      <c r="AA3" s="72">
        <f>SUMIF('Assumption Sheet'!$H$30:$H$72,AA2,'Assumption Sheet'!$J$30:$J$72)</f>
        <v>0.01</v>
      </c>
      <c r="AB3" s="72">
        <f>SUMIF('Assumption Sheet'!$H$30:$H$72,AB2,'Assumption Sheet'!$J$30:$J$72)</f>
        <v>0</v>
      </c>
      <c r="AC3" s="72">
        <f>SUMIF('Assumption Sheet'!$H$30:$H$72,AC2,'Assumption Sheet'!$J$30:$J$72)</f>
        <v>0</v>
      </c>
      <c r="AD3" s="72">
        <f>SUMIF('Assumption Sheet'!$H$30:$H$72,AD2,'Assumption Sheet'!$J$30:$J$72)</f>
        <v>0.01</v>
      </c>
      <c r="AE3" s="72">
        <f>SUMIF('Assumption Sheet'!$H$30:$H$72,AE2,'Assumption Sheet'!$J$30:$J$72)</f>
        <v>0</v>
      </c>
      <c r="AF3" s="72">
        <f>SUMIF('Assumption Sheet'!$H$30:$H$72,AF2,'Assumption Sheet'!$J$30:$J$72)</f>
        <v>0</v>
      </c>
      <c r="AG3" s="72">
        <f>SUMIF('Assumption Sheet'!$H$30:$H$72,AG2,'Assumption Sheet'!$J$30:$J$72)</f>
        <v>0.01</v>
      </c>
      <c r="AH3" s="72">
        <f>SUMIF('Assumption Sheet'!$H$30:$H$72,AH2,'Assumption Sheet'!$J$30:$J$72)</f>
        <v>0</v>
      </c>
      <c r="AI3" s="72">
        <f>SUMIF('Assumption Sheet'!$H$30:$H$72,AI2,'Assumption Sheet'!$J$30:$J$72)</f>
        <v>0</v>
      </c>
      <c r="AJ3" s="72">
        <f>SUMIF('Assumption Sheet'!$H$30:$H$72,AJ2,'Assumption Sheet'!$J$30:$J$72)</f>
        <v>0.01</v>
      </c>
      <c r="AK3" s="72">
        <f>SUMIF('Assumption Sheet'!$H$30:$H$72,AK2,'Assumption Sheet'!$J$30:$J$72)</f>
        <v>0</v>
      </c>
      <c r="AL3" s="72">
        <f>SUMIF('Assumption Sheet'!$H$30:$H$72,AL2,'Assumption Sheet'!$J$30:$J$72)</f>
        <v>0</v>
      </c>
      <c r="AM3" s="72">
        <f>SUMIF('Assumption Sheet'!$H$30:$H$72,AM2,'Assumption Sheet'!$J$30:$J$72)</f>
        <v>0.01</v>
      </c>
      <c r="AN3" s="72">
        <f>SUMIF('Assumption Sheet'!$H$30:$H$72,AN2,'Assumption Sheet'!$J$30:$J$72)</f>
        <v>0</v>
      </c>
      <c r="AO3" s="72">
        <f>SUMIF('Assumption Sheet'!$H$30:$H$72,AO2,'Assumption Sheet'!$J$30:$J$72)</f>
        <v>0</v>
      </c>
      <c r="AP3" s="72">
        <f>SUMIF('Assumption Sheet'!$H$30:$H$72,AP2,'Assumption Sheet'!$J$30:$J$72)</f>
        <v>0.02</v>
      </c>
      <c r="AQ3" s="72">
        <f>SUMIF('Assumption Sheet'!$H$30:$H$72,AQ2,'Assumption Sheet'!$J$30:$J$72)</f>
        <v>0</v>
      </c>
      <c r="AR3" s="72">
        <f>SUMIF('Assumption Sheet'!$H$30:$H$72,AR2,'Assumption Sheet'!$J$30:$J$72)</f>
        <v>0</v>
      </c>
      <c r="AS3" s="72">
        <f>SUMIF('Assumption Sheet'!$H$30:$H$72,AS2,'Assumption Sheet'!$J$30:$J$72)</f>
        <v>0.02</v>
      </c>
      <c r="AT3" s="72">
        <f>SUMIF('Assumption Sheet'!$H$30:$H$72,AT2,'Assumption Sheet'!$J$30:$J$72)</f>
        <v>0</v>
      </c>
      <c r="AU3" s="72">
        <f>SUMIF('Assumption Sheet'!$H$30:$H$72,AU2,'Assumption Sheet'!$J$30:$J$72)</f>
        <v>0</v>
      </c>
      <c r="AV3" s="72">
        <f>SUMIF('Assumption Sheet'!$H$30:$H$72,AV2,'Assumption Sheet'!$J$30:$J$72)</f>
        <v>0.02</v>
      </c>
      <c r="AW3" s="72">
        <f>SUMIF('Assumption Sheet'!$H$30:$H$72,AW2,'Assumption Sheet'!$J$30:$J$72)</f>
        <v>0</v>
      </c>
      <c r="AX3" s="72">
        <f>SUMIF('Assumption Sheet'!$H$30:$H$72,AX2,'Assumption Sheet'!$J$30:$J$72)</f>
        <v>0</v>
      </c>
    </row>
    <row r="4" spans="2:50" ht="15.75" thickBot="1" x14ac:dyDescent="0.3">
      <c r="B4" s="64"/>
      <c r="C4" s="49"/>
      <c r="D4" s="49" t="s">
        <v>170</v>
      </c>
      <c r="E4" s="49"/>
      <c r="F4" s="49"/>
      <c r="G4" s="73">
        <f>F3+G3</f>
        <v>0</v>
      </c>
      <c r="H4" s="73">
        <f>G4+H3</f>
        <v>0</v>
      </c>
      <c r="I4" s="73">
        <f t="shared" ref="I4:AX4" si="1">H4+I3</f>
        <v>0.05</v>
      </c>
      <c r="J4" s="73">
        <f t="shared" si="1"/>
        <v>0.05</v>
      </c>
      <c r="K4" s="73">
        <f t="shared" si="1"/>
        <v>0.05</v>
      </c>
      <c r="L4" s="73">
        <f t="shared" si="1"/>
        <v>6.0000000000000005E-2</v>
      </c>
      <c r="M4" s="73">
        <f t="shared" si="1"/>
        <v>6.0000000000000005E-2</v>
      </c>
      <c r="N4" s="73">
        <f t="shared" si="1"/>
        <v>6.0000000000000005E-2</v>
      </c>
      <c r="O4" s="73">
        <f t="shared" si="1"/>
        <v>7.0000000000000007E-2</v>
      </c>
      <c r="P4" s="73">
        <f t="shared" si="1"/>
        <v>7.0000000000000007E-2</v>
      </c>
      <c r="Q4" s="73">
        <f t="shared" si="1"/>
        <v>7.0000000000000007E-2</v>
      </c>
      <c r="R4" s="73">
        <f t="shared" si="1"/>
        <v>0.08</v>
      </c>
      <c r="S4" s="73">
        <f t="shared" si="1"/>
        <v>0.08</v>
      </c>
      <c r="T4" s="73">
        <f t="shared" si="1"/>
        <v>0.08</v>
      </c>
      <c r="U4" s="73">
        <f t="shared" si="1"/>
        <v>0.09</v>
      </c>
      <c r="V4" s="73">
        <f t="shared" si="1"/>
        <v>0.09</v>
      </c>
      <c r="W4" s="73">
        <f t="shared" si="1"/>
        <v>0.09</v>
      </c>
      <c r="X4" s="73">
        <f t="shared" si="1"/>
        <v>9.9999999999999992E-2</v>
      </c>
      <c r="Y4" s="73">
        <f t="shared" si="1"/>
        <v>9.9999999999999992E-2</v>
      </c>
      <c r="Z4" s="73">
        <f t="shared" si="1"/>
        <v>9.9999999999999992E-2</v>
      </c>
      <c r="AA4" s="73">
        <f t="shared" si="1"/>
        <v>0.10999999999999999</v>
      </c>
      <c r="AB4" s="73">
        <f t="shared" si="1"/>
        <v>0.10999999999999999</v>
      </c>
      <c r="AC4" s="73">
        <f t="shared" si="1"/>
        <v>0.10999999999999999</v>
      </c>
      <c r="AD4" s="73">
        <f t="shared" si="1"/>
        <v>0.11999999999999998</v>
      </c>
      <c r="AE4" s="73">
        <f t="shared" si="1"/>
        <v>0.11999999999999998</v>
      </c>
      <c r="AF4" s="73">
        <f t="shared" si="1"/>
        <v>0.11999999999999998</v>
      </c>
      <c r="AG4" s="73">
        <f t="shared" si="1"/>
        <v>0.12999999999999998</v>
      </c>
      <c r="AH4" s="73">
        <f t="shared" si="1"/>
        <v>0.12999999999999998</v>
      </c>
      <c r="AI4" s="73">
        <f t="shared" si="1"/>
        <v>0.12999999999999998</v>
      </c>
      <c r="AJ4" s="73">
        <f t="shared" si="1"/>
        <v>0.13999999999999999</v>
      </c>
      <c r="AK4" s="73">
        <f t="shared" si="1"/>
        <v>0.13999999999999999</v>
      </c>
      <c r="AL4" s="73">
        <f t="shared" si="1"/>
        <v>0.13999999999999999</v>
      </c>
      <c r="AM4" s="73">
        <f t="shared" si="1"/>
        <v>0.15</v>
      </c>
      <c r="AN4" s="73">
        <f t="shared" si="1"/>
        <v>0.15</v>
      </c>
      <c r="AO4" s="73">
        <f t="shared" si="1"/>
        <v>0.15</v>
      </c>
      <c r="AP4" s="73">
        <f t="shared" si="1"/>
        <v>0.16999999999999998</v>
      </c>
      <c r="AQ4" s="73">
        <f t="shared" si="1"/>
        <v>0.16999999999999998</v>
      </c>
      <c r="AR4" s="73">
        <f t="shared" si="1"/>
        <v>0.16999999999999998</v>
      </c>
      <c r="AS4" s="73">
        <f t="shared" si="1"/>
        <v>0.18999999999999997</v>
      </c>
      <c r="AT4" s="73">
        <f t="shared" si="1"/>
        <v>0.18999999999999997</v>
      </c>
      <c r="AU4" s="73">
        <f t="shared" si="1"/>
        <v>0.18999999999999997</v>
      </c>
      <c r="AV4" s="73">
        <f t="shared" si="1"/>
        <v>0.20999999999999996</v>
      </c>
      <c r="AW4" s="73">
        <f t="shared" si="1"/>
        <v>0.20999999999999996</v>
      </c>
      <c r="AX4" s="62">
        <f t="shared" si="1"/>
        <v>0.20999999999999996</v>
      </c>
    </row>
    <row r="5" spans="2:50" s="38" customFormat="1" x14ac:dyDescent="0.25">
      <c r="B5" s="178" t="s">
        <v>34</v>
      </c>
      <c r="C5" s="179"/>
      <c r="D5" s="180"/>
      <c r="E5" s="179">
        <f>SUM(F5:AO5)</f>
        <v>1</v>
      </c>
      <c r="F5" s="179"/>
      <c r="G5" s="179"/>
      <c r="H5" s="181"/>
      <c r="I5" s="179"/>
      <c r="J5" s="179"/>
      <c r="K5" s="179"/>
      <c r="L5" s="181">
        <v>0.05</v>
      </c>
      <c r="M5" s="179"/>
      <c r="N5" s="179"/>
      <c r="O5" s="182"/>
      <c r="P5" s="179"/>
      <c r="Q5" s="181"/>
      <c r="R5" s="179"/>
      <c r="S5" s="179"/>
      <c r="T5" s="181"/>
      <c r="U5" s="179"/>
      <c r="V5" s="179"/>
      <c r="W5" s="179"/>
      <c r="X5" s="182">
        <v>0.1</v>
      </c>
      <c r="Y5" s="179"/>
      <c r="Z5" s="181"/>
      <c r="AA5" s="179"/>
      <c r="AB5" s="179"/>
      <c r="AC5" s="179"/>
      <c r="AD5" s="179"/>
      <c r="AE5" s="179"/>
      <c r="AF5" s="181">
        <v>0.15</v>
      </c>
      <c r="AG5" s="182"/>
      <c r="AH5" s="182"/>
      <c r="AI5" s="179"/>
      <c r="AJ5" s="181"/>
      <c r="AK5" s="179"/>
      <c r="AL5" s="179"/>
      <c r="AM5" s="179"/>
      <c r="AN5" s="179"/>
      <c r="AO5" s="182">
        <f>1-SUM(F5:AN5)</f>
        <v>0.7</v>
      </c>
      <c r="AP5" s="179"/>
      <c r="AQ5" s="179"/>
      <c r="AR5" s="179"/>
      <c r="AS5" s="179"/>
      <c r="AT5" s="179"/>
      <c r="AU5" s="179"/>
      <c r="AV5" s="179"/>
      <c r="AW5" s="179"/>
      <c r="AX5" s="183"/>
    </row>
    <row r="6" spans="2:50" ht="15.75" thickBot="1" x14ac:dyDescent="0.3">
      <c r="B6" s="64"/>
      <c r="C6" s="49"/>
      <c r="D6" s="49" t="s">
        <v>170</v>
      </c>
      <c r="E6" s="49"/>
      <c r="F6" s="49"/>
      <c r="G6" s="73">
        <f>F5+G5</f>
        <v>0</v>
      </c>
      <c r="H6" s="73">
        <f>G6+H5</f>
        <v>0</v>
      </c>
      <c r="I6" s="73">
        <f t="shared" ref="I6:AX6" si="2">H6+I5</f>
        <v>0</v>
      </c>
      <c r="J6" s="73">
        <f t="shared" si="2"/>
        <v>0</v>
      </c>
      <c r="K6" s="73">
        <f t="shared" si="2"/>
        <v>0</v>
      </c>
      <c r="L6" s="73">
        <f>K6+L5</f>
        <v>0.05</v>
      </c>
      <c r="M6" s="73">
        <f t="shared" si="2"/>
        <v>0.05</v>
      </c>
      <c r="N6" s="73">
        <f t="shared" si="2"/>
        <v>0.05</v>
      </c>
      <c r="O6" s="73">
        <f t="shared" si="2"/>
        <v>0.05</v>
      </c>
      <c r="P6" s="73">
        <f t="shared" si="2"/>
        <v>0.05</v>
      </c>
      <c r="Q6" s="73">
        <f t="shared" si="2"/>
        <v>0.05</v>
      </c>
      <c r="R6" s="73">
        <f t="shared" si="2"/>
        <v>0.05</v>
      </c>
      <c r="S6" s="73">
        <f t="shared" si="2"/>
        <v>0.05</v>
      </c>
      <c r="T6" s="73">
        <f t="shared" si="2"/>
        <v>0.05</v>
      </c>
      <c r="U6" s="73">
        <f t="shared" si="2"/>
        <v>0.05</v>
      </c>
      <c r="V6" s="73">
        <f t="shared" si="2"/>
        <v>0.05</v>
      </c>
      <c r="W6" s="73">
        <f t="shared" si="2"/>
        <v>0.05</v>
      </c>
      <c r="X6" s="73">
        <f t="shared" si="2"/>
        <v>0.15000000000000002</v>
      </c>
      <c r="Y6" s="73">
        <f t="shared" si="2"/>
        <v>0.15000000000000002</v>
      </c>
      <c r="Z6" s="73">
        <f t="shared" si="2"/>
        <v>0.15000000000000002</v>
      </c>
      <c r="AA6" s="73">
        <f t="shared" si="2"/>
        <v>0.15000000000000002</v>
      </c>
      <c r="AB6" s="73">
        <f t="shared" si="2"/>
        <v>0.15000000000000002</v>
      </c>
      <c r="AC6" s="73">
        <f t="shared" si="2"/>
        <v>0.15000000000000002</v>
      </c>
      <c r="AD6" s="73">
        <f t="shared" si="2"/>
        <v>0.15000000000000002</v>
      </c>
      <c r="AE6" s="73">
        <f t="shared" si="2"/>
        <v>0.15000000000000002</v>
      </c>
      <c r="AF6" s="73">
        <f t="shared" si="2"/>
        <v>0.30000000000000004</v>
      </c>
      <c r="AG6" s="73">
        <f t="shared" si="2"/>
        <v>0.30000000000000004</v>
      </c>
      <c r="AH6" s="73">
        <f t="shared" si="2"/>
        <v>0.30000000000000004</v>
      </c>
      <c r="AI6" s="73">
        <f t="shared" si="2"/>
        <v>0.30000000000000004</v>
      </c>
      <c r="AJ6" s="73">
        <f t="shared" si="2"/>
        <v>0.30000000000000004</v>
      </c>
      <c r="AK6" s="73">
        <f t="shared" si="2"/>
        <v>0.30000000000000004</v>
      </c>
      <c r="AL6" s="73">
        <f t="shared" si="2"/>
        <v>0.30000000000000004</v>
      </c>
      <c r="AM6" s="73">
        <f t="shared" si="2"/>
        <v>0.30000000000000004</v>
      </c>
      <c r="AN6" s="73">
        <f t="shared" si="2"/>
        <v>0.30000000000000004</v>
      </c>
      <c r="AO6" s="73">
        <f t="shared" si="2"/>
        <v>1</v>
      </c>
      <c r="AP6" s="73">
        <f t="shared" si="2"/>
        <v>1</v>
      </c>
      <c r="AQ6" s="73">
        <f t="shared" si="2"/>
        <v>1</v>
      </c>
      <c r="AR6" s="73">
        <f t="shared" si="2"/>
        <v>1</v>
      </c>
      <c r="AS6" s="73">
        <f t="shared" si="2"/>
        <v>1</v>
      </c>
      <c r="AT6" s="73">
        <f t="shared" si="2"/>
        <v>1</v>
      </c>
      <c r="AU6" s="73">
        <f t="shared" si="2"/>
        <v>1</v>
      </c>
      <c r="AV6" s="73">
        <f t="shared" si="2"/>
        <v>1</v>
      </c>
      <c r="AW6" s="73">
        <f t="shared" si="2"/>
        <v>1</v>
      </c>
      <c r="AX6" s="62">
        <f t="shared" si="2"/>
        <v>1</v>
      </c>
    </row>
    <row r="7" spans="2:50" hidden="1" x14ac:dyDescent="0.25">
      <c r="B7" s="74" t="s">
        <v>35</v>
      </c>
      <c r="C7" s="74" t="s">
        <v>40</v>
      </c>
      <c r="D7" s="75">
        <v>44043</v>
      </c>
      <c r="E7" s="76">
        <f>SUM(F7:AO7)</f>
        <v>1</v>
      </c>
      <c r="F7" s="77">
        <v>0.05</v>
      </c>
      <c r="G7" s="77"/>
      <c r="H7" s="77">
        <v>0.05</v>
      </c>
      <c r="I7" s="77"/>
      <c r="J7" s="74"/>
      <c r="K7" s="77">
        <v>0.05</v>
      </c>
      <c r="L7" s="74"/>
      <c r="M7" s="74"/>
      <c r="N7" s="77">
        <v>0.05</v>
      </c>
      <c r="O7" s="74"/>
      <c r="P7" s="74"/>
      <c r="Q7" s="77">
        <v>0.1</v>
      </c>
      <c r="R7" s="74"/>
      <c r="S7" s="74"/>
      <c r="T7" s="77">
        <v>0.1</v>
      </c>
      <c r="U7" s="74"/>
      <c r="V7" s="74"/>
      <c r="W7" s="77">
        <v>0.1</v>
      </c>
      <c r="X7" s="74"/>
      <c r="Y7" s="74"/>
      <c r="Z7" s="77">
        <v>0.1</v>
      </c>
      <c r="AA7" s="74"/>
      <c r="AB7" s="74"/>
      <c r="AC7" s="77">
        <v>0.1</v>
      </c>
      <c r="AD7" s="74"/>
      <c r="AE7" s="74"/>
      <c r="AF7" s="77">
        <v>0.1</v>
      </c>
      <c r="AG7" s="74"/>
      <c r="AH7" s="74"/>
      <c r="AI7" s="77">
        <v>0.1</v>
      </c>
      <c r="AJ7" s="74"/>
      <c r="AK7" s="74"/>
      <c r="AL7" s="77">
        <v>0.05</v>
      </c>
      <c r="AM7" s="74"/>
      <c r="AN7" s="74"/>
      <c r="AO7" s="77">
        <f>1-SUM(F7:AN7)</f>
        <v>5.0000000000000044E-2</v>
      </c>
      <c r="AP7" s="78"/>
      <c r="AQ7" s="78"/>
      <c r="AR7" s="78"/>
      <c r="AS7" s="78"/>
      <c r="AT7" s="78"/>
      <c r="AU7" s="78"/>
      <c r="AV7" s="78"/>
      <c r="AW7" s="78"/>
      <c r="AX7" s="78"/>
    </row>
    <row r="8" spans="2:50" hidden="1" x14ac:dyDescent="0.25">
      <c r="B8" s="3"/>
      <c r="C8" s="3"/>
      <c r="D8" s="3"/>
      <c r="E8" s="3"/>
      <c r="F8" s="13">
        <f>F7</f>
        <v>0.05</v>
      </c>
      <c r="G8" s="13">
        <f>F8+G7</f>
        <v>0.05</v>
      </c>
      <c r="H8" s="13">
        <f>G8+H7</f>
        <v>0.1</v>
      </c>
      <c r="I8" s="13">
        <f t="shared" ref="I8:AX8" si="3">H8+I7</f>
        <v>0.1</v>
      </c>
      <c r="J8" s="13">
        <f t="shared" si="3"/>
        <v>0.1</v>
      </c>
      <c r="K8" s="13">
        <f t="shared" si="3"/>
        <v>0.15000000000000002</v>
      </c>
      <c r="L8" s="13">
        <f t="shared" si="3"/>
        <v>0.15000000000000002</v>
      </c>
      <c r="M8" s="13">
        <f t="shared" si="3"/>
        <v>0.15000000000000002</v>
      </c>
      <c r="N8" s="13">
        <f t="shared" si="3"/>
        <v>0.2</v>
      </c>
      <c r="O8" s="13">
        <f t="shared" si="3"/>
        <v>0.2</v>
      </c>
      <c r="P8" s="13">
        <f t="shared" si="3"/>
        <v>0.2</v>
      </c>
      <c r="Q8" s="13">
        <f t="shared" si="3"/>
        <v>0.30000000000000004</v>
      </c>
      <c r="R8" s="13">
        <f t="shared" si="3"/>
        <v>0.30000000000000004</v>
      </c>
      <c r="S8" s="13">
        <f t="shared" si="3"/>
        <v>0.30000000000000004</v>
      </c>
      <c r="T8" s="13">
        <f t="shared" si="3"/>
        <v>0.4</v>
      </c>
      <c r="U8" s="13">
        <f t="shared" si="3"/>
        <v>0.4</v>
      </c>
      <c r="V8" s="13">
        <f t="shared" si="3"/>
        <v>0.4</v>
      </c>
      <c r="W8" s="13">
        <f t="shared" si="3"/>
        <v>0.5</v>
      </c>
      <c r="X8" s="13">
        <f t="shared" si="3"/>
        <v>0.5</v>
      </c>
      <c r="Y8" s="13">
        <f t="shared" si="3"/>
        <v>0.5</v>
      </c>
      <c r="Z8" s="13">
        <f t="shared" si="3"/>
        <v>0.6</v>
      </c>
      <c r="AA8" s="13">
        <f t="shared" si="3"/>
        <v>0.6</v>
      </c>
      <c r="AB8" s="13">
        <f t="shared" si="3"/>
        <v>0.6</v>
      </c>
      <c r="AC8" s="13">
        <f t="shared" si="3"/>
        <v>0.7</v>
      </c>
      <c r="AD8" s="13">
        <f t="shared" si="3"/>
        <v>0.7</v>
      </c>
      <c r="AE8" s="13">
        <f t="shared" si="3"/>
        <v>0.7</v>
      </c>
      <c r="AF8" s="13">
        <f t="shared" si="3"/>
        <v>0.79999999999999993</v>
      </c>
      <c r="AG8" s="13">
        <f t="shared" si="3"/>
        <v>0.79999999999999993</v>
      </c>
      <c r="AH8" s="13">
        <f t="shared" si="3"/>
        <v>0.79999999999999993</v>
      </c>
      <c r="AI8" s="13">
        <f t="shared" si="3"/>
        <v>0.89999999999999991</v>
      </c>
      <c r="AJ8" s="13">
        <f t="shared" si="3"/>
        <v>0.89999999999999991</v>
      </c>
      <c r="AK8" s="13">
        <f t="shared" si="3"/>
        <v>0.89999999999999991</v>
      </c>
      <c r="AL8" s="13">
        <f t="shared" si="3"/>
        <v>0.95</v>
      </c>
      <c r="AM8" s="13">
        <f t="shared" si="3"/>
        <v>0.95</v>
      </c>
      <c r="AN8" s="13">
        <f t="shared" si="3"/>
        <v>0.95</v>
      </c>
      <c r="AO8" s="79">
        <f t="shared" si="3"/>
        <v>1</v>
      </c>
      <c r="AP8" s="79">
        <f t="shared" si="3"/>
        <v>1</v>
      </c>
      <c r="AQ8" s="79">
        <f t="shared" si="3"/>
        <v>1</v>
      </c>
      <c r="AR8" s="79">
        <f t="shared" si="3"/>
        <v>1</v>
      </c>
      <c r="AS8" s="79">
        <f t="shared" si="3"/>
        <v>1</v>
      </c>
      <c r="AT8" s="79">
        <f t="shared" si="3"/>
        <v>1</v>
      </c>
      <c r="AU8" s="79">
        <f t="shared" si="3"/>
        <v>1</v>
      </c>
      <c r="AV8" s="79">
        <f t="shared" si="3"/>
        <v>1</v>
      </c>
      <c r="AW8" s="79">
        <f t="shared" si="3"/>
        <v>1</v>
      </c>
      <c r="AX8" s="79">
        <f t="shared" si="3"/>
        <v>1</v>
      </c>
    </row>
    <row r="9" spans="2:50" hidden="1" x14ac:dyDescent="0.25">
      <c r="B9" s="3"/>
      <c r="C9" s="3"/>
      <c r="D9" s="3"/>
      <c r="E9" s="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79"/>
      <c r="AP9" s="79"/>
      <c r="AQ9" s="79"/>
      <c r="AR9" s="79"/>
      <c r="AS9" s="79"/>
      <c r="AT9" s="79"/>
      <c r="AU9" s="79"/>
      <c r="AV9" s="79"/>
      <c r="AW9" s="79"/>
      <c r="AX9" s="79"/>
    </row>
    <row r="10" spans="2:50" hidden="1" x14ac:dyDescent="0.25">
      <c r="B10" s="33" t="s">
        <v>36</v>
      </c>
      <c r="C10" s="33" t="s">
        <v>41</v>
      </c>
      <c r="D10" s="80"/>
      <c r="E10" s="33">
        <f>SUM(F10:AO10)</f>
        <v>1</v>
      </c>
      <c r="F10" s="33"/>
      <c r="G10" s="33"/>
      <c r="H10" s="81">
        <v>0.05</v>
      </c>
      <c r="I10" s="33"/>
      <c r="J10" s="33"/>
      <c r="K10" s="33"/>
      <c r="L10" s="82">
        <v>0.1</v>
      </c>
      <c r="M10" s="33"/>
      <c r="N10" s="33"/>
      <c r="O10" s="33"/>
      <c r="P10" s="33"/>
      <c r="Q10" s="33"/>
      <c r="R10" s="82">
        <v>0.2</v>
      </c>
      <c r="S10" s="33"/>
      <c r="T10" s="33"/>
      <c r="U10" s="33"/>
      <c r="V10" s="33"/>
      <c r="W10" s="33"/>
      <c r="X10" s="82">
        <v>0.2</v>
      </c>
      <c r="Y10" s="33"/>
      <c r="Z10" s="33"/>
      <c r="AA10" s="33"/>
      <c r="AB10" s="33"/>
      <c r="AC10" s="33"/>
      <c r="AD10" s="82">
        <v>0.2</v>
      </c>
      <c r="AE10" s="33"/>
      <c r="AF10" s="33"/>
      <c r="AG10" s="33"/>
      <c r="AH10" s="33"/>
      <c r="AI10" s="33"/>
      <c r="AJ10" s="82">
        <v>0.2</v>
      </c>
      <c r="AK10" s="82"/>
      <c r="AL10" s="82"/>
      <c r="AM10" s="33"/>
      <c r="AN10" s="33"/>
      <c r="AO10" s="81">
        <f>1-SUM(F10:AN10)</f>
        <v>5.0000000000000044E-2</v>
      </c>
      <c r="AP10" s="3"/>
      <c r="AQ10" s="3"/>
      <c r="AR10" s="3"/>
      <c r="AS10" s="3"/>
      <c r="AT10" s="3"/>
      <c r="AU10" s="3"/>
      <c r="AV10" s="3"/>
      <c r="AW10" s="3"/>
      <c r="AX10" s="3"/>
    </row>
    <row r="11" spans="2:50" hidden="1" x14ac:dyDescent="0.25">
      <c r="B11" s="3"/>
      <c r="C11" s="3"/>
      <c r="D11" s="3"/>
      <c r="E11" s="3"/>
      <c r="F11" s="13"/>
      <c r="G11" s="13">
        <f>F10+G10</f>
        <v>0</v>
      </c>
      <c r="H11" s="13">
        <f>G11+H10</f>
        <v>0.05</v>
      </c>
      <c r="I11" s="13">
        <f t="shared" ref="I11:AO11" si="4">H11+I10</f>
        <v>0.05</v>
      </c>
      <c r="J11" s="13">
        <f t="shared" si="4"/>
        <v>0.05</v>
      </c>
      <c r="K11" s="13">
        <f t="shared" si="4"/>
        <v>0.05</v>
      </c>
      <c r="L11" s="13">
        <f t="shared" si="4"/>
        <v>0.15000000000000002</v>
      </c>
      <c r="M11" s="13">
        <f t="shared" si="4"/>
        <v>0.15000000000000002</v>
      </c>
      <c r="N11" s="13">
        <f t="shared" si="4"/>
        <v>0.15000000000000002</v>
      </c>
      <c r="O11" s="13">
        <f t="shared" si="4"/>
        <v>0.15000000000000002</v>
      </c>
      <c r="P11" s="13">
        <f t="shared" si="4"/>
        <v>0.15000000000000002</v>
      </c>
      <c r="Q11" s="13">
        <f t="shared" si="4"/>
        <v>0.15000000000000002</v>
      </c>
      <c r="R11" s="13">
        <f t="shared" si="4"/>
        <v>0.35000000000000003</v>
      </c>
      <c r="S11" s="13">
        <f t="shared" si="4"/>
        <v>0.35000000000000003</v>
      </c>
      <c r="T11" s="13">
        <f t="shared" si="4"/>
        <v>0.35000000000000003</v>
      </c>
      <c r="U11" s="13">
        <f t="shared" si="4"/>
        <v>0.35000000000000003</v>
      </c>
      <c r="V11" s="13">
        <f t="shared" si="4"/>
        <v>0.35000000000000003</v>
      </c>
      <c r="W11" s="13">
        <f t="shared" si="4"/>
        <v>0.35000000000000003</v>
      </c>
      <c r="X11" s="13">
        <f t="shared" si="4"/>
        <v>0.55000000000000004</v>
      </c>
      <c r="Y11" s="13">
        <f t="shared" si="4"/>
        <v>0.55000000000000004</v>
      </c>
      <c r="Z11" s="13">
        <f t="shared" si="4"/>
        <v>0.55000000000000004</v>
      </c>
      <c r="AA11" s="13">
        <f t="shared" si="4"/>
        <v>0.55000000000000004</v>
      </c>
      <c r="AB11" s="13">
        <f t="shared" si="4"/>
        <v>0.55000000000000004</v>
      </c>
      <c r="AC11" s="13">
        <f t="shared" si="4"/>
        <v>0.55000000000000004</v>
      </c>
      <c r="AD11" s="13">
        <f t="shared" si="4"/>
        <v>0.75</v>
      </c>
      <c r="AE11" s="13">
        <f t="shared" si="4"/>
        <v>0.75</v>
      </c>
      <c r="AF11" s="13">
        <f t="shared" si="4"/>
        <v>0.75</v>
      </c>
      <c r="AG11" s="13">
        <f t="shared" si="4"/>
        <v>0.75</v>
      </c>
      <c r="AH11" s="13">
        <f t="shared" si="4"/>
        <v>0.75</v>
      </c>
      <c r="AI11" s="13">
        <f t="shared" si="4"/>
        <v>0.75</v>
      </c>
      <c r="AJ11" s="13">
        <f t="shared" si="4"/>
        <v>0.95</v>
      </c>
      <c r="AK11" s="13">
        <f t="shared" si="4"/>
        <v>0.95</v>
      </c>
      <c r="AL11" s="13">
        <f t="shared" si="4"/>
        <v>0.95</v>
      </c>
      <c r="AM11" s="13">
        <f t="shared" si="4"/>
        <v>0.95</v>
      </c>
      <c r="AN11" s="13">
        <f t="shared" si="4"/>
        <v>0.95</v>
      </c>
      <c r="AO11" s="79">
        <f t="shared" si="4"/>
        <v>1</v>
      </c>
      <c r="AP11" s="3"/>
      <c r="AQ11" s="3"/>
      <c r="AR11" s="3"/>
      <c r="AS11" s="3"/>
      <c r="AT11" s="3"/>
      <c r="AU11" s="3"/>
      <c r="AV11" s="3"/>
      <c r="AW11" s="3"/>
      <c r="AX11" s="3"/>
    </row>
    <row r="12" spans="2:50" hidden="1" x14ac:dyDescent="0.25">
      <c r="B12" s="3"/>
      <c r="C12" s="3"/>
      <c r="D12" s="3"/>
      <c r="E12" s="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79"/>
      <c r="AP12" s="3"/>
      <c r="AQ12" s="3"/>
      <c r="AR12" s="3"/>
      <c r="AS12" s="3"/>
      <c r="AT12" s="3"/>
      <c r="AU12" s="3"/>
      <c r="AV12" s="3"/>
      <c r="AW12" s="3"/>
      <c r="AX12" s="3"/>
    </row>
    <row r="13" spans="2:50" hidden="1" x14ac:dyDescent="0.25">
      <c r="B13" s="83" t="s">
        <v>38</v>
      </c>
      <c r="C13" s="83" t="s">
        <v>43</v>
      </c>
      <c r="D13" s="84"/>
      <c r="E13" s="83">
        <f>SUM(F13:AO13)</f>
        <v>1</v>
      </c>
      <c r="F13" s="83"/>
      <c r="G13" s="83"/>
      <c r="H13" s="85">
        <v>0.05</v>
      </c>
      <c r="I13" s="83"/>
      <c r="J13" s="83"/>
      <c r="K13" s="83"/>
      <c r="L13" s="83"/>
      <c r="M13" s="83"/>
      <c r="N13" s="83"/>
      <c r="O13" s="86">
        <v>0.25</v>
      </c>
      <c r="P13" s="83"/>
      <c r="Q13" s="83"/>
      <c r="R13" s="83"/>
      <c r="S13" s="83"/>
      <c r="T13" s="83"/>
      <c r="U13" s="83"/>
      <c r="V13" s="83"/>
      <c r="W13" s="83"/>
      <c r="X13" s="86">
        <v>0.25</v>
      </c>
      <c r="Y13" s="83"/>
      <c r="Z13" s="83"/>
      <c r="AA13" s="83"/>
      <c r="AB13" s="83"/>
      <c r="AC13" s="83"/>
      <c r="AD13" s="83"/>
      <c r="AE13" s="83"/>
      <c r="AF13" s="83"/>
      <c r="AG13" s="86">
        <v>0.25</v>
      </c>
      <c r="AH13" s="86"/>
      <c r="AI13" s="83"/>
      <c r="AJ13" s="83"/>
      <c r="AK13" s="83"/>
      <c r="AL13" s="83"/>
      <c r="AM13" s="83"/>
      <c r="AN13" s="83"/>
      <c r="AO13" s="86">
        <f>1-SUM(F13:AN13)</f>
        <v>0.19999999999999996</v>
      </c>
      <c r="AP13" s="3"/>
      <c r="AQ13" s="3"/>
      <c r="AR13" s="3"/>
      <c r="AS13" s="3"/>
      <c r="AT13" s="3"/>
      <c r="AU13" s="3"/>
      <c r="AV13" s="3"/>
      <c r="AW13" s="3"/>
      <c r="AX13" s="3"/>
    </row>
    <row r="14" spans="2:50" hidden="1" x14ac:dyDescent="0.25">
      <c r="B14" s="3"/>
      <c r="C14" s="3"/>
      <c r="D14" s="3"/>
      <c r="E14" s="3"/>
      <c r="F14" s="3"/>
      <c r="G14" s="13">
        <f>F13+G13</f>
        <v>0</v>
      </c>
      <c r="H14" s="13">
        <f>G14+H13</f>
        <v>0.05</v>
      </c>
      <c r="I14" s="13">
        <f t="shared" ref="I14:AO14" si="5">H14+I13</f>
        <v>0.05</v>
      </c>
      <c r="J14" s="13">
        <f t="shared" si="5"/>
        <v>0.05</v>
      </c>
      <c r="K14" s="13">
        <f t="shared" si="5"/>
        <v>0.05</v>
      </c>
      <c r="L14" s="13">
        <f t="shared" si="5"/>
        <v>0.05</v>
      </c>
      <c r="M14" s="13">
        <f t="shared" si="5"/>
        <v>0.05</v>
      </c>
      <c r="N14" s="13">
        <f t="shared" si="5"/>
        <v>0.05</v>
      </c>
      <c r="O14" s="13">
        <f t="shared" si="5"/>
        <v>0.3</v>
      </c>
      <c r="P14" s="13">
        <f t="shared" si="5"/>
        <v>0.3</v>
      </c>
      <c r="Q14" s="13">
        <f t="shared" si="5"/>
        <v>0.3</v>
      </c>
      <c r="R14" s="13">
        <f t="shared" si="5"/>
        <v>0.3</v>
      </c>
      <c r="S14" s="13">
        <f t="shared" si="5"/>
        <v>0.3</v>
      </c>
      <c r="T14" s="13">
        <f t="shared" si="5"/>
        <v>0.3</v>
      </c>
      <c r="U14" s="13">
        <f t="shared" si="5"/>
        <v>0.3</v>
      </c>
      <c r="V14" s="13">
        <f t="shared" si="5"/>
        <v>0.3</v>
      </c>
      <c r="W14" s="13">
        <f t="shared" si="5"/>
        <v>0.3</v>
      </c>
      <c r="X14" s="13">
        <f t="shared" si="5"/>
        <v>0.55000000000000004</v>
      </c>
      <c r="Y14" s="13">
        <f t="shared" si="5"/>
        <v>0.55000000000000004</v>
      </c>
      <c r="Z14" s="13">
        <f t="shared" si="5"/>
        <v>0.55000000000000004</v>
      </c>
      <c r="AA14" s="13">
        <f t="shared" si="5"/>
        <v>0.55000000000000004</v>
      </c>
      <c r="AB14" s="13">
        <f t="shared" si="5"/>
        <v>0.55000000000000004</v>
      </c>
      <c r="AC14" s="13">
        <f t="shared" si="5"/>
        <v>0.55000000000000004</v>
      </c>
      <c r="AD14" s="13">
        <f t="shared" si="5"/>
        <v>0.55000000000000004</v>
      </c>
      <c r="AE14" s="13">
        <f t="shared" si="5"/>
        <v>0.55000000000000004</v>
      </c>
      <c r="AF14" s="13">
        <f t="shared" si="5"/>
        <v>0.55000000000000004</v>
      </c>
      <c r="AG14" s="13">
        <f t="shared" si="5"/>
        <v>0.8</v>
      </c>
      <c r="AH14" s="13">
        <f t="shared" si="5"/>
        <v>0.8</v>
      </c>
      <c r="AI14" s="13">
        <f t="shared" si="5"/>
        <v>0.8</v>
      </c>
      <c r="AJ14" s="13">
        <f t="shared" si="5"/>
        <v>0.8</v>
      </c>
      <c r="AK14" s="13">
        <f t="shared" si="5"/>
        <v>0.8</v>
      </c>
      <c r="AL14" s="13">
        <f t="shared" si="5"/>
        <v>0.8</v>
      </c>
      <c r="AM14" s="13">
        <f t="shared" si="5"/>
        <v>0.8</v>
      </c>
      <c r="AN14" s="13">
        <f t="shared" si="5"/>
        <v>0.8</v>
      </c>
      <c r="AO14" s="79">
        <f t="shared" si="5"/>
        <v>1</v>
      </c>
      <c r="AP14" s="3"/>
      <c r="AQ14" s="3"/>
      <c r="AR14" s="3"/>
      <c r="AS14" s="3"/>
      <c r="AT14" s="3"/>
      <c r="AU14" s="3"/>
      <c r="AV14" s="3"/>
      <c r="AW14" s="3"/>
      <c r="AX14" s="3"/>
    </row>
    <row r="15" spans="2:50" hidden="1" x14ac:dyDescent="0.25">
      <c r="B15" s="3"/>
      <c r="C15" s="3"/>
      <c r="D15" s="3"/>
      <c r="E15" s="3"/>
      <c r="F15" s="87"/>
      <c r="G15" s="87"/>
      <c r="H15" s="87"/>
      <c r="I15" s="87"/>
      <c r="J15" s="87"/>
      <c r="K15" s="8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88"/>
      <c r="AP15" s="3"/>
      <c r="AQ15" s="3"/>
      <c r="AR15" s="3"/>
      <c r="AS15" s="3"/>
      <c r="AT15" s="3"/>
      <c r="AU15" s="3"/>
      <c r="AV15" s="3"/>
      <c r="AW15" s="3"/>
      <c r="AX15" s="3"/>
    </row>
    <row r="16" spans="2:50" hidden="1" x14ac:dyDescent="0.25">
      <c r="B16" s="37" t="s">
        <v>39</v>
      </c>
      <c r="C16" s="37" t="s">
        <v>42</v>
      </c>
      <c r="D16" s="89"/>
      <c r="E16" s="37">
        <f>SUM(F16:AO16)</f>
        <v>1</v>
      </c>
      <c r="F16" s="37"/>
      <c r="G16" s="37"/>
      <c r="H16" s="90">
        <v>0.05</v>
      </c>
      <c r="I16" s="37"/>
      <c r="J16" s="37"/>
      <c r="K16" s="37"/>
      <c r="L16" s="37"/>
      <c r="M16" s="37"/>
      <c r="N16" s="37"/>
      <c r="O16" s="37"/>
      <c r="P16" s="37"/>
      <c r="Q16" s="37"/>
      <c r="R16" s="91">
        <v>0.5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91">
        <v>0.35</v>
      </c>
      <c r="AE16" s="91"/>
      <c r="AF16" s="91"/>
      <c r="AG16" s="37"/>
      <c r="AH16" s="37"/>
      <c r="AI16" s="37"/>
      <c r="AJ16" s="37"/>
      <c r="AK16" s="37"/>
      <c r="AL16" s="37"/>
      <c r="AM16" s="37"/>
      <c r="AN16" s="37"/>
      <c r="AO16" s="91">
        <f>1-SUM(F16:AN16)</f>
        <v>9.9999999999999978E-2</v>
      </c>
      <c r="AP16" s="3"/>
      <c r="AQ16" s="3"/>
      <c r="AR16" s="3"/>
      <c r="AS16" s="3"/>
      <c r="AT16" s="3"/>
      <c r="AU16" s="3"/>
      <c r="AV16" s="3"/>
      <c r="AW16" s="3"/>
      <c r="AX16" s="3"/>
    </row>
    <row r="17" spans="1:59" hidden="1" x14ac:dyDescent="0.25">
      <c r="B17" s="3"/>
      <c r="C17" s="3"/>
      <c r="D17" s="3"/>
      <c r="E17" s="3"/>
      <c r="F17" s="3"/>
      <c r="G17" s="13">
        <f>F16+G16</f>
        <v>0</v>
      </c>
      <c r="H17" s="13">
        <f>G17+H16</f>
        <v>0.05</v>
      </c>
      <c r="I17" s="13">
        <f t="shared" ref="I17:AO17" si="6">H17+I16</f>
        <v>0.05</v>
      </c>
      <c r="J17" s="13">
        <f t="shared" si="6"/>
        <v>0.05</v>
      </c>
      <c r="K17" s="13">
        <f t="shared" si="6"/>
        <v>0.05</v>
      </c>
      <c r="L17" s="13">
        <f t="shared" si="6"/>
        <v>0.05</v>
      </c>
      <c r="M17" s="13">
        <f t="shared" si="6"/>
        <v>0.05</v>
      </c>
      <c r="N17" s="13">
        <f t="shared" si="6"/>
        <v>0.05</v>
      </c>
      <c r="O17" s="13">
        <f t="shared" si="6"/>
        <v>0.05</v>
      </c>
      <c r="P17" s="13">
        <f t="shared" si="6"/>
        <v>0.05</v>
      </c>
      <c r="Q17" s="13">
        <f t="shared" si="6"/>
        <v>0.05</v>
      </c>
      <c r="R17" s="13">
        <f t="shared" si="6"/>
        <v>0.55000000000000004</v>
      </c>
      <c r="S17" s="13">
        <f t="shared" si="6"/>
        <v>0.55000000000000004</v>
      </c>
      <c r="T17" s="13">
        <f t="shared" si="6"/>
        <v>0.55000000000000004</v>
      </c>
      <c r="U17" s="13">
        <f t="shared" si="6"/>
        <v>0.55000000000000004</v>
      </c>
      <c r="V17" s="13">
        <f t="shared" si="6"/>
        <v>0.55000000000000004</v>
      </c>
      <c r="W17" s="13">
        <f t="shared" si="6"/>
        <v>0.55000000000000004</v>
      </c>
      <c r="X17" s="13">
        <f t="shared" si="6"/>
        <v>0.55000000000000004</v>
      </c>
      <c r="Y17" s="13">
        <f t="shared" si="6"/>
        <v>0.55000000000000004</v>
      </c>
      <c r="Z17" s="13">
        <f t="shared" si="6"/>
        <v>0.55000000000000004</v>
      </c>
      <c r="AA17" s="13">
        <f t="shared" si="6"/>
        <v>0.55000000000000004</v>
      </c>
      <c r="AB17" s="13">
        <f t="shared" si="6"/>
        <v>0.55000000000000004</v>
      </c>
      <c r="AC17" s="13">
        <f t="shared" si="6"/>
        <v>0.55000000000000004</v>
      </c>
      <c r="AD17" s="13">
        <f t="shared" si="6"/>
        <v>0.9</v>
      </c>
      <c r="AE17" s="13">
        <f t="shared" si="6"/>
        <v>0.9</v>
      </c>
      <c r="AF17" s="13">
        <f t="shared" si="6"/>
        <v>0.9</v>
      </c>
      <c r="AG17" s="13">
        <f t="shared" si="6"/>
        <v>0.9</v>
      </c>
      <c r="AH17" s="13">
        <f t="shared" si="6"/>
        <v>0.9</v>
      </c>
      <c r="AI17" s="13">
        <f t="shared" si="6"/>
        <v>0.9</v>
      </c>
      <c r="AJ17" s="13">
        <f t="shared" si="6"/>
        <v>0.9</v>
      </c>
      <c r="AK17" s="13">
        <f t="shared" si="6"/>
        <v>0.9</v>
      </c>
      <c r="AL17" s="13">
        <f t="shared" si="6"/>
        <v>0.9</v>
      </c>
      <c r="AM17" s="13">
        <f t="shared" si="6"/>
        <v>0.9</v>
      </c>
      <c r="AN17" s="13">
        <f t="shared" si="6"/>
        <v>0.9</v>
      </c>
      <c r="AO17" s="79">
        <f t="shared" si="6"/>
        <v>1</v>
      </c>
      <c r="AP17" s="3"/>
      <c r="AQ17" s="3"/>
      <c r="AR17" s="3"/>
      <c r="AS17" s="3"/>
      <c r="AT17" s="3"/>
      <c r="AU17" s="3"/>
      <c r="AV17" s="3"/>
      <c r="AW17" s="3"/>
      <c r="AX17" s="3"/>
    </row>
    <row r="18" spans="1:59" x14ac:dyDescent="0.25">
      <c r="C18" s="36">
        <f>(D18+'Sale Building Inv Sales'!D20)/C21</f>
        <v>9.25</v>
      </c>
      <c r="D18" s="57">
        <f>SUBTOTAL(9,D23:D67)</f>
        <v>24</v>
      </c>
    </row>
    <row r="19" spans="1:59" x14ac:dyDescent="0.25">
      <c r="C19" s="36"/>
      <c r="D19" s="57"/>
    </row>
    <row r="20" spans="1:59" x14ac:dyDescent="0.25">
      <c r="C20" s="36"/>
      <c r="D20" s="57"/>
    </row>
    <row r="21" spans="1:59" x14ac:dyDescent="0.25">
      <c r="C21" s="23">
        <f t="shared" ref="C21:K21" si="7">SUM(C23:C67)</f>
        <v>24</v>
      </c>
      <c r="D21" s="19">
        <f t="shared" si="7"/>
        <v>24</v>
      </c>
      <c r="E21" s="23">
        <f t="shared" si="7"/>
        <v>0</v>
      </c>
      <c r="F21" s="23">
        <f t="shared" si="7"/>
        <v>0</v>
      </c>
      <c r="G21" s="23">
        <f t="shared" si="7"/>
        <v>0</v>
      </c>
      <c r="H21" s="23">
        <f t="shared" si="7"/>
        <v>0</v>
      </c>
      <c r="I21" s="23">
        <f t="shared" si="7"/>
        <v>0</v>
      </c>
      <c r="J21" s="23">
        <f t="shared" si="7"/>
        <v>0</v>
      </c>
      <c r="K21" s="23">
        <f t="shared" si="7"/>
        <v>0</v>
      </c>
      <c r="L21" s="23">
        <f>SUM(L23:L67)*(1-'Financial Analysis'!$G$33)</f>
        <v>0</v>
      </c>
      <c r="M21" s="23">
        <f>SUM(M23:M67)*(1-'Financial Analysis'!$G$33)</f>
        <v>0</v>
      </c>
      <c r="N21" s="23">
        <f>SUM(N23:N67)*(1-'Financial Analysis'!$G$33)</f>
        <v>0</v>
      </c>
      <c r="O21" s="23">
        <f>SUM(O23:O67)*(1-'Financial Analysis'!$G$33)</f>
        <v>0</v>
      </c>
      <c r="P21" s="23">
        <f>SUM(P23:P67)*(1-'Financial Analysis'!$G$33)</f>
        <v>0</v>
      </c>
      <c r="Q21" s="23">
        <f>SUM(Q23:Q67)*(1-'Financial Analysis'!$G$33)</f>
        <v>0</v>
      </c>
      <c r="R21" s="23">
        <f>SUM(R23:R67)*(1-'Financial Analysis'!$G$33)</f>
        <v>0</v>
      </c>
      <c r="S21" s="23">
        <f>SUM(S23:S67)*(1-'Financial Analysis'!$G$33)</f>
        <v>0</v>
      </c>
      <c r="T21" s="23">
        <f>SUM(T23:T67)*(1-'Financial Analysis'!$G$33)</f>
        <v>0</v>
      </c>
      <c r="U21" s="23">
        <f>SUM(U23:U67)*(1-'Financial Analysis'!$G$33)</f>
        <v>0</v>
      </c>
      <c r="V21" s="23">
        <f>SUM(V23:V67)*(1-'Financial Analysis'!$G$33)</f>
        <v>0</v>
      </c>
      <c r="W21" s="23">
        <f>SUM(W23:W67)*(1-'Financial Analysis'!$G$33)</f>
        <v>0</v>
      </c>
      <c r="X21" s="23">
        <f>SUM(X23:X67)*(1-'Financial Analysis'!$G$33)</f>
        <v>0</v>
      </c>
      <c r="Y21" s="23">
        <f>SUM(Y23:Y67)*(1-'Financial Analysis'!$G$33)</f>
        <v>0</v>
      </c>
      <c r="Z21" s="23">
        <f>SUM(Z23:Z67)*(1-'Financial Analysis'!$G$33)</f>
        <v>0</v>
      </c>
      <c r="AA21" s="23">
        <f>SUM(AA23:AA67)*(1-'Financial Analysis'!$G$33)</f>
        <v>0</v>
      </c>
      <c r="AB21" s="23">
        <f>SUM(AB23:AB67)*(1-'Financial Analysis'!$G$33)</f>
        <v>0</v>
      </c>
      <c r="AC21" s="23">
        <f>SUM(AC23:AC67)*(1-'Financial Analysis'!$G$33)</f>
        <v>0</v>
      </c>
      <c r="AD21" s="23">
        <f>SUM(AD23:AD67)*(1-'Financial Analysis'!$G$33)</f>
        <v>0</v>
      </c>
      <c r="AE21" s="23">
        <f>SUM(AE23:AE67)*(1-'Financial Analysis'!$G$33)</f>
        <v>0</v>
      </c>
      <c r="AF21" s="23">
        <f>SUM(AF23:AF67)*(1-'Financial Analysis'!$G$33)</f>
        <v>0</v>
      </c>
      <c r="AG21" s="23">
        <f>SUM(AG23:AG67)*(1-'Financial Analysis'!$G$33)</f>
        <v>0</v>
      </c>
      <c r="AH21" s="23">
        <f>SUM(AH23:AH67)*(1-'Financial Analysis'!$G$33)</f>
        <v>0</v>
      </c>
      <c r="AI21" s="23">
        <f>SUM(AI23:AI67)*(1-'Financial Analysis'!$G$33)</f>
        <v>0</v>
      </c>
      <c r="AJ21" s="23">
        <f>SUM(AJ23:AJ67)*(1-'Financial Analysis'!$G$33)</f>
        <v>0</v>
      </c>
      <c r="AK21" s="23">
        <f>SUM(AK23:AK67)*(1-'Financial Analysis'!$G$33)</f>
        <v>0</v>
      </c>
      <c r="AL21" s="23">
        <f>SUM(AL23:AL67)*(1-'Financial Analysis'!$G$33)</f>
        <v>0</v>
      </c>
      <c r="AM21" s="23">
        <f>SUM(AM23:AM67)*(1-'Financial Analysis'!$G$33)</f>
        <v>0</v>
      </c>
      <c r="AN21" s="23">
        <f>SUM(AN23:AN67)*(1-'Financial Analysis'!$G$33)</f>
        <v>0</v>
      </c>
      <c r="AO21" s="23">
        <f>SUM(AO23:AO67)*(1-'Financial Analysis'!$G$33)</f>
        <v>0</v>
      </c>
      <c r="AP21" s="23">
        <f>SUM(AP23:AP67)*(1-'Financial Analysis'!$G$33)</f>
        <v>0</v>
      </c>
      <c r="AQ21" s="23">
        <f>SUM(AQ23:AQ67)*(1-'Financial Analysis'!$G$33)</f>
        <v>0</v>
      </c>
      <c r="AR21" s="23">
        <f>SUM(AR23:AR67)*(1-'Financial Analysis'!$G$33)</f>
        <v>0</v>
      </c>
      <c r="AS21" s="23">
        <f>SUM(AS23:AS67)*(1-'Financial Analysis'!$G$33)</f>
        <v>0</v>
      </c>
      <c r="AT21" s="23">
        <f>SUM(AT23:AT67)*(1-'Financial Analysis'!$G$33)</f>
        <v>0</v>
      </c>
      <c r="AU21" s="23">
        <f>SUM(AU23:AU67)*(1-'Financial Analysis'!$G$33)</f>
        <v>0</v>
      </c>
      <c r="AV21" s="23">
        <f>SUM(AV23:AV67)*(1-'Financial Analysis'!$G$33)</f>
        <v>0</v>
      </c>
      <c r="AW21" s="23">
        <f>SUM(AW23:AW67)*(1-'Financial Analysis'!$G$33)</f>
        <v>0</v>
      </c>
      <c r="AX21" s="23">
        <f>SUM(AX23:AX67)*(1-'Financial Analysis'!$G$33)</f>
        <v>0</v>
      </c>
    </row>
    <row r="22" spans="1:59" x14ac:dyDescent="0.25">
      <c r="B22" s="92" t="s">
        <v>3</v>
      </c>
      <c r="C22" s="21" t="s">
        <v>379</v>
      </c>
      <c r="D22" s="14" t="s">
        <v>25</v>
      </c>
      <c r="E22" s="21" t="s">
        <v>44</v>
      </c>
      <c r="F22" s="93">
        <f>B23</f>
        <v>45138</v>
      </c>
      <c r="G22" s="93">
        <f>EOMONTH(F22,1)</f>
        <v>45169</v>
      </c>
      <c r="H22" s="93">
        <f t="shared" ref="H22:AX22" si="8">EOMONTH(G22,1)</f>
        <v>45199</v>
      </c>
      <c r="I22" s="93">
        <f t="shared" si="8"/>
        <v>45230</v>
      </c>
      <c r="J22" s="93">
        <f t="shared" si="8"/>
        <v>45260</v>
      </c>
      <c r="K22" s="93">
        <f t="shared" si="8"/>
        <v>45291</v>
      </c>
      <c r="L22" s="93">
        <f t="shared" si="8"/>
        <v>45322</v>
      </c>
      <c r="M22" s="93">
        <f t="shared" si="8"/>
        <v>45351</v>
      </c>
      <c r="N22" s="93">
        <f t="shared" si="8"/>
        <v>45382</v>
      </c>
      <c r="O22" s="93">
        <f t="shared" si="8"/>
        <v>45412</v>
      </c>
      <c r="P22" s="93">
        <f t="shared" si="8"/>
        <v>45443</v>
      </c>
      <c r="Q22" s="93">
        <f t="shared" si="8"/>
        <v>45473</v>
      </c>
      <c r="R22" s="93">
        <f t="shared" si="8"/>
        <v>45504</v>
      </c>
      <c r="S22" s="93">
        <f t="shared" si="8"/>
        <v>45535</v>
      </c>
      <c r="T22" s="93">
        <f t="shared" si="8"/>
        <v>45565</v>
      </c>
      <c r="U22" s="93">
        <f t="shared" si="8"/>
        <v>45596</v>
      </c>
      <c r="V22" s="93">
        <f t="shared" si="8"/>
        <v>45626</v>
      </c>
      <c r="W22" s="93">
        <f t="shared" si="8"/>
        <v>45657</v>
      </c>
      <c r="X22" s="93">
        <f t="shared" si="8"/>
        <v>45688</v>
      </c>
      <c r="Y22" s="93">
        <f t="shared" si="8"/>
        <v>45716</v>
      </c>
      <c r="Z22" s="93">
        <f t="shared" si="8"/>
        <v>45747</v>
      </c>
      <c r="AA22" s="93">
        <f t="shared" si="8"/>
        <v>45777</v>
      </c>
      <c r="AB22" s="93">
        <f t="shared" si="8"/>
        <v>45808</v>
      </c>
      <c r="AC22" s="93">
        <f t="shared" si="8"/>
        <v>45838</v>
      </c>
      <c r="AD22" s="93">
        <f t="shared" si="8"/>
        <v>45869</v>
      </c>
      <c r="AE22" s="93">
        <f t="shared" si="8"/>
        <v>45900</v>
      </c>
      <c r="AF22" s="93">
        <f t="shared" si="8"/>
        <v>45930</v>
      </c>
      <c r="AG22" s="93">
        <f t="shared" si="8"/>
        <v>45961</v>
      </c>
      <c r="AH22" s="93">
        <f t="shared" si="8"/>
        <v>45991</v>
      </c>
      <c r="AI22" s="93">
        <f t="shared" si="8"/>
        <v>46022</v>
      </c>
      <c r="AJ22" s="93">
        <f t="shared" si="8"/>
        <v>46053</v>
      </c>
      <c r="AK22" s="93">
        <f>EOMONTH(AJ22,1)</f>
        <v>46081</v>
      </c>
      <c r="AL22" s="93">
        <f t="shared" si="8"/>
        <v>46112</v>
      </c>
      <c r="AM22" s="93">
        <f t="shared" si="8"/>
        <v>46142</v>
      </c>
      <c r="AN22" s="93">
        <f t="shared" si="8"/>
        <v>46173</v>
      </c>
      <c r="AO22" s="94">
        <f t="shared" si="8"/>
        <v>46203</v>
      </c>
      <c r="AP22" s="93">
        <f t="shared" si="8"/>
        <v>46234</v>
      </c>
      <c r="AQ22" s="93">
        <f t="shared" si="8"/>
        <v>46265</v>
      </c>
      <c r="AR22" s="93">
        <f t="shared" si="8"/>
        <v>46295</v>
      </c>
      <c r="AS22" s="93">
        <f t="shared" si="8"/>
        <v>46326</v>
      </c>
      <c r="AT22" s="93">
        <f t="shared" si="8"/>
        <v>46356</v>
      </c>
      <c r="AU22" s="93">
        <f t="shared" si="8"/>
        <v>46387</v>
      </c>
      <c r="AV22" s="93">
        <f t="shared" si="8"/>
        <v>46418</v>
      </c>
      <c r="AW22" s="93">
        <f t="shared" si="8"/>
        <v>46446</v>
      </c>
      <c r="AX22" s="93">
        <f t="shared" si="8"/>
        <v>46477</v>
      </c>
      <c r="AY22" s="1"/>
      <c r="AZ22" s="1"/>
      <c r="BA22" s="1"/>
      <c r="BB22" s="1"/>
      <c r="BC22" s="1"/>
      <c r="BD22" s="1"/>
      <c r="BE22" s="1"/>
      <c r="BF22" s="1"/>
      <c r="BG22" s="1"/>
    </row>
    <row r="23" spans="1:59" x14ac:dyDescent="0.25">
      <c r="A23" s="23">
        <f>E23-SUM(F23:AX23)</f>
        <v>0</v>
      </c>
      <c r="B23" s="95">
        <f>'Velocity Input'!C11</f>
        <v>45138</v>
      </c>
      <c r="C23" s="12">
        <f>SUM('Velocity Input'!I11:I14)</f>
        <v>0</v>
      </c>
      <c r="D23" s="15">
        <f>C23</f>
        <v>0</v>
      </c>
      <c r="E23" s="12">
        <f>SUM('Velocity Input'!M11:M14)</f>
        <v>0</v>
      </c>
      <c r="F23" s="11">
        <f t="shared" ref="F23:U38" si="9">IF($B23&gt;F$2,0,IF($C23="CLP",IF($B23=F$2,$E23*F$4,$E23*F$3),IF($B23=F$2,$E23*F$6,$E23*F$5)))</f>
        <v>0</v>
      </c>
      <c r="G23" s="11">
        <f t="shared" si="9"/>
        <v>0</v>
      </c>
      <c r="H23" s="11">
        <f t="shared" si="9"/>
        <v>0</v>
      </c>
      <c r="I23" s="11">
        <f t="shared" si="9"/>
        <v>0</v>
      </c>
      <c r="J23" s="11">
        <f t="shared" si="9"/>
        <v>0</v>
      </c>
      <c r="K23" s="11">
        <f t="shared" si="9"/>
        <v>0</v>
      </c>
      <c r="L23" s="11">
        <f t="shared" si="9"/>
        <v>0</v>
      </c>
      <c r="M23" s="11">
        <f t="shared" si="9"/>
        <v>0</v>
      </c>
      <c r="N23" s="11">
        <f t="shared" si="9"/>
        <v>0</v>
      </c>
      <c r="O23" s="11">
        <f t="shared" si="9"/>
        <v>0</v>
      </c>
      <c r="P23" s="11">
        <f t="shared" si="9"/>
        <v>0</v>
      </c>
      <c r="Q23" s="11">
        <f t="shared" si="9"/>
        <v>0</v>
      </c>
      <c r="R23" s="11">
        <f t="shared" si="9"/>
        <v>0</v>
      </c>
      <c r="S23" s="11">
        <f t="shared" si="9"/>
        <v>0</v>
      </c>
      <c r="T23" s="11">
        <f t="shared" si="9"/>
        <v>0</v>
      </c>
      <c r="U23" s="11">
        <f t="shared" si="9"/>
        <v>0</v>
      </c>
      <c r="V23" s="11">
        <f t="shared" ref="V23:AK38" si="10">IF($B23&gt;V$2,0,IF($C23="CLP",IF($B23=V$2,$E23*V$4,$E23*V$3),IF($B23=V$2,$E23*V$6,$E23*V$5)))</f>
        <v>0</v>
      </c>
      <c r="W23" s="11">
        <f t="shared" si="10"/>
        <v>0</v>
      </c>
      <c r="X23" s="11">
        <f t="shared" si="10"/>
        <v>0</v>
      </c>
      <c r="Y23" s="11">
        <f t="shared" si="10"/>
        <v>0</v>
      </c>
      <c r="Z23" s="11">
        <f t="shared" si="10"/>
        <v>0</v>
      </c>
      <c r="AA23" s="11">
        <f t="shared" si="10"/>
        <v>0</v>
      </c>
      <c r="AB23" s="11">
        <f t="shared" si="10"/>
        <v>0</v>
      </c>
      <c r="AC23" s="11">
        <f t="shared" si="10"/>
        <v>0</v>
      </c>
      <c r="AD23" s="11">
        <f t="shared" si="10"/>
        <v>0</v>
      </c>
      <c r="AE23" s="11">
        <f t="shared" si="10"/>
        <v>0</v>
      </c>
      <c r="AF23" s="11">
        <f t="shared" si="10"/>
        <v>0</v>
      </c>
      <c r="AG23" s="11">
        <f t="shared" si="10"/>
        <v>0</v>
      </c>
      <c r="AH23" s="11">
        <f t="shared" si="10"/>
        <v>0</v>
      </c>
      <c r="AI23" s="11">
        <f t="shared" si="10"/>
        <v>0</v>
      </c>
      <c r="AJ23" s="11">
        <f t="shared" si="10"/>
        <v>0</v>
      </c>
      <c r="AK23" s="11">
        <f t="shared" si="10"/>
        <v>0</v>
      </c>
      <c r="AL23" s="11">
        <f t="shared" ref="AL23:AX38" si="11">IF($B23&gt;AL$2,0,IF($C23="CLP",IF($B23=AL$2,$E23*AL$4,$E23*AL$3),IF($B23=AL$2,$E23*AL$6,$E23*AL$5)))</f>
        <v>0</v>
      </c>
      <c r="AM23" s="11">
        <f t="shared" si="11"/>
        <v>0</v>
      </c>
      <c r="AN23" s="11">
        <f t="shared" si="11"/>
        <v>0</v>
      </c>
      <c r="AO23" s="11">
        <f t="shared" si="11"/>
        <v>0</v>
      </c>
      <c r="AP23" s="11">
        <f t="shared" si="11"/>
        <v>0</v>
      </c>
      <c r="AQ23" s="11">
        <f t="shared" si="11"/>
        <v>0</v>
      </c>
      <c r="AR23" s="11">
        <f t="shared" si="11"/>
        <v>0</v>
      </c>
      <c r="AS23" s="11">
        <f t="shared" si="11"/>
        <v>0</v>
      </c>
      <c r="AT23" s="11">
        <f t="shared" si="11"/>
        <v>0</v>
      </c>
      <c r="AU23" s="11">
        <f t="shared" si="11"/>
        <v>0</v>
      </c>
      <c r="AV23" s="11">
        <f t="shared" si="11"/>
        <v>0</v>
      </c>
      <c r="AW23" s="11">
        <f t="shared" si="11"/>
        <v>0</v>
      </c>
      <c r="AX23" s="11">
        <f t="shared" si="11"/>
        <v>0</v>
      </c>
    </row>
    <row r="24" spans="1:59" x14ac:dyDescent="0.25">
      <c r="A24" s="23">
        <f t="shared" ref="A24:A67" si="12">E24-SUM(F24:AX24)</f>
        <v>0</v>
      </c>
      <c r="B24" s="95">
        <f>EOMONTH(B23,1)</f>
        <v>45169</v>
      </c>
      <c r="C24" s="12">
        <f>SUM('Velocity Input'!I15:I18)</f>
        <v>0</v>
      </c>
      <c r="D24" s="15">
        <f t="shared" ref="D24:D67" si="13">C24</f>
        <v>0</v>
      </c>
      <c r="E24" s="12">
        <f>E23</f>
        <v>0</v>
      </c>
      <c r="F24" s="11">
        <f t="shared" si="9"/>
        <v>0</v>
      </c>
      <c r="G24" s="11">
        <f t="shared" si="9"/>
        <v>0</v>
      </c>
      <c r="H24" s="11">
        <f t="shared" si="9"/>
        <v>0</v>
      </c>
      <c r="I24" s="11">
        <f t="shared" si="9"/>
        <v>0</v>
      </c>
      <c r="J24" s="11">
        <f t="shared" si="9"/>
        <v>0</v>
      </c>
      <c r="K24" s="11">
        <f t="shared" si="9"/>
        <v>0</v>
      </c>
      <c r="L24" s="11">
        <f t="shared" si="9"/>
        <v>0</v>
      </c>
      <c r="M24" s="11">
        <f t="shared" si="9"/>
        <v>0</v>
      </c>
      <c r="N24" s="11">
        <f t="shared" si="9"/>
        <v>0</v>
      </c>
      <c r="O24" s="11">
        <f t="shared" si="9"/>
        <v>0</v>
      </c>
      <c r="P24" s="11">
        <f t="shared" si="9"/>
        <v>0</v>
      </c>
      <c r="Q24" s="11">
        <f t="shared" si="9"/>
        <v>0</v>
      </c>
      <c r="R24" s="11">
        <f t="shared" si="9"/>
        <v>0</v>
      </c>
      <c r="S24" s="11">
        <f t="shared" si="9"/>
        <v>0</v>
      </c>
      <c r="T24" s="11">
        <f t="shared" si="9"/>
        <v>0</v>
      </c>
      <c r="U24" s="11">
        <f t="shared" si="9"/>
        <v>0</v>
      </c>
      <c r="V24" s="11">
        <f t="shared" si="10"/>
        <v>0</v>
      </c>
      <c r="W24" s="11">
        <f t="shared" si="10"/>
        <v>0</v>
      </c>
      <c r="X24" s="11">
        <f t="shared" si="10"/>
        <v>0</v>
      </c>
      <c r="Y24" s="11">
        <f t="shared" si="10"/>
        <v>0</v>
      </c>
      <c r="Z24" s="11">
        <f t="shared" si="10"/>
        <v>0</v>
      </c>
      <c r="AA24" s="11">
        <f t="shared" si="10"/>
        <v>0</v>
      </c>
      <c r="AB24" s="11">
        <f t="shared" si="10"/>
        <v>0</v>
      </c>
      <c r="AC24" s="11">
        <f t="shared" si="10"/>
        <v>0</v>
      </c>
      <c r="AD24" s="11">
        <f t="shared" si="10"/>
        <v>0</v>
      </c>
      <c r="AE24" s="11">
        <f t="shared" si="10"/>
        <v>0</v>
      </c>
      <c r="AF24" s="11">
        <f t="shared" si="10"/>
        <v>0</v>
      </c>
      <c r="AG24" s="11">
        <f t="shared" si="10"/>
        <v>0</v>
      </c>
      <c r="AH24" s="11">
        <f t="shared" si="10"/>
        <v>0</v>
      </c>
      <c r="AI24" s="11">
        <f t="shared" si="10"/>
        <v>0</v>
      </c>
      <c r="AJ24" s="11">
        <f t="shared" si="10"/>
        <v>0</v>
      </c>
      <c r="AK24" s="11">
        <f t="shared" si="10"/>
        <v>0</v>
      </c>
      <c r="AL24" s="11">
        <f t="shared" si="11"/>
        <v>0</v>
      </c>
      <c r="AM24" s="11">
        <f t="shared" si="11"/>
        <v>0</v>
      </c>
      <c r="AN24" s="11">
        <f t="shared" si="11"/>
        <v>0</v>
      </c>
      <c r="AO24" s="11">
        <f t="shared" si="11"/>
        <v>0</v>
      </c>
      <c r="AP24" s="11">
        <f t="shared" si="11"/>
        <v>0</v>
      </c>
      <c r="AQ24" s="11">
        <f t="shared" si="11"/>
        <v>0</v>
      </c>
      <c r="AR24" s="11">
        <f t="shared" si="11"/>
        <v>0</v>
      </c>
      <c r="AS24" s="11">
        <f t="shared" si="11"/>
        <v>0</v>
      </c>
      <c r="AT24" s="11">
        <f t="shared" si="11"/>
        <v>0</v>
      </c>
      <c r="AU24" s="11">
        <f t="shared" si="11"/>
        <v>0</v>
      </c>
      <c r="AV24" s="11">
        <f t="shared" si="11"/>
        <v>0</v>
      </c>
      <c r="AW24" s="11">
        <f t="shared" si="11"/>
        <v>0</v>
      </c>
      <c r="AX24" s="11">
        <f t="shared" si="11"/>
        <v>0</v>
      </c>
    </row>
    <row r="25" spans="1:59" x14ac:dyDescent="0.25">
      <c r="A25" s="23">
        <f t="shared" si="12"/>
        <v>0</v>
      </c>
      <c r="B25" s="95">
        <f>EOMONTH(B24,1)</f>
        <v>45199</v>
      </c>
      <c r="C25" s="12">
        <f>SUM('Velocity Input'!I19:I22)</f>
        <v>0</v>
      </c>
      <c r="D25" s="15">
        <f t="shared" si="13"/>
        <v>0</v>
      </c>
      <c r="E25" s="12">
        <f t="shared" ref="E25:E67" si="14">E24</f>
        <v>0</v>
      </c>
      <c r="F25" s="11">
        <f t="shared" si="9"/>
        <v>0</v>
      </c>
      <c r="G25" s="11">
        <f t="shared" si="9"/>
        <v>0</v>
      </c>
      <c r="H25" s="11">
        <f t="shared" si="9"/>
        <v>0</v>
      </c>
      <c r="I25" s="11">
        <f t="shared" si="9"/>
        <v>0</v>
      </c>
      <c r="J25" s="11">
        <f t="shared" si="9"/>
        <v>0</v>
      </c>
      <c r="K25" s="11">
        <f t="shared" si="9"/>
        <v>0</v>
      </c>
      <c r="L25" s="11">
        <f t="shared" si="9"/>
        <v>0</v>
      </c>
      <c r="M25" s="11">
        <f t="shared" si="9"/>
        <v>0</v>
      </c>
      <c r="N25" s="11">
        <f t="shared" si="9"/>
        <v>0</v>
      </c>
      <c r="O25" s="11">
        <f t="shared" si="9"/>
        <v>0</v>
      </c>
      <c r="P25" s="11">
        <f t="shared" si="9"/>
        <v>0</v>
      </c>
      <c r="Q25" s="11">
        <f t="shared" si="9"/>
        <v>0</v>
      </c>
      <c r="R25" s="11">
        <f t="shared" si="9"/>
        <v>0</v>
      </c>
      <c r="S25" s="11">
        <f t="shared" si="9"/>
        <v>0</v>
      </c>
      <c r="T25" s="11">
        <f t="shared" si="9"/>
        <v>0</v>
      </c>
      <c r="U25" s="11">
        <f t="shared" si="9"/>
        <v>0</v>
      </c>
      <c r="V25" s="11">
        <f t="shared" si="10"/>
        <v>0</v>
      </c>
      <c r="W25" s="11">
        <f t="shared" si="10"/>
        <v>0</v>
      </c>
      <c r="X25" s="11">
        <f t="shared" si="10"/>
        <v>0</v>
      </c>
      <c r="Y25" s="11">
        <f t="shared" si="10"/>
        <v>0</v>
      </c>
      <c r="Z25" s="11">
        <f t="shared" si="10"/>
        <v>0</v>
      </c>
      <c r="AA25" s="11">
        <f t="shared" si="10"/>
        <v>0</v>
      </c>
      <c r="AB25" s="11">
        <f t="shared" si="10"/>
        <v>0</v>
      </c>
      <c r="AC25" s="11">
        <f t="shared" si="10"/>
        <v>0</v>
      </c>
      <c r="AD25" s="11">
        <f t="shared" si="10"/>
        <v>0</v>
      </c>
      <c r="AE25" s="11">
        <f t="shared" si="10"/>
        <v>0</v>
      </c>
      <c r="AF25" s="11">
        <f t="shared" si="10"/>
        <v>0</v>
      </c>
      <c r="AG25" s="11">
        <f t="shared" si="10"/>
        <v>0</v>
      </c>
      <c r="AH25" s="11">
        <f t="shared" si="10"/>
        <v>0</v>
      </c>
      <c r="AI25" s="11">
        <f t="shared" si="10"/>
        <v>0</v>
      </c>
      <c r="AJ25" s="11">
        <f t="shared" si="10"/>
        <v>0</v>
      </c>
      <c r="AK25" s="11">
        <f t="shared" si="10"/>
        <v>0</v>
      </c>
      <c r="AL25" s="11">
        <f t="shared" si="11"/>
        <v>0</v>
      </c>
      <c r="AM25" s="11">
        <f t="shared" si="11"/>
        <v>0</v>
      </c>
      <c r="AN25" s="11">
        <f t="shared" si="11"/>
        <v>0</v>
      </c>
      <c r="AO25" s="11">
        <f t="shared" si="11"/>
        <v>0</v>
      </c>
      <c r="AP25" s="11">
        <f t="shared" si="11"/>
        <v>0</v>
      </c>
      <c r="AQ25" s="11">
        <f t="shared" si="11"/>
        <v>0</v>
      </c>
      <c r="AR25" s="11">
        <f t="shared" si="11"/>
        <v>0</v>
      </c>
      <c r="AS25" s="11">
        <f t="shared" si="11"/>
        <v>0</v>
      </c>
      <c r="AT25" s="11">
        <f t="shared" si="11"/>
        <v>0</v>
      </c>
      <c r="AU25" s="11">
        <f t="shared" si="11"/>
        <v>0</v>
      </c>
      <c r="AV25" s="11">
        <f t="shared" si="11"/>
        <v>0</v>
      </c>
      <c r="AW25" s="11">
        <f t="shared" si="11"/>
        <v>0</v>
      </c>
      <c r="AX25" s="11">
        <f t="shared" si="11"/>
        <v>0</v>
      </c>
    </row>
    <row r="26" spans="1:59" x14ac:dyDescent="0.25">
      <c r="A26" s="23">
        <f t="shared" si="12"/>
        <v>0</v>
      </c>
      <c r="B26" s="95">
        <f t="shared" ref="B26:B67" si="15">EOMONTH(B25,1)</f>
        <v>45230</v>
      </c>
      <c r="C26" s="12">
        <f>SUM('Velocity Input'!I23:I26)</f>
        <v>0</v>
      </c>
      <c r="D26" s="15">
        <f t="shared" si="13"/>
        <v>0</v>
      </c>
      <c r="E26" s="12">
        <f t="shared" si="14"/>
        <v>0</v>
      </c>
      <c r="F26" s="11">
        <f t="shared" si="9"/>
        <v>0</v>
      </c>
      <c r="G26" s="11">
        <f t="shared" si="9"/>
        <v>0</v>
      </c>
      <c r="H26" s="11">
        <f t="shared" si="9"/>
        <v>0</v>
      </c>
      <c r="I26" s="11">
        <f t="shared" si="9"/>
        <v>0</v>
      </c>
      <c r="J26" s="11">
        <f t="shared" si="9"/>
        <v>0</v>
      </c>
      <c r="K26" s="11">
        <f t="shared" si="9"/>
        <v>0</v>
      </c>
      <c r="L26" s="11">
        <f t="shared" si="9"/>
        <v>0</v>
      </c>
      <c r="M26" s="11">
        <f t="shared" si="9"/>
        <v>0</v>
      </c>
      <c r="N26" s="11">
        <f t="shared" si="9"/>
        <v>0</v>
      </c>
      <c r="O26" s="11">
        <f t="shared" si="9"/>
        <v>0</v>
      </c>
      <c r="P26" s="11">
        <f t="shared" si="9"/>
        <v>0</v>
      </c>
      <c r="Q26" s="11">
        <f t="shared" si="9"/>
        <v>0</v>
      </c>
      <c r="R26" s="11">
        <f t="shared" si="9"/>
        <v>0</v>
      </c>
      <c r="S26" s="11">
        <f t="shared" si="9"/>
        <v>0</v>
      </c>
      <c r="T26" s="11">
        <f t="shared" si="9"/>
        <v>0</v>
      </c>
      <c r="U26" s="11">
        <f t="shared" si="9"/>
        <v>0</v>
      </c>
      <c r="V26" s="11">
        <f t="shared" si="10"/>
        <v>0</v>
      </c>
      <c r="W26" s="11">
        <f t="shared" si="10"/>
        <v>0</v>
      </c>
      <c r="X26" s="11">
        <f t="shared" si="10"/>
        <v>0</v>
      </c>
      <c r="Y26" s="11">
        <f t="shared" si="10"/>
        <v>0</v>
      </c>
      <c r="Z26" s="11">
        <f t="shared" si="10"/>
        <v>0</v>
      </c>
      <c r="AA26" s="11">
        <f t="shared" si="10"/>
        <v>0</v>
      </c>
      <c r="AB26" s="11">
        <f t="shared" si="10"/>
        <v>0</v>
      </c>
      <c r="AC26" s="11">
        <f t="shared" si="10"/>
        <v>0</v>
      </c>
      <c r="AD26" s="11">
        <f t="shared" si="10"/>
        <v>0</v>
      </c>
      <c r="AE26" s="11">
        <f t="shared" si="10"/>
        <v>0</v>
      </c>
      <c r="AF26" s="11">
        <f t="shared" si="10"/>
        <v>0</v>
      </c>
      <c r="AG26" s="11">
        <f t="shared" si="10"/>
        <v>0</v>
      </c>
      <c r="AH26" s="11">
        <f t="shared" si="10"/>
        <v>0</v>
      </c>
      <c r="AI26" s="11">
        <f t="shared" si="10"/>
        <v>0</v>
      </c>
      <c r="AJ26" s="11">
        <f t="shared" si="10"/>
        <v>0</v>
      </c>
      <c r="AK26" s="11">
        <f t="shared" si="10"/>
        <v>0</v>
      </c>
      <c r="AL26" s="11">
        <f t="shared" si="11"/>
        <v>0</v>
      </c>
      <c r="AM26" s="11">
        <f t="shared" si="11"/>
        <v>0</v>
      </c>
      <c r="AN26" s="11">
        <f t="shared" si="11"/>
        <v>0</v>
      </c>
      <c r="AO26" s="11">
        <f t="shared" si="11"/>
        <v>0</v>
      </c>
      <c r="AP26" s="11">
        <f t="shared" si="11"/>
        <v>0</v>
      </c>
      <c r="AQ26" s="11">
        <f t="shared" si="11"/>
        <v>0</v>
      </c>
      <c r="AR26" s="11">
        <f t="shared" si="11"/>
        <v>0</v>
      </c>
      <c r="AS26" s="11">
        <f t="shared" si="11"/>
        <v>0</v>
      </c>
      <c r="AT26" s="11">
        <f t="shared" si="11"/>
        <v>0</v>
      </c>
      <c r="AU26" s="11">
        <f t="shared" si="11"/>
        <v>0</v>
      </c>
      <c r="AV26" s="11">
        <f t="shared" si="11"/>
        <v>0</v>
      </c>
      <c r="AW26" s="11">
        <f t="shared" si="11"/>
        <v>0</v>
      </c>
      <c r="AX26" s="11">
        <f t="shared" si="11"/>
        <v>0</v>
      </c>
    </row>
    <row r="27" spans="1:59" x14ac:dyDescent="0.25">
      <c r="A27" s="23">
        <f t="shared" si="12"/>
        <v>0</v>
      </c>
      <c r="B27" s="95">
        <f t="shared" si="15"/>
        <v>45260</v>
      </c>
      <c r="C27" s="12">
        <f>SUM('Velocity Input'!I27:I30)</f>
        <v>0</v>
      </c>
      <c r="D27" s="15">
        <f t="shared" si="13"/>
        <v>0</v>
      </c>
      <c r="E27" s="12">
        <f t="shared" si="14"/>
        <v>0</v>
      </c>
      <c r="F27" s="11">
        <f t="shared" si="9"/>
        <v>0</v>
      </c>
      <c r="G27" s="11">
        <f t="shared" si="9"/>
        <v>0</v>
      </c>
      <c r="H27" s="11">
        <f t="shared" si="9"/>
        <v>0</v>
      </c>
      <c r="I27" s="11">
        <f t="shared" si="9"/>
        <v>0</v>
      </c>
      <c r="J27" s="11">
        <f t="shared" si="9"/>
        <v>0</v>
      </c>
      <c r="K27" s="11">
        <f t="shared" si="9"/>
        <v>0</v>
      </c>
      <c r="L27" s="11">
        <f t="shared" si="9"/>
        <v>0</v>
      </c>
      <c r="M27" s="11">
        <f t="shared" si="9"/>
        <v>0</v>
      </c>
      <c r="N27" s="11">
        <f t="shared" si="9"/>
        <v>0</v>
      </c>
      <c r="O27" s="11">
        <f t="shared" si="9"/>
        <v>0</v>
      </c>
      <c r="P27" s="11">
        <f t="shared" si="9"/>
        <v>0</v>
      </c>
      <c r="Q27" s="11">
        <f t="shared" si="9"/>
        <v>0</v>
      </c>
      <c r="R27" s="11">
        <f t="shared" si="9"/>
        <v>0</v>
      </c>
      <c r="S27" s="11">
        <f t="shared" si="9"/>
        <v>0</v>
      </c>
      <c r="T27" s="11">
        <f t="shared" si="9"/>
        <v>0</v>
      </c>
      <c r="U27" s="11">
        <f t="shared" si="9"/>
        <v>0</v>
      </c>
      <c r="V27" s="11">
        <f t="shared" si="10"/>
        <v>0</v>
      </c>
      <c r="W27" s="11">
        <f t="shared" si="10"/>
        <v>0</v>
      </c>
      <c r="X27" s="11">
        <f t="shared" si="10"/>
        <v>0</v>
      </c>
      <c r="Y27" s="11">
        <f t="shared" si="10"/>
        <v>0</v>
      </c>
      <c r="Z27" s="11">
        <f t="shared" si="10"/>
        <v>0</v>
      </c>
      <c r="AA27" s="11">
        <f t="shared" si="10"/>
        <v>0</v>
      </c>
      <c r="AB27" s="11">
        <f t="shared" si="10"/>
        <v>0</v>
      </c>
      <c r="AC27" s="11">
        <f t="shared" si="10"/>
        <v>0</v>
      </c>
      <c r="AD27" s="11">
        <f t="shared" si="10"/>
        <v>0</v>
      </c>
      <c r="AE27" s="11">
        <f t="shared" si="10"/>
        <v>0</v>
      </c>
      <c r="AF27" s="11">
        <f t="shared" si="10"/>
        <v>0</v>
      </c>
      <c r="AG27" s="11">
        <f t="shared" si="10"/>
        <v>0</v>
      </c>
      <c r="AH27" s="11">
        <f t="shared" si="10"/>
        <v>0</v>
      </c>
      <c r="AI27" s="11">
        <f t="shared" si="10"/>
        <v>0</v>
      </c>
      <c r="AJ27" s="11">
        <f t="shared" si="10"/>
        <v>0</v>
      </c>
      <c r="AK27" s="11">
        <f t="shared" si="10"/>
        <v>0</v>
      </c>
      <c r="AL27" s="11">
        <f t="shared" si="11"/>
        <v>0</v>
      </c>
      <c r="AM27" s="11">
        <f t="shared" si="11"/>
        <v>0</v>
      </c>
      <c r="AN27" s="11">
        <f t="shared" si="11"/>
        <v>0</v>
      </c>
      <c r="AO27" s="11">
        <f t="shared" si="11"/>
        <v>0</v>
      </c>
      <c r="AP27" s="11">
        <f t="shared" si="11"/>
        <v>0</v>
      </c>
      <c r="AQ27" s="11">
        <f t="shared" si="11"/>
        <v>0</v>
      </c>
      <c r="AR27" s="11">
        <f t="shared" si="11"/>
        <v>0</v>
      </c>
      <c r="AS27" s="11">
        <f t="shared" si="11"/>
        <v>0</v>
      </c>
      <c r="AT27" s="11">
        <f t="shared" si="11"/>
        <v>0</v>
      </c>
      <c r="AU27" s="11">
        <f t="shared" si="11"/>
        <v>0</v>
      </c>
      <c r="AV27" s="11">
        <f t="shared" si="11"/>
        <v>0</v>
      </c>
      <c r="AW27" s="11">
        <f t="shared" si="11"/>
        <v>0</v>
      </c>
      <c r="AX27" s="11">
        <f t="shared" si="11"/>
        <v>0</v>
      </c>
    </row>
    <row r="28" spans="1:59" x14ac:dyDescent="0.25">
      <c r="A28" s="23">
        <f t="shared" si="12"/>
        <v>0</v>
      </c>
      <c r="B28" s="95">
        <f t="shared" si="15"/>
        <v>45291</v>
      </c>
      <c r="C28" s="12">
        <f>SUM('Velocity Input'!I31:I34)</f>
        <v>0</v>
      </c>
      <c r="D28" s="15">
        <f t="shared" si="13"/>
        <v>0</v>
      </c>
      <c r="E28" s="12">
        <f t="shared" si="14"/>
        <v>0</v>
      </c>
      <c r="F28" s="11">
        <f t="shared" si="9"/>
        <v>0</v>
      </c>
      <c r="G28" s="11">
        <f t="shared" si="9"/>
        <v>0</v>
      </c>
      <c r="H28" s="11">
        <f t="shared" si="9"/>
        <v>0</v>
      </c>
      <c r="I28" s="11">
        <f t="shared" si="9"/>
        <v>0</v>
      </c>
      <c r="J28" s="11">
        <f t="shared" si="9"/>
        <v>0</v>
      </c>
      <c r="K28" s="11">
        <f t="shared" si="9"/>
        <v>0</v>
      </c>
      <c r="L28" s="11">
        <f t="shared" si="9"/>
        <v>0</v>
      </c>
      <c r="M28" s="11">
        <f t="shared" si="9"/>
        <v>0</v>
      </c>
      <c r="N28" s="11">
        <f t="shared" si="9"/>
        <v>0</v>
      </c>
      <c r="O28" s="11">
        <f t="shared" si="9"/>
        <v>0</v>
      </c>
      <c r="P28" s="11">
        <f t="shared" si="9"/>
        <v>0</v>
      </c>
      <c r="Q28" s="11">
        <f t="shared" si="9"/>
        <v>0</v>
      </c>
      <c r="R28" s="11">
        <f t="shared" si="9"/>
        <v>0</v>
      </c>
      <c r="S28" s="11">
        <f t="shared" si="9"/>
        <v>0</v>
      </c>
      <c r="T28" s="11">
        <f t="shared" si="9"/>
        <v>0</v>
      </c>
      <c r="U28" s="11">
        <f t="shared" si="9"/>
        <v>0</v>
      </c>
      <c r="V28" s="11">
        <f t="shared" si="10"/>
        <v>0</v>
      </c>
      <c r="W28" s="11">
        <f t="shared" si="10"/>
        <v>0</v>
      </c>
      <c r="X28" s="11">
        <f t="shared" si="10"/>
        <v>0</v>
      </c>
      <c r="Y28" s="11">
        <f t="shared" si="10"/>
        <v>0</v>
      </c>
      <c r="Z28" s="11">
        <f t="shared" si="10"/>
        <v>0</v>
      </c>
      <c r="AA28" s="11">
        <f t="shared" si="10"/>
        <v>0</v>
      </c>
      <c r="AB28" s="11">
        <f t="shared" si="10"/>
        <v>0</v>
      </c>
      <c r="AC28" s="11">
        <f t="shared" si="10"/>
        <v>0</v>
      </c>
      <c r="AD28" s="11">
        <f t="shared" si="10"/>
        <v>0</v>
      </c>
      <c r="AE28" s="11">
        <f t="shared" si="10"/>
        <v>0</v>
      </c>
      <c r="AF28" s="11">
        <f t="shared" si="10"/>
        <v>0</v>
      </c>
      <c r="AG28" s="11">
        <f t="shared" si="10"/>
        <v>0</v>
      </c>
      <c r="AH28" s="11">
        <f t="shared" si="10"/>
        <v>0</v>
      </c>
      <c r="AI28" s="11">
        <f t="shared" si="10"/>
        <v>0</v>
      </c>
      <c r="AJ28" s="11">
        <f t="shared" si="10"/>
        <v>0</v>
      </c>
      <c r="AK28" s="11">
        <f t="shared" si="10"/>
        <v>0</v>
      </c>
      <c r="AL28" s="11">
        <f t="shared" si="11"/>
        <v>0</v>
      </c>
      <c r="AM28" s="11">
        <f t="shared" si="11"/>
        <v>0</v>
      </c>
      <c r="AN28" s="11">
        <f t="shared" si="11"/>
        <v>0</v>
      </c>
      <c r="AO28" s="11">
        <f t="shared" si="11"/>
        <v>0</v>
      </c>
      <c r="AP28" s="11">
        <f t="shared" si="11"/>
        <v>0</v>
      </c>
      <c r="AQ28" s="11">
        <f t="shared" si="11"/>
        <v>0</v>
      </c>
      <c r="AR28" s="11">
        <f t="shared" si="11"/>
        <v>0</v>
      </c>
      <c r="AS28" s="11">
        <f t="shared" si="11"/>
        <v>0</v>
      </c>
      <c r="AT28" s="11">
        <f t="shared" si="11"/>
        <v>0</v>
      </c>
      <c r="AU28" s="11">
        <f t="shared" si="11"/>
        <v>0</v>
      </c>
      <c r="AV28" s="11">
        <f t="shared" si="11"/>
        <v>0</v>
      </c>
      <c r="AW28" s="11">
        <f t="shared" si="11"/>
        <v>0</v>
      </c>
      <c r="AX28" s="11">
        <f t="shared" si="11"/>
        <v>0</v>
      </c>
    </row>
    <row r="29" spans="1:59" x14ac:dyDescent="0.25">
      <c r="A29" s="23">
        <f t="shared" si="12"/>
        <v>0</v>
      </c>
      <c r="B29" s="95">
        <f t="shared" si="15"/>
        <v>45322</v>
      </c>
      <c r="C29" s="12">
        <f>SUM('Velocity Input'!I35:I38)</f>
        <v>0</v>
      </c>
      <c r="D29" s="15">
        <f t="shared" si="13"/>
        <v>0</v>
      </c>
      <c r="E29" s="12">
        <f t="shared" si="14"/>
        <v>0</v>
      </c>
      <c r="F29" s="11">
        <f t="shared" si="9"/>
        <v>0</v>
      </c>
      <c r="G29" s="11">
        <f t="shared" si="9"/>
        <v>0</v>
      </c>
      <c r="H29" s="11">
        <f t="shared" si="9"/>
        <v>0</v>
      </c>
      <c r="I29" s="11">
        <f t="shared" si="9"/>
        <v>0</v>
      </c>
      <c r="J29" s="11">
        <f t="shared" si="9"/>
        <v>0</v>
      </c>
      <c r="K29" s="11">
        <f t="shared" si="9"/>
        <v>0</v>
      </c>
      <c r="L29" s="11">
        <f t="shared" si="9"/>
        <v>0</v>
      </c>
      <c r="M29" s="11">
        <f t="shared" si="9"/>
        <v>0</v>
      </c>
      <c r="N29" s="11">
        <f t="shared" si="9"/>
        <v>0</v>
      </c>
      <c r="O29" s="11">
        <f t="shared" si="9"/>
        <v>0</v>
      </c>
      <c r="P29" s="11">
        <f t="shared" si="9"/>
        <v>0</v>
      </c>
      <c r="Q29" s="11">
        <f t="shared" si="9"/>
        <v>0</v>
      </c>
      <c r="R29" s="11">
        <f t="shared" si="9"/>
        <v>0</v>
      </c>
      <c r="S29" s="11">
        <f t="shared" si="9"/>
        <v>0</v>
      </c>
      <c r="T29" s="11">
        <f t="shared" si="9"/>
        <v>0</v>
      </c>
      <c r="U29" s="11">
        <f t="shared" si="9"/>
        <v>0</v>
      </c>
      <c r="V29" s="11">
        <f t="shared" si="10"/>
        <v>0</v>
      </c>
      <c r="W29" s="11">
        <f t="shared" si="10"/>
        <v>0</v>
      </c>
      <c r="X29" s="11">
        <f t="shared" si="10"/>
        <v>0</v>
      </c>
      <c r="Y29" s="11">
        <f t="shared" si="10"/>
        <v>0</v>
      </c>
      <c r="Z29" s="11">
        <f t="shared" si="10"/>
        <v>0</v>
      </c>
      <c r="AA29" s="11">
        <f t="shared" si="10"/>
        <v>0</v>
      </c>
      <c r="AB29" s="11">
        <f t="shared" si="10"/>
        <v>0</v>
      </c>
      <c r="AC29" s="11">
        <f t="shared" si="10"/>
        <v>0</v>
      </c>
      <c r="AD29" s="11">
        <f t="shared" si="10"/>
        <v>0</v>
      </c>
      <c r="AE29" s="11">
        <f t="shared" si="10"/>
        <v>0</v>
      </c>
      <c r="AF29" s="11">
        <f t="shared" si="10"/>
        <v>0</v>
      </c>
      <c r="AG29" s="11">
        <f t="shared" si="10"/>
        <v>0</v>
      </c>
      <c r="AH29" s="11">
        <f t="shared" si="10"/>
        <v>0</v>
      </c>
      <c r="AI29" s="11">
        <f t="shared" si="10"/>
        <v>0</v>
      </c>
      <c r="AJ29" s="11">
        <f t="shared" si="10"/>
        <v>0</v>
      </c>
      <c r="AK29" s="11">
        <f t="shared" si="10"/>
        <v>0</v>
      </c>
      <c r="AL29" s="11">
        <f t="shared" si="11"/>
        <v>0</v>
      </c>
      <c r="AM29" s="11">
        <f t="shared" si="11"/>
        <v>0</v>
      </c>
      <c r="AN29" s="11">
        <f t="shared" si="11"/>
        <v>0</v>
      </c>
      <c r="AO29" s="11">
        <f t="shared" si="11"/>
        <v>0</v>
      </c>
      <c r="AP29" s="11">
        <f t="shared" si="11"/>
        <v>0</v>
      </c>
      <c r="AQ29" s="11">
        <f t="shared" si="11"/>
        <v>0</v>
      </c>
      <c r="AR29" s="11">
        <f t="shared" si="11"/>
        <v>0</v>
      </c>
      <c r="AS29" s="11">
        <f t="shared" si="11"/>
        <v>0</v>
      </c>
      <c r="AT29" s="11">
        <f t="shared" si="11"/>
        <v>0</v>
      </c>
      <c r="AU29" s="11">
        <f t="shared" si="11"/>
        <v>0</v>
      </c>
      <c r="AV29" s="11">
        <f t="shared" si="11"/>
        <v>0</v>
      </c>
      <c r="AW29" s="11">
        <f t="shared" si="11"/>
        <v>0</v>
      </c>
      <c r="AX29" s="11">
        <f t="shared" si="11"/>
        <v>0</v>
      </c>
    </row>
    <row r="30" spans="1:59" x14ac:dyDescent="0.25">
      <c r="A30" s="23">
        <f t="shared" si="12"/>
        <v>0</v>
      </c>
      <c r="B30" s="95">
        <f t="shared" si="15"/>
        <v>45351</v>
      </c>
      <c r="C30" s="12">
        <f>SUM('Velocity Input'!I39:I42)</f>
        <v>0</v>
      </c>
      <c r="D30" s="15">
        <f t="shared" si="13"/>
        <v>0</v>
      </c>
      <c r="E30" s="12">
        <f t="shared" si="14"/>
        <v>0</v>
      </c>
      <c r="F30" s="11">
        <f t="shared" si="9"/>
        <v>0</v>
      </c>
      <c r="G30" s="11">
        <f t="shared" si="9"/>
        <v>0</v>
      </c>
      <c r="H30" s="11">
        <f t="shared" si="9"/>
        <v>0</v>
      </c>
      <c r="I30" s="11">
        <f t="shared" si="9"/>
        <v>0</v>
      </c>
      <c r="J30" s="11">
        <f t="shared" si="9"/>
        <v>0</v>
      </c>
      <c r="K30" s="11">
        <f t="shared" si="9"/>
        <v>0</v>
      </c>
      <c r="L30" s="11">
        <f t="shared" si="9"/>
        <v>0</v>
      </c>
      <c r="M30" s="11">
        <f t="shared" si="9"/>
        <v>0</v>
      </c>
      <c r="N30" s="11">
        <f t="shared" si="9"/>
        <v>0</v>
      </c>
      <c r="O30" s="11">
        <f t="shared" si="9"/>
        <v>0</v>
      </c>
      <c r="P30" s="11">
        <f t="shared" si="9"/>
        <v>0</v>
      </c>
      <c r="Q30" s="11">
        <f t="shared" si="9"/>
        <v>0</v>
      </c>
      <c r="R30" s="11">
        <f t="shared" si="9"/>
        <v>0</v>
      </c>
      <c r="S30" s="11">
        <f t="shared" si="9"/>
        <v>0</v>
      </c>
      <c r="T30" s="11">
        <f t="shared" si="9"/>
        <v>0</v>
      </c>
      <c r="U30" s="11">
        <f t="shared" si="9"/>
        <v>0</v>
      </c>
      <c r="V30" s="11">
        <f t="shared" si="10"/>
        <v>0</v>
      </c>
      <c r="W30" s="11">
        <f t="shared" si="10"/>
        <v>0</v>
      </c>
      <c r="X30" s="11">
        <f t="shared" si="10"/>
        <v>0</v>
      </c>
      <c r="Y30" s="11">
        <f t="shared" si="10"/>
        <v>0</v>
      </c>
      <c r="Z30" s="11">
        <f t="shared" si="10"/>
        <v>0</v>
      </c>
      <c r="AA30" s="11">
        <f t="shared" si="10"/>
        <v>0</v>
      </c>
      <c r="AB30" s="11">
        <f t="shared" si="10"/>
        <v>0</v>
      </c>
      <c r="AC30" s="11">
        <f t="shared" si="10"/>
        <v>0</v>
      </c>
      <c r="AD30" s="11">
        <f t="shared" si="10"/>
        <v>0</v>
      </c>
      <c r="AE30" s="11">
        <f t="shared" si="10"/>
        <v>0</v>
      </c>
      <c r="AF30" s="11">
        <f t="shared" si="10"/>
        <v>0</v>
      </c>
      <c r="AG30" s="11">
        <f t="shared" si="10"/>
        <v>0</v>
      </c>
      <c r="AH30" s="11">
        <f t="shared" si="10"/>
        <v>0</v>
      </c>
      <c r="AI30" s="11">
        <f t="shared" si="10"/>
        <v>0</v>
      </c>
      <c r="AJ30" s="11">
        <f t="shared" si="10"/>
        <v>0</v>
      </c>
      <c r="AK30" s="11">
        <f t="shared" si="10"/>
        <v>0</v>
      </c>
      <c r="AL30" s="11">
        <f t="shared" si="11"/>
        <v>0</v>
      </c>
      <c r="AM30" s="11">
        <f t="shared" si="11"/>
        <v>0</v>
      </c>
      <c r="AN30" s="11">
        <f t="shared" si="11"/>
        <v>0</v>
      </c>
      <c r="AO30" s="11">
        <f t="shared" si="11"/>
        <v>0</v>
      </c>
      <c r="AP30" s="11">
        <f t="shared" si="11"/>
        <v>0</v>
      </c>
      <c r="AQ30" s="11">
        <f t="shared" si="11"/>
        <v>0</v>
      </c>
      <c r="AR30" s="11">
        <f t="shared" si="11"/>
        <v>0</v>
      </c>
      <c r="AS30" s="11">
        <f t="shared" si="11"/>
        <v>0</v>
      </c>
      <c r="AT30" s="11">
        <f t="shared" si="11"/>
        <v>0</v>
      </c>
      <c r="AU30" s="11">
        <f t="shared" si="11"/>
        <v>0</v>
      </c>
      <c r="AV30" s="11">
        <f t="shared" si="11"/>
        <v>0</v>
      </c>
      <c r="AW30" s="11">
        <f t="shared" si="11"/>
        <v>0</v>
      </c>
      <c r="AX30" s="11">
        <f t="shared" si="11"/>
        <v>0</v>
      </c>
    </row>
    <row r="31" spans="1:59" x14ac:dyDescent="0.25">
      <c r="A31" s="23">
        <f t="shared" si="12"/>
        <v>0</v>
      </c>
      <c r="B31" s="95">
        <f t="shared" si="15"/>
        <v>45382</v>
      </c>
      <c r="C31" s="12">
        <f>SUM('Velocity Input'!I43:I46)</f>
        <v>0</v>
      </c>
      <c r="D31" s="15">
        <f t="shared" si="13"/>
        <v>0</v>
      </c>
      <c r="E31" s="12">
        <f t="shared" si="14"/>
        <v>0</v>
      </c>
      <c r="F31" s="11">
        <f t="shared" si="9"/>
        <v>0</v>
      </c>
      <c r="G31" s="11">
        <f t="shared" si="9"/>
        <v>0</v>
      </c>
      <c r="H31" s="11">
        <f t="shared" si="9"/>
        <v>0</v>
      </c>
      <c r="I31" s="11">
        <f t="shared" si="9"/>
        <v>0</v>
      </c>
      <c r="J31" s="11">
        <f t="shared" si="9"/>
        <v>0</v>
      </c>
      <c r="K31" s="11">
        <f t="shared" si="9"/>
        <v>0</v>
      </c>
      <c r="L31" s="11">
        <f t="shared" si="9"/>
        <v>0</v>
      </c>
      <c r="M31" s="11">
        <f t="shared" si="9"/>
        <v>0</v>
      </c>
      <c r="N31" s="11">
        <f t="shared" si="9"/>
        <v>0</v>
      </c>
      <c r="O31" s="11">
        <f t="shared" si="9"/>
        <v>0</v>
      </c>
      <c r="P31" s="11">
        <f t="shared" si="9"/>
        <v>0</v>
      </c>
      <c r="Q31" s="11">
        <f t="shared" si="9"/>
        <v>0</v>
      </c>
      <c r="R31" s="11">
        <f t="shared" si="9"/>
        <v>0</v>
      </c>
      <c r="S31" s="11">
        <f t="shared" si="9"/>
        <v>0</v>
      </c>
      <c r="T31" s="11">
        <f t="shared" si="9"/>
        <v>0</v>
      </c>
      <c r="U31" s="11">
        <f t="shared" si="9"/>
        <v>0</v>
      </c>
      <c r="V31" s="11">
        <f t="shared" si="10"/>
        <v>0</v>
      </c>
      <c r="W31" s="11">
        <f t="shared" si="10"/>
        <v>0</v>
      </c>
      <c r="X31" s="11">
        <f t="shared" si="10"/>
        <v>0</v>
      </c>
      <c r="Y31" s="11">
        <f t="shared" si="10"/>
        <v>0</v>
      </c>
      <c r="Z31" s="11">
        <f t="shared" si="10"/>
        <v>0</v>
      </c>
      <c r="AA31" s="11">
        <f t="shared" si="10"/>
        <v>0</v>
      </c>
      <c r="AB31" s="11">
        <f t="shared" si="10"/>
        <v>0</v>
      </c>
      <c r="AC31" s="11">
        <f t="shared" si="10"/>
        <v>0</v>
      </c>
      <c r="AD31" s="11">
        <f t="shared" si="10"/>
        <v>0</v>
      </c>
      <c r="AE31" s="11">
        <f t="shared" si="10"/>
        <v>0</v>
      </c>
      <c r="AF31" s="11">
        <f t="shared" si="10"/>
        <v>0</v>
      </c>
      <c r="AG31" s="11">
        <f t="shared" si="10"/>
        <v>0</v>
      </c>
      <c r="AH31" s="11">
        <f t="shared" si="10"/>
        <v>0</v>
      </c>
      <c r="AI31" s="11">
        <f t="shared" si="10"/>
        <v>0</v>
      </c>
      <c r="AJ31" s="11">
        <f t="shared" si="10"/>
        <v>0</v>
      </c>
      <c r="AK31" s="11">
        <f t="shared" si="10"/>
        <v>0</v>
      </c>
      <c r="AL31" s="11">
        <f t="shared" si="11"/>
        <v>0</v>
      </c>
      <c r="AM31" s="11">
        <f t="shared" si="11"/>
        <v>0</v>
      </c>
      <c r="AN31" s="11">
        <f t="shared" si="11"/>
        <v>0</v>
      </c>
      <c r="AO31" s="11">
        <f t="shared" si="11"/>
        <v>0</v>
      </c>
      <c r="AP31" s="11">
        <f t="shared" si="11"/>
        <v>0</v>
      </c>
      <c r="AQ31" s="11">
        <f t="shared" si="11"/>
        <v>0</v>
      </c>
      <c r="AR31" s="11">
        <f t="shared" si="11"/>
        <v>0</v>
      </c>
      <c r="AS31" s="11">
        <f t="shared" si="11"/>
        <v>0</v>
      </c>
      <c r="AT31" s="11">
        <f t="shared" si="11"/>
        <v>0</v>
      </c>
      <c r="AU31" s="11">
        <f t="shared" si="11"/>
        <v>0</v>
      </c>
      <c r="AV31" s="11">
        <f t="shared" si="11"/>
        <v>0</v>
      </c>
      <c r="AW31" s="11">
        <f t="shared" si="11"/>
        <v>0</v>
      </c>
      <c r="AX31" s="11">
        <f t="shared" si="11"/>
        <v>0</v>
      </c>
    </row>
    <row r="32" spans="1:59" x14ac:dyDescent="0.25">
      <c r="A32" s="23">
        <f t="shared" si="12"/>
        <v>0</v>
      </c>
      <c r="B32" s="95">
        <f t="shared" si="15"/>
        <v>45412</v>
      </c>
      <c r="C32" s="12">
        <f>SUM('Velocity Input'!I47:I51)</f>
        <v>1</v>
      </c>
      <c r="D32" s="15">
        <f t="shared" si="13"/>
        <v>1</v>
      </c>
      <c r="E32" s="12">
        <f>SUM('Velocity Input'!M47:M51)</f>
        <v>0</v>
      </c>
      <c r="F32" s="11">
        <f t="shared" si="9"/>
        <v>0</v>
      </c>
      <c r="G32" s="11">
        <f t="shared" si="9"/>
        <v>0</v>
      </c>
      <c r="H32" s="11">
        <f t="shared" si="9"/>
        <v>0</v>
      </c>
      <c r="I32" s="11">
        <f t="shared" si="9"/>
        <v>0</v>
      </c>
      <c r="J32" s="11">
        <f t="shared" si="9"/>
        <v>0</v>
      </c>
      <c r="K32" s="11">
        <f t="shared" si="9"/>
        <v>0</v>
      </c>
      <c r="L32" s="11">
        <f t="shared" si="9"/>
        <v>0</v>
      </c>
      <c r="M32" s="11">
        <f t="shared" si="9"/>
        <v>0</v>
      </c>
      <c r="N32" s="11">
        <f t="shared" si="9"/>
        <v>0</v>
      </c>
      <c r="O32" s="11">
        <f t="shared" si="9"/>
        <v>0</v>
      </c>
      <c r="P32" s="11">
        <f t="shared" si="9"/>
        <v>0</v>
      </c>
      <c r="Q32" s="11">
        <f t="shared" si="9"/>
        <v>0</v>
      </c>
      <c r="R32" s="11">
        <f t="shared" si="9"/>
        <v>0</v>
      </c>
      <c r="S32" s="11">
        <f t="shared" si="9"/>
        <v>0</v>
      </c>
      <c r="T32" s="11">
        <f t="shared" si="9"/>
        <v>0</v>
      </c>
      <c r="U32" s="11">
        <f t="shared" si="9"/>
        <v>0</v>
      </c>
      <c r="V32" s="11">
        <f t="shared" si="10"/>
        <v>0</v>
      </c>
      <c r="W32" s="11">
        <f t="shared" si="10"/>
        <v>0</v>
      </c>
      <c r="X32" s="11">
        <f t="shared" si="10"/>
        <v>0</v>
      </c>
      <c r="Y32" s="11">
        <f t="shared" si="10"/>
        <v>0</v>
      </c>
      <c r="Z32" s="11">
        <f t="shared" si="10"/>
        <v>0</v>
      </c>
      <c r="AA32" s="11">
        <f t="shared" si="10"/>
        <v>0</v>
      </c>
      <c r="AB32" s="11">
        <f t="shared" si="10"/>
        <v>0</v>
      </c>
      <c r="AC32" s="11">
        <f t="shared" si="10"/>
        <v>0</v>
      </c>
      <c r="AD32" s="11">
        <f t="shared" si="10"/>
        <v>0</v>
      </c>
      <c r="AE32" s="11">
        <f t="shared" si="10"/>
        <v>0</v>
      </c>
      <c r="AF32" s="11">
        <f t="shared" si="10"/>
        <v>0</v>
      </c>
      <c r="AG32" s="11">
        <f t="shared" si="10"/>
        <v>0</v>
      </c>
      <c r="AH32" s="11">
        <f t="shared" si="10"/>
        <v>0</v>
      </c>
      <c r="AI32" s="11">
        <f t="shared" si="10"/>
        <v>0</v>
      </c>
      <c r="AJ32" s="11">
        <f t="shared" si="10"/>
        <v>0</v>
      </c>
      <c r="AK32" s="11">
        <f t="shared" si="10"/>
        <v>0</v>
      </c>
      <c r="AL32" s="11">
        <f t="shared" si="11"/>
        <v>0</v>
      </c>
      <c r="AM32" s="11">
        <f t="shared" si="11"/>
        <v>0</v>
      </c>
      <c r="AN32" s="11">
        <f t="shared" si="11"/>
        <v>0</v>
      </c>
      <c r="AO32" s="11">
        <f t="shared" si="11"/>
        <v>0</v>
      </c>
      <c r="AP32" s="11">
        <f t="shared" si="11"/>
        <v>0</v>
      </c>
      <c r="AQ32" s="11">
        <f t="shared" si="11"/>
        <v>0</v>
      </c>
      <c r="AR32" s="11">
        <f t="shared" si="11"/>
        <v>0</v>
      </c>
      <c r="AS32" s="11">
        <f t="shared" si="11"/>
        <v>0</v>
      </c>
      <c r="AT32" s="11">
        <f t="shared" si="11"/>
        <v>0</v>
      </c>
      <c r="AU32" s="11">
        <f t="shared" si="11"/>
        <v>0</v>
      </c>
      <c r="AV32" s="11">
        <f t="shared" si="11"/>
        <v>0</v>
      </c>
      <c r="AW32" s="11">
        <f t="shared" si="11"/>
        <v>0</v>
      </c>
      <c r="AX32" s="11">
        <f t="shared" si="11"/>
        <v>0</v>
      </c>
    </row>
    <row r="33" spans="1:50" x14ac:dyDescent="0.25">
      <c r="A33" s="23">
        <f t="shared" si="12"/>
        <v>0</v>
      </c>
      <c r="B33" s="95">
        <f t="shared" si="15"/>
        <v>45443</v>
      </c>
      <c r="C33" s="12">
        <f>SUM('Velocity Input'!I52:I56)</f>
        <v>1</v>
      </c>
      <c r="D33" s="15">
        <f t="shared" si="13"/>
        <v>1</v>
      </c>
      <c r="E33" s="12">
        <f>E32</f>
        <v>0</v>
      </c>
      <c r="F33" s="11">
        <f t="shared" si="9"/>
        <v>0</v>
      </c>
      <c r="G33" s="11">
        <f t="shared" si="9"/>
        <v>0</v>
      </c>
      <c r="H33" s="11">
        <f t="shared" si="9"/>
        <v>0</v>
      </c>
      <c r="I33" s="11">
        <f t="shared" si="9"/>
        <v>0</v>
      </c>
      <c r="J33" s="11">
        <f t="shared" si="9"/>
        <v>0</v>
      </c>
      <c r="K33" s="11">
        <f t="shared" si="9"/>
        <v>0</v>
      </c>
      <c r="L33" s="11">
        <f t="shared" si="9"/>
        <v>0</v>
      </c>
      <c r="M33" s="11">
        <f t="shared" si="9"/>
        <v>0</v>
      </c>
      <c r="N33" s="11">
        <f t="shared" si="9"/>
        <v>0</v>
      </c>
      <c r="O33" s="11">
        <f t="shared" si="9"/>
        <v>0</v>
      </c>
      <c r="P33" s="11">
        <f t="shared" si="9"/>
        <v>0</v>
      </c>
      <c r="Q33" s="11">
        <f t="shared" si="9"/>
        <v>0</v>
      </c>
      <c r="R33" s="11">
        <f t="shared" si="9"/>
        <v>0</v>
      </c>
      <c r="S33" s="11">
        <f t="shared" si="9"/>
        <v>0</v>
      </c>
      <c r="T33" s="11">
        <f t="shared" si="9"/>
        <v>0</v>
      </c>
      <c r="U33" s="11">
        <f t="shared" si="9"/>
        <v>0</v>
      </c>
      <c r="V33" s="11">
        <f t="shared" si="10"/>
        <v>0</v>
      </c>
      <c r="W33" s="11">
        <f t="shared" si="10"/>
        <v>0</v>
      </c>
      <c r="X33" s="11">
        <f t="shared" si="10"/>
        <v>0</v>
      </c>
      <c r="Y33" s="11">
        <f t="shared" si="10"/>
        <v>0</v>
      </c>
      <c r="Z33" s="11">
        <f t="shared" si="10"/>
        <v>0</v>
      </c>
      <c r="AA33" s="11">
        <f t="shared" si="10"/>
        <v>0</v>
      </c>
      <c r="AB33" s="11">
        <f t="shared" si="10"/>
        <v>0</v>
      </c>
      <c r="AC33" s="11">
        <f t="shared" si="10"/>
        <v>0</v>
      </c>
      <c r="AD33" s="11">
        <f t="shared" si="10"/>
        <v>0</v>
      </c>
      <c r="AE33" s="11">
        <f t="shared" si="10"/>
        <v>0</v>
      </c>
      <c r="AF33" s="11">
        <f t="shared" si="10"/>
        <v>0</v>
      </c>
      <c r="AG33" s="11">
        <f t="shared" si="10"/>
        <v>0</v>
      </c>
      <c r="AH33" s="11">
        <f t="shared" si="10"/>
        <v>0</v>
      </c>
      <c r="AI33" s="11">
        <f t="shared" si="10"/>
        <v>0</v>
      </c>
      <c r="AJ33" s="11">
        <f t="shared" si="10"/>
        <v>0</v>
      </c>
      <c r="AK33" s="11">
        <f t="shared" si="10"/>
        <v>0</v>
      </c>
      <c r="AL33" s="11">
        <f t="shared" si="11"/>
        <v>0</v>
      </c>
      <c r="AM33" s="11">
        <f t="shared" si="11"/>
        <v>0</v>
      </c>
      <c r="AN33" s="11">
        <f t="shared" si="11"/>
        <v>0</v>
      </c>
      <c r="AO33" s="11">
        <f t="shared" si="11"/>
        <v>0</v>
      </c>
      <c r="AP33" s="11">
        <f t="shared" si="11"/>
        <v>0</v>
      </c>
      <c r="AQ33" s="11">
        <f t="shared" si="11"/>
        <v>0</v>
      </c>
      <c r="AR33" s="11">
        <f t="shared" si="11"/>
        <v>0</v>
      </c>
      <c r="AS33" s="11">
        <f t="shared" si="11"/>
        <v>0</v>
      </c>
      <c r="AT33" s="11">
        <f t="shared" si="11"/>
        <v>0</v>
      </c>
      <c r="AU33" s="11">
        <f t="shared" si="11"/>
        <v>0</v>
      </c>
      <c r="AV33" s="11">
        <f t="shared" si="11"/>
        <v>0</v>
      </c>
      <c r="AW33" s="11">
        <f t="shared" si="11"/>
        <v>0</v>
      </c>
      <c r="AX33" s="11">
        <f t="shared" si="11"/>
        <v>0</v>
      </c>
    </row>
    <row r="34" spans="1:50" x14ac:dyDescent="0.25">
      <c r="A34" s="23">
        <f t="shared" si="12"/>
        <v>0</v>
      </c>
      <c r="B34" s="95">
        <f t="shared" si="15"/>
        <v>45473</v>
      </c>
      <c r="C34" s="12">
        <f>SUM('Velocity Input'!I57:I61)</f>
        <v>1</v>
      </c>
      <c r="D34" s="15">
        <f t="shared" si="13"/>
        <v>1</v>
      </c>
      <c r="E34" s="12">
        <f t="shared" si="14"/>
        <v>0</v>
      </c>
      <c r="F34" s="11">
        <f t="shared" si="9"/>
        <v>0</v>
      </c>
      <c r="G34" s="11">
        <f t="shared" si="9"/>
        <v>0</v>
      </c>
      <c r="H34" s="11">
        <f t="shared" si="9"/>
        <v>0</v>
      </c>
      <c r="I34" s="11">
        <f t="shared" si="9"/>
        <v>0</v>
      </c>
      <c r="J34" s="11">
        <f t="shared" si="9"/>
        <v>0</v>
      </c>
      <c r="K34" s="11">
        <f t="shared" si="9"/>
        <v>0</v>
      </c>
      <c r="L34" s="11">
        <f t="shared" si="9"/>
        <v>0</v>
      </c>
      <c r="M34" s="11">
        <f t="shared" si="9"/>
        <v>0</v>
      </c>
      <c r="N34" s="11">
        <f t="shared" si="9"/>
        <v>0</v>
      </c>
      <c r="O34" s="11">
        <f t="shared" si="9"/>
        <v>0</v>
      </c>
      <c r="P34" s="11">
        <f t="shared" si="9"/>
        <v>0</v>
      </c>
      <c r="Q34" s="11">
        <f t="shared" si="9"/>
        <v>0</v>
      </c>
      <c r="R34" s="11">
        <f t="shared" si="9"/>
        <v>0</v>
      </c>
      <c r="S34" s="11">
        <f t="shared" si="9"/>
        <v>0</v>
      </c>
      <c r="T34" s="11">
        <f t="shared" si="9"/>
        <v>0</v>
      </c>
      <c r="U34" s="11">
        <f t="shared" si="9"/>
        <v>0</v>
      </c>
      <c r="V34" s="11">
        <f t="shared" si="10"/>
        <v>0</v>
      </c>
      <c r="W34" s="11">
        <f t="shared" si="10"/>
        <v>0</v>
      </c>
      <c r="X34" s="11">
        <f t="shared" si="10"/>
        <v>0</v>
      </c>
      <c r="Y34" s="11">
        <f t="shared" si="10"/>
        <v>0</v>
      </c>
      <c r="Z34" s="11">
        <f t="shared" si="10"/>
        <v>0</v>
      </c>
      <c r="AA34" s="11">
        <f t="shared" si="10"/>
        <v>0</v>
      </c>
      <c r="AB34" s="11">
        <f t="shared" si="10"/>
        <v>0</v>
      </c>
      <c r="AC34" s="11">
        <f t="shared" si="10"/>
        <v>0</v>
      </c>
      <c r="AD34" s="11">
        <f t="shared" si="10"/>
        <v>0</v>
      </c>
      <c r="AE34" s="11">
        <f t="shared" si="10"/>
        <v>0</v>
      </c>
      <c r="AF34" s="11">
        <f t="shared" si="10"/>
        <v>0</v>
      </c>
      <c r="AG34" s="11">
        <f t="shared" si="10"/>
        <v>0</v>
      </c>
      <c r="AH34" s="11">
        <f t="shared" si="10"/>
        <v>0</v>
      </c>
      <c r="AI34" s="11">
        <f t="shared" si="10"/>
        <v>0</v>
      </c>
      <c r="AJ34" s="11">
        <f t="shared" si="10"/>
        <v>0</v>
      </c>
      <c r="AK34" s="11">
        <f t="shared" si="10"/>
        <v>0</v>
      </c>
      <c r="AL34" s="11">
        <f t="shared" si="11"/>
        <v>0</v>
      </c>
      <c r="AM34" s="11">
        <f t="shared" si="11"/>
        <v>0</v>
      </c>
      <c r="AN34" s="11">
        <f t="shared" si="11"/>
        <v>0</v>
      </c>
      <c r="AO34" s="11">
        <f t="shared" si="11"/>
        <v>0</v>
      </c>
      <c r="AP34" s="11">
        <f t="shared" si="11"/>
        <v>0</v>
      </c>
      <c r="AQ34" s="11">
        <f t="shared" si="11"/>
        <v>0</v>
      </c>
      <c r="AR34" s="11">
        <f t="shared" si="11"/>
        <v>0</v>
      </c>
      <c r="AS34" s="11">
        <f t="shared" si="11"/>
        <v>0</v>
      </c>
      <c r="AT34" s="11">
        <f t="shared" si="11"/>
        <v>0</v>
      </c>
      <c r="AU34" s="11">
        <f t="shared" si="11"/>
        <v>0</v>
      </c>
      <c r="AV34" s="11">
        <f t="shared" si="11"/>
        <v>0</v>
      </c>
      <c r="AW34" s="11">
        <f t="shared" si="11"/>
        <v>0</v>
      </c>
      <c r="AX34" s="11">
        <f t="shared" si="11"/>
        <v>0</v>
      </c>
    </row>
    <row r="35" spans="1:50" x14ac:dyDescent="0.25">
      <c r="A35" s="23">
        <f t="shared" si="12"/>
        <v>0</v>
      </c>
      <c r="B35" s="95">
        <f t="shared" si="15"/>
        <v>45504</v>
      </c>
      <c r="C35" s="12">
        <f>SUM('Velocity Input'!I62:I66)</f>
        <v>1</v>
      </c>
      <c r="D35" s="15">
        <f t="shared" si="13"/>
        <v>1</v>
      </c>
      <c r="E35" s="12">
        <f t="shared" si="14"/>
        <v>0</v>
      </c>
      <c r="F35" s="11">
        <f t="shared" si="9"/>
        <v>0</v>
      </c>
      <c r="G35" s="11">
        <f t="shared" si="9"/>
        <v>0</v>
      </c>
      <c r="H35" s="11">
        <f t="shared" si="9"/>
        <v>0</v>
      </c>
      <c r="I35" s="11">
        <f t="shared" si="9"/>
        <v>0</v>
      </c>
      <c r="J35" s="11">
        <f t="shared" si="9"/>
        <v>0</v>
      </c>
      <c r="K35" s="11">
        <f t="shared" si="9"/>
        <v>0</v>
      </c>
      <c r="L35" s="11">
        <f t="shared" si="9"/>
        <v>0</v>
      </c>
      <c r="M35" s="11">
        <f t="shared" si="9"/>
        <v>0</v>
      </c>
      <c r="N35" s="11">
        <f t="shared" si="9"/>
        <v>0</v>
      </c>
      <c r="O35" s="11">
        <f t="shared" si="9"/>
        <v>0</v>
      </c>
      <c r="P35" s="11">
        <f t="shared" si="9"/>
        <v>0</v>
      </c>
      <c r="Q35" s="11">
        <f t="shared" si="9"/>
        <v>0</v>
      </c>
      <c r="R35" s="11">
        <f t="shared" si="9"/>
        <v>0</v>
      </c>
      <c r="S35" s="11">
        <f t="shared" si="9"/>
        <v>0</v>
      </c>
      <c r="T35" s="11">
        <f t="shared" si="9"/>
        <v>0</v>
      </c>
      <c r="U35" s="11">
        <f t="shared" si="9"/>
        <v>0</v>
      </c>
      <c r="V35" s="11">
        <f t="shared" si="10"/>
        <v>0</v>
      </c>
      <c r="W35" s="11">
        <f t="shared" si="10"/>
        <v>0</v>
      </c>
      <c r="X35" s="11">
        <f t="shared" si="10"/>
        <v>0</v>
      </c>
      <c r="Y35" s="11">
        <f t="shared" si="10"/>
        <v>0</v>
      </c>
      <c r="Z35" s="11">
        <f t="shared" si="10"/>
        <v>0</v>
      </c>
      <c r="AA35" s="11">
        <f t="shared" si="10"/>
        <v>0</v>
      </c>
      <c r="AB35" s="11">
        <f t="shared" si="10"/>
        <v>0</v>
      </c>
      <c r="AC35" s="11">
        <f t="shared" si="10"/>
        <v>0</v>
      </c>
      <c r="AD35" s="11">
        <f t="shared" si="10"/>
        <v>0</v>
      </c>
      <c r="AE35" s="11">
        <f t="shared" si="10"/>
        <v>0</v>
      </c>
      <c r="AF35" s="11">
        <f t="shared" si="10"/>
        <v>0</v>
      </c>
      <c r="AG35" s="11">
        <f t="shared" si="10"/>
        <v>0</v>
      </c>
      <c r="AH35" s="11">
        <f t="shared" si="10"/>
        <v>0</v>
      </c>
      <c r="AI35" s="11">
        <f t="shared" si="10"/>
        <v>0</v>
      </c>
      <c r="AJ35" s="11">
        <f t="shared" si="10"/>
        <v>0</v>
      </c>
      <c r="AK35" s="11">
        <f t="shared" si="10"/>
        <v>0</v>
      </c>
      <c r="AL35" s="11">
        <f t="shared" si="11"/>
        <v>0</v>
      </c>
      <c r="AM35" s="11">
        <f t="shared" si="11"/>
        <v>0</v>
      </c>
      <c r="AN35" s="11">
        <f t="shared" si="11"/>
        <v>0</v>
      </c>
      <c r="AO35" s="11">
        <f t="shared" si="11"/>
        <v>0</v>
      </c>
      <c r="AP35" s="11">
        <f t="shared" si="11"/>
        <v>0</v>
      </c>
      <c r="AQ35" s="11">
        <f t="shared" si="11"/>
        <v>0</v>
      </c>
      <c r="AR35" s="11">
        <f t="shared" si="11"/>
        <v>0</v>
      </c>
      <c r="AS35" s="11">
        <f t="shared" si="11"/>
        <v>0</v>
      </c>
      <c r="AT35" s="11">
        <f t="shared" si="11"/>
        <v>0</v>
      </c>
      <c r="AU35" s="11">
        <f t="shared" si="11"/>
        <v>0</v>
      </c>
      <c r="AV35" s="11">
        <f t="shared" si="11"/>
        <v>0</v>
      </c>
      <c r="AW35" s="11">
        <f t="shared" si="11"/>
        <v>0</v>
      </c>
      <c r="AX35" s="11">
        <f t="shared" si="11"/>
        <v>0</v>
      </c>
    </row>
    <row r="36" spans="1:50" x14ac:dyDescent="0.25">
      <c r="A36" s="23">
        <f t="shared" si="12"/>
        <v>0</v>
      </c>
      <c r="B36" s="95">
        <f t="shared" si="15"/>
        <v>45535</v>
      </c>
      <c r="C36" s="12">
        <f>SUM('Velocity Input'!I67:I71)</f>
        <v>1</v>
      </c>
      <c r="D36" s="15">
        <f t="shared" si="13"/>
        <v>1</v>
      </c>
      <c r="E36" s="12">
        <f t="shared" si="14"/>
        <v>0</v>
      </c>
      <c r="F36" s="11">
        <f t="shared" si="9"/>
        <v>0</v>
      </c>
      <c r="G36" s="11">
        <f t="shared" si="9"/>
        <v>0</v>
      </c>
      <c r="H36" s="11">
        <f t="shared" si="9"/>
        <v>0</v>
      </c>
      <c r="I36" s="11">
        <f t="shared" si="9"/>
        <v>0</v>
      </c>
      <c r="J36" s="11">
        <f t="shared" si="9"/>
        <v>0</v>
      </c>
      <c r="K36" s="11">
        <f t="shared" si="9"/>
        <v>0</v>
      </c>
      <c r="L36" s="11">
        <f t="shared" si="9"/>
        <v>0</v>
      </c>
      <c r="M36" s="11">
        <f t="shared" si="9"/>
        <v>0</v>
      </c>
      <c r="N36" s="11">
        <f t="shared" si="9"/>
        <v>0</v>
      </c>
      <c r="O36" s="11">
        <f t="shared" si="9"/>
        <v>0</v>
      </c>
      <c r="P36" s="11">
        <f t="shared" si="9"/>
        <v>0</v>
      </c>
      <c r="Q36" s="11">
        <f t="shared" si="9"/>
        <v>0</v>
      </c>
      <c r="R36" s="11">
        <f t="shared" si="9"/>
        <v>0</v>
      </c>
      <c r="S36" s="11">
        <f t="shared" si="9"/>
        <v>0</v>
      </c>
      <c r="T36" s="11">
        <f t="shared" si="9"/>
        <v>0</v>
      </c>
      <c r="U36" s="11">
        <f t="shared" si="9"/>
        <v>0</v>
      </c>
      <c r="V36" s="11">
        <f t="shared" si="10"/>
        <v>0</v>
      </c>
      <c r="W36" s="11">
        <f t="shared" si="10"/>
        <v>0</v>
      </c>
      <c r="X36" s="11">
        <f t="shared" si="10"/>
        <v>0</v>
      </c>
      <c r="Y36" s="11">
        <f t="shared" si="10"/>
        <v>0</v>
      </c>
      <c r="Z36" s="11">
        <f t="shared" si="10"/>
        <v>0</v>
      </c>
      <c r="AA36" s="11">
        <f t="shared" si="10"/>
        <v>0</v>
      </c>
      <c r="AB36" s="11">
        <f t="shared" si="10"/>
        <v>0</v>
      </c>
      <c r="AC36" s="11">
        <f t="shared" si="10"/>
        <v>0</v>
      </c>
      <c r="AD36" s="11">
        <f t="shared" si="10"/>
        <v>0</v>
      </c>
      <c r="AE36" s="11">
        <f t="shared" si="10"/>
        <v>0</v>
      </c>
      <c r="AF36" s="11">
        <f t="shared" si="10"/>
        <v>0</v>
      </c>
      <c r="AG36" s="11">
        <f t="shared" si="10"/>
        <v>0</v>
      </c>
      <c r="AH36" s="11">
        <f t="shared" si="10"/>
        <v>0</v>
      </c>
      <c r="AI36" s="11">
        <f t="shared" si="10"/>
        <v>0</v>
      </c>
      <c r="AJ36" s="11">
        <f t="shared" si="10"/>
        <v>0</v>
      </c>
      <c r="AK36" s="11">
        <f t="shared" si="10"/>
        <v>0</v>
      </c>
      <c r="AL36" s="11">
        <f t="shared" si="11"/>
        <v>0</v>
      </c>
      <c r="AM36" s="11">
        <f t="shared" si="11"/>
        <v>0</v>
      </c>
      <c r="AN36" s="11">
        <f t="shared" si="11"/>
        <v>0</v>
      </c>
      <c r="AO36" s="11">
        <f t="shared" si="11"/>
        <v>0</v>
      </c>
      <c r="AP36" s="11">
        <f t="shared" si="11"/>
        <v>0</v>
      </c>
      <c r="AQ36" s="11">
        <f t="shared" si="11"/>
        <v>0</v>
      </c>
      <c r="AR36" s="11">
        <f t="shared" si="11"/>
        <v>0</v>
      </c>
      <c r="AS36" s="11">
        <f t="shared" si="11"/>
        <v>0</v>
      </c>
      <c r="AT36" s="11">
        <f t="shared" si="11"/>
        <v>0</v>
      </c>
      <c r="AU36" s="11">
        <f t="shared" si="11"/>
        <v>0</v>
      </c>
      <c r="AV36" s="11">
        <f t="shared" si="11"/>
        <v>0</v>
      </c>
      <c r="AW36" s="11">
        <f t="shared" si="11"/>
        <v>0</v>
      </c>
      <c r="AX36" s="11">
        <f t="shared" si="11"/>
        <v>0</v>
      </c>
    </row>
    <row r="37" spans="1:50" x14ac:dyDescent="0.25">
      <c r="A37" s="23">
        <f t="shared" si="12"/>
        <v>0</v>
      </c>
      <c r="B37" s="95">
        <f t="shared" si="15"/>
        <v>45565</v>
      </c>
      <c r="C37" s="12">
        <f>SUM('Velocity Input'!I72:I76)</f>
        <v>1</v>
      </c>
      <c r="D37" s="15">
        <f t="shared" si="13"/>
        <v>1</v>
      </c>
      <c r="E37" s="12">
        <f t="shared" si="14"/>
        <v>0</v>
      </c>
      <c r="F37" s="11">
        <f t="shared" si="9"/>
        <v>0</v>
      </c>
      <c r="G37" s="11">
        <f t="shared" si="9"/>
        <v>0</v>
      </c>
      <c r="H37" s="11">
        <f t="shared" si="9"/>
        <v>0</v>
      </c>
      <c r="I37" s="11">
        <f t="shared" si="9"/>
        <v>0</v>
      </c>
      <c r="J37" s="11">
        <f t="shared" si="9"/>
        <v>0</v>
      </c>
      <c r="K37" s="11">
        <f t="shared" si="9"/>
        <v>0</v>
      </c>
      <c r="L37" s="11">
        <f t="shared" si="9"/>
        <v>0</v>
      </c>
      <c r="M37" s="11">
        <f t="shared" si="9"/>
        <v>0</v>
      </c>
      <c r="N37" s="11">
        <f t="shared" si="9"/>
        <v>0</v>
      </c>
      <c r="O37" s="11">
        <f t="shared" si="9"/>
        <v>0</v>
      </c>
      <c r="P37" s="11">
        <f t="shared" si="9"/>
        <v>0</v>
      </c>
      <c r="Q37" s="11">
        <f t="shared" si="9"/>
        <v>0</v>
      </c>
      <c r="R37" s="11">
        <f t="shared" si="9"/>
        <v>0</v>
      </c>
      <c r="S37" s="11">
        <f t="shared" si="9"/>
        <v>0</v>
      </c>
      <c r="T37" s="11">
        <f t="shared" si="9"/>
        <v>0</v>
      </c>
      <c r="U37" s="11">
        <f t="shared" si="9"/>
        <v>0</v>
      </c>
      <c r="V37" s="11">
        <f t="shared" si="10"/>
        <v>0</v>
      </c>
      <c r="W37" s="11">
        <f t="shared" si="10"/>
        <v>0</v>
      </c>
      <c r="X37" s="11">
        <f t="shared" si="10"/>
        <v>0</v>
      </c>
      <c r="Y37" s="11">
        <f t="shared" si="10"/>
        <v>0</v>
      </c>
      <c r="Z37" s="11">
        <f t="shared" si="10"/>
        <v>0</v>
      </c>
      <c r="AA37" s="11">
        <f t="shared" si="10"/>
        <v>0</v>
      </c>
      <c r="AB37" s="11">
        <f t="shared" si="10"/>
        <v>0</v>
      </c>
      <c r="AC37" s="11">
        <f t="shared" si="10"/>
        <v>0</v>
      </c>
      <c r="AD37" s="11">
        <f t="shared" si="10"/>
        <v>0</v>
      </c>
      <c r="AE37" s="11">
        <f t="shared" si="10"/>
        <v>0</v>
      </c>
      <c r="AF37" s="11">
        <f t="shared" si="10"/>
        <v>0</v>
      </c>
      <c r="AG37" s="11">
        <f t="shared" si="10"/>
        <v>0</v>
      </c>
      <c r="AH37" s="11">
        <f t="shared" si="10"/>
        <v>0</v>
      </c>
      <c r="AI37" s="11">
        <f t="shared" si="10"/>
        <v>0</v>
      </c>
      <c r="AJ37" s="11">
        <f t="shared" si="10"/>
        <v>0</v>
      </c>
      <c r="AK37" s="11">
        <f t="shared" si="10"/>
        <v>0</v>
      </c>
      <c r="AL37" s="11">
        <f t="shared" si="11"/>
        <v>0</v>
      </c>
      <c r="AM37" s="11">
        <f t="shared" si="11"/>
        <v>0</v>
      </c>
      <c r="AN37" s="11">
        <f t="shared" si="11"/>
        <v>0</v>
      </c>
      <c r="AO37" s="11">
        <f t="shared" si="11"/>
        <v>0</v>
      </c>
      <c r="AP37" s="11">
        <f t="shared" si="11"/>
        <v>0</v>
      </c>
      <c r="AQ37" s="11">
        <f t="shared" si="11"/>
        <v>0</v>
      </c>
      <c r="AR37" s="11">
        <f t="shared" si="11"/>
        <v>0</v>
      </c>
      <c r="AS37" s="11">
        <f t="shared" si="11"/>
        <v>0</v>
      </c>
      <c r="AT37" s="11">
        <f t="shared" si="11"/>
        <v>0</v>
      </c>
      <c r="AU37" s="11">
        <f t="shared" si="11"/>
        <v>0</v>
      </c>
      <c r="AV37" s="11">
        <f t="shared" si="11"/>
        <v>0</v>
      </c>
      <c r="AW37" s="11">
        <f t="shared" si="11"/>
        <v>0</v>
      </c>
      <c r="AX37" s="11">
        <f t="shared" si="11"/>
        <v>0</v>
      </c>
    </row>
    <row r="38" spans="1:50" x14ac:dyDescent="0.25">
      <c r="A38" s="23">
        <f t="shared" si="12"/>
        <v>0</v>
      </c>
      <c r="B38" s="95">
        <f t="shared" si="15"/>
        <v>45596</v>
      </c>
      <c r="C38" s="12">
        <f>SUM('Velocity Input'!I77:I81)</f>
        <v>1</v>
      </c>
      <c r="D38" s="15">
        <f t="shared" si="13"/>
        <v>1</v>
      </c>
      <c r="E38" s="12">
        <f t="shared" si="14"/>
        <v>0</v>
      </c>
      <c r="F38" s="11">
        <f t="shared" si="9"/>
        <v>0</v>
      </c>
      <c r="G38" s="11">
        <f t="shared" si="9"/>
        <v>0</v>
      </c>
      <c r="H38" s="11">
        <f t="shared" si="9"/>
        <v>0</v>
      </c>
      <c r="I38" s="11">
        <f t="shared" si="9"/>
        <v>0</v>
      </c>
      <c r="J38" s="11">
        <f t="shared" si="9"/>
        <v>0</v>
      </c>
      <c r="K38" s="11">
        <f t="shared" si="9"/>
        <v>0</v>
      </c>
      <c r="L38" s="11">
        <f t="shared" si="9"/>
        <v>0</v>
      </c>
      <c r="M38" s="11">
        <f t="shared" si="9"/>
        <v>0</v>
      </c>
      <c r="N38" s="11">
        <f t="shared" si="9"/>
        <v>0</v>
      </c>
      <c r="O38" s="11">
        <f t="shared" si="9"/>
        <v>0</v>
      </c>
      <c r="P38" s="11">
        <f t="shared" si="9"/>
        <v>0</v>
      </c>
      <c r="Q38" s="11">
        <f t="shared" si="9"/>
        <v>0</v>
      </c>
      <c r="R38" s="11">
        <f t="shared" si="9"/>
        <v>0</v>
      </c>
      <c r="S38" s="11">
        <f t="shared" si="9"/>
        <v>0</v>
      </c>
      <c r="T38" s="11">
        <f t="shared" si="9"/>
        <v>0</v>
      </c>
      <c r="U38" s="11">
        <f t="shared" ref="U38:AJ53" si="16">IF($B38&gt;U$2,0,IF($C38="CLP",IF($B38=U$2,$E38*U$4,$E38*U$3),IF($B38=U$2,$E38*U$6,$E38*U$5)))</f>
        <v>0</v>
      </c>
      <c r="V38" s="11">
        <f t="shared" si="16"/>
        <v>0</v>
      </c>
      <c r="W38" s="11">
        <f t="shared" si="16"/>
        <v>0</v>
      </c>
      <c r="X38" s="11">
        <f t="shared" si="16"/>
        <v>0</v>
      </c>
      <c r="Y38" s="11">
        <f t="shared" si="16"/>
        <v>0</v>
      </c>
      <c r="Z38" s="11">
        <f t="shared" si="10"/>
        <v>0</v>
      </c>
      <c r="AA38" s="11">
        <f t="shared" si="10"/>
        <v>0</v>
      </c>
      <c r="AB38" s="11">
        <f t="shared" si="10"/>
        <v>0</v>
      </c>
      <c r="AC38" s="11">
        <f t="shared" si="10"/>
        <v>0</v>
      </c>
      <c r="AD38" s="11">
        <f t="shared" si="10"/>
        <v>0</v>
      </c>
      <c r="AE38" s="11">
        <f t="shared" si="10"/>
        <v>0</v>
      </c>
      <c r="AF38" s="11">
        <f t="shared" si="10"/>
        <v>0</v>
      </c>
      <c r="AG38" s="11">
        <f t="shared" si="10"/>
        <v>0</v>
      </c>
      <c r="AH38" s="11">
        <f t="shared" si="10"/>
        <v>0</v>
      </c>
      <c r="AI38" s="11">
        <f t="shared" si="10"/>
        <v>0</v>
      </c>
      <c r="AJ38" s="11">
        <f t="shared" si="10"/>
        <v>0</v>
      </c>
      <c r="AK38" s="11">
        <f t="shared" si="10"/>
        <v>0</v>
      </c>
      <c r="AL38" s="11">
        <f t="shared" si="11"/>
        <v>0</v>
      </c>
      <c r="AM38" s="11">
        <f t="shared" si="11"/>
        <v>0</v>
      </c>
      <c r="AN38" s="11">
        <f t="shared" si="11"/>
        <v>0</v>
      </c>
      <c r="AO38" s="11">
        <f t="shared" si="11"/>
        <v>0</v>
      </c>
      <c r="AP38" s="11">
        <f t="shared" si="11"/>
        <v>0</v>
      </c>
      <c r="AQ38" s="11">
        <f t="shared" si="11"/>
        <v>0</v>
      </c>
      <c r="AR38" s="11">
        <f t="shared" si="11"/>
        <v>0</v>
      </c>
      <c r="AS38" s="11">
        <f t="shared" si="11"/>
        <v>0</v>
      </c>
      <c r="AT38" s="11">
        <f t="shared" si="11"/>
        <v>0</v>
      </c>
      <c r="AU38" s="11">
        <f t="shared" si="11"/>
        <v>0</v>
      </c>
      <c r="AV38" s="11">
        <f t="shared" si="11"/>
        <v>0</v>
      </c>
      <c r="AW38" s="11">
        <f t="shared" si="11"/>
        <v>0</v>
      </c>
      <c r="AX38" s="11">
        <f t="shared" si="11"/>
        <v>0</v>
      </c>
    </row>
    <row r="39" spans="1:50" x14ac:dyDescent="0.25">
      <c r="A39" s="23">
        <f t="shared" si="12"/>
        <v>0</v>
      </c>
      <c r="B39" s="95">
        <f t="shared" si="15"/>
        <v>45626</v>
      </c>
      <c r="C39" s="12">
        <f>SUM('Velocity Input'!I82:I86)</f>
        <v>1</v>
      </c>
      <c r="D39" s="15">
        <f t="shared" si="13"/>
        <v>1</v>
      </c>
      <c r="E39" s="12">
        <f t="shared" si="14"/>
        <v>0</v>
      </c>
      <c r="F39" s="11">
        <f t="shared" ref="F39:U54" si="17">IF($B39&gt;F$2,0,IF($C39="CLP",IF($B39=F$2,$E39*F$4,$E39*F$3),IF($B39=F$2,$E39*F$6,$E39*F$5)))</f>
        <v>0</v>
      </c>
      <c r="G39" s="11">
        <f t="shared" si="17"/>
        <v>0</v>
      </c>
      <c r="H39" s="11">
        <f t="shared" si="17"/>
        <v>0</v>
      </c>
      <c r="I39" s="11">
        <f t="shared" si="17"/>
        <v>0</v>
      </c>
      <c r="J39" s="11">
        <f t="shared" si="17"/>
        <v>0</v>
      </c>
      <c r="K39" s="11">
        <f t="shared" si="17"/>
        <v>0</v>
      </c>
      <c r="L39" s="11">
        <f t="shared" si="17"/>
        <v>0</v>
      </c>
      <c r="M39" s="11">
        <f t="shared" si="17"/>
        <v>0</v>
      </c>
      <c r="N39" s="11">
        <f t="shared" si="17"/>
        <v>0</v>
      </c>
      <c r="O39" s="11">
        <f t="shared" si="17"/>
        <v>0</v>
      </c>
      <c r="P39" s="11">
        <f t="shared" si="17"/>
        <v>0</v>
      </c>
      <c r="Q39" s="11">
        <f t="shared" si="17"/>
        <v>0</v>
      </c>
      <c r="R39" s="11">
        <f t="shared" si="17"/>
        <v>0</v>
      </c>
      <c r="S39" s="11">
        <f t="shared" si="17"/>
        <v>0</v>
      </c>
      <c r="T39" s="11">
        <f t="shared" si="17"/>
        <v>0</v>
      </c>
      <c r="U39" s="11">
        <f t="shared" si="17"/>
        <v>0</v>
      </c>
      <c r="V39" s="11">
        <f t="shared" si="16"/>
        <v>0</v>
      </c>
      <c r="W39" s="11">
        <f t="shared" si="16"/>
        <v>0</v>
      </c>
      <c r="X39" s="11">
        <f t="shared" si="16"/>
        <v>0</v>
      </c>
      <c r="Y39" s="11">
        <f t="shared" si="16"/>
        <v>0</v>
      </c>
      <c r="Z39" s="11">
        <f t="shared" si="16"/>
        <v>0</v>
      </c>
      <c r="AA39" s="11">
        <f t="shared" si="16"/>
        <v>0</v>
      </c>
      <c r="AB39" s="11">
        <f t="shared" si="16"/>
        <v>0</v>
      </c>
      <c r="AC39" s="11">
        <f t="shared" si="16"/>
        <v>0</v>
      </c>
      <c r="AD39" s="11">
        <f t="shared" si="16"/>
        <v>0</v>
      </c>
      <c r="AE39" s="11">
        <f t="shared" si="16"/>
        <v>0</v>
      </c>
      <c r="AF39" s="11">
        <f t="shared" si="16"/>
        <v>0</v>
      </c>
      <c r="AG39" s="11">
        <f t="shared" si="16"/>
        <v>0</v>
      </c>
      <c r="AH39" s="11">
        <f t="shared" si="16"/>
        <v>0</v>
      </c>
      <c r="AI39" s="11">
        <f t="shared" si="16"/>
        <v>0</v>
      </c>
      <c r="AJ39" s="11">
        <f t="shared" si="16"/>
        <v>0</v>
      </c>
      <c r="AK39" s="11">
        <f t="shared" ref="AK39:AX54" si="18">IF($B39&gt;AK$2,0,IF($C39="CLP",IF($B39=AK$2,$E39*AK$4,$E39*AK$3),IF($B39=AK$2,$E39*AK$6,$E39*AK$5)))</f>
        <v>0</v>
      </c>
      <c r="AL39" s="11">
        <f t="shared" si="18"/>
        <v>0</v>
      </c>
      <c r="AM39" s="11">
        <f t="shared" si="18"/>
        <v>0</v>
      </c>
      <c r="AN39" s="11">
        <f t="shared" si="18"/>
        <v>0</v>
      </c>
      <c r="AO39" s="11">
        <f t="shared" si="18"/>
        <v>0</v>
      </c>
      <c r="AP39" s="11">
        <f t="shared" si="18"/>
        <v>0</v>
      </c>
      <c r="AQ39" s="11">
        <f t="shared" si="18"/>
        <v>0</v>
      </c>
      <c r="AR39" s="11">
        <f t="shared" si="18"/>
        <v>0</v>
      </c>
      <c r="AS39" s="11">
        <f t="shared" si="18"/>
        <v>0</v>
      </c>
      <c r="AT39" s="11">
        <f t="shared" si="18"/>
        <v>0</v>
      </c>
      <c r="AU39" s="11">
        <f t="shared" si="18"/>
        <v>0</v>
      </c>
      <c r="AV39" s="11">
        <f t="shared" si="18"/>
        <v>0</v>
      </c>
      <c r="AW39" s="11">
        <f t="shared" si="18"/>
        <v>0</v>
      </c>
      <c r="AX39" s="11">
        <f t="shared" si="18"/>
        <v>0</v>
      </c>
    </row>
    <row r="40" spans="1:50" x14ac:dyDescent="0.25">
      <c r="A40" s="23">
        <f t="shared" si="12"/>
        <v>0</v>
      </c>
      <c r="B40" s="95">
        <f t="shared" si="15"/>
        <v>45657</v>
      </c>
      <c r="C40" s="12">
        <f>SUM('Velocity Input'!I87:I91)</f>
        <v>1</v>
      </c>
      <c r="D40" s="15">
        <f t="shared" si="13"/>
        <v>1</v>
      </c>
      <c r="E40" s="12">
        <f t="shared" si="14"/>
        <v>0</v>
      </c>
      <c r="F40" s="11">
        <f t="shared" si="17"/>
        <v>0</v>
      </c>
      <c r="G40" s="11">
        <f t="shared" si="17"/>
        <v>0</v>
      </c>
      <c r="H40" s="11">
        <f t="shared" si="17"/>
        <v>0</v>
      </c>
      <c r="I40" s="11">
        <f t="shared" si="17"/>
        <v>0</v>
      </c>
      <c r="J40" s="11">
        <f t="shared" si="17"/>
        <v>0</v>
      </c>
      <c r="K40" s="11">
        <f t="shared" si="17"/>
        <v>0</v>
      </c>
      <c r="L40" s="11">
        <f t="shared" si="17"/>
        <v>0</v>
      </c>
      <c r="M40" s="11">
        <f t="shared" si="17"/>
        <v>0</v>
      </c>
      <c r="N40" s="11">
        <f t="shared" si="17"/>
        <v>0</v>
      </c>
      <c r="O40" s="11">
        <f t="shared" si="17"/>
        <v>0</v>
      </c>
      <c r="P40" s="11">
        <f t="shared" si="17"/>
        <v>0</v>
      </c>
      <c r="Q40" s="11">
        <f t="shared" si="17"/>
        <v>0</v>
      </c>
      <c r="R40" s="11">
        <f t="shared" si="17"/>
        <v>0</v>
      </c>
      <c r="S40" s="11">
        <f t="shared" si="17"/>
        <v>0</v>
      </c>
      <c r="T40" s="11">
        <f t="shared" si="17"/>
        <v>0</v>
      </c>
      <c r="U40" s="11">
        <f t="shared" si="17"/>
        <v>0</v>
      </c>
      <c r="V40" s="11">
        <f t="shared" si="16"/>
        <v>0</v>
      </c>
      <c r="W40" s="11">
        <f t="shared" si="16"/>
        <v>0</v>
      </c>
      <c r="X40" s="11">
        <f t="shared" si="16"/>
        <v>0</v>
      </c>
      <c r="Y40" s="11">
        <f t="shared" si="16"/>
        <v>0</v>
      </c>
      <c r="Z40" s="11">
        <f t="shared" si="16"/>
        <v>0</v>
      </c>
      <c r="AA40" s="11">
        <f t="shared" si="16"/>
        <v>0</v>
      </c>
      <c r="AB40" s="11">
        <f t="shared" si="16"/>
        <v>0</v>
      </c>
      <c r="AC40" s="11">
        <f t="shared" si="16"/>
        <v>0</v>
      </c>
      <c r="AD40" s="11">
        <f t="shared" si="16"/>
        <v>0</v>
      </c>
      <c r="AE40" s="11">
        <f t="shared" si="16"/>
        <v>0</v>
      </c>
      <c r="AF40" s="11">
        <f t="shared" si="16"/>
        <v>0</v>
      </c>
      <c r="AG40" s="11">
        <f t="shared" si="16"/>
        <v>0</v>
      </c>
      <c r="AH40" s="11">
        <f t="shared" si="16"/>
        <v>0</v>
      </c>
      <c r="AI40" s="11">
        <f t="shared" si="16"/>
        <v>0</v>
      </c>
      <c r="AJ40" s="11">
        <f t="shared" si="16"/>
        <v>0</v>
      </c>
      <c r="AK40" s="11">
        <f t="shared" si="18"/>
        <v>0</v>
      </c>
      <c r="AL40" s="11">
        <f t="shared" si="18"/>
        <v>0</v>
      </c>
      <c r="AM40" s="11">
        <f t="shared" si="18"/>
        <v>0</v>
      </c>
      <c r="AN40" s="11">
        <f t="shared" si="18"/>
        <v>0</v>
      </c>
      <c r="AO40" s="11">
        <f t="shared" si="18"/>
        <v>0</v>
      </c>
      <c r="AP40" s="11">
        <f t="shared" si="18"/>
        <v>0</v>
      </c>
      <c r="AQ40" s="11">
        <f t="shared" si="18"/>
        <v>0</v>
      </c>
      <c r="AR40" s="11">
        <f t="shared" si="18"/>
        <v>0</v>
      </c>
      <c r="AS40" s="11">
        <f t="shared" si="18"/>
        <v>0</v>
      </c>
      <c r="AT40" s="11">
        <f t="shared" si="18"/>
        <v>0</v>
      </c>
      <c r="AU40" s="11">
        <f t="shared" si="18"/>
        <v>0</v>
      </c>
      <c r="AV40" s="11">
        <f t="shared" si="18"/>
        <v>0</v>
      </c>
      <c r="AW40" s="11">
        <f t="shared" si="18"/>
        <v>0</v>
      </c>
      <c r="AX40" s="11">
        <f t="shared" si="18"/>
        <v>0</v>
      </c>
    </row>
    <row r="41" spans="1:50" x14ac:dyDescent="0.25">
      <c r="A41" s="23">
        <f t="shared" si="12"/>
        <v>0</v>
      </c>
      <c r="B41" s="95">
        <f t="shared" si="15"/>
        <v>45688</v>
      </c>
      <c r="C41" s="12">
        <f>SUM('Velocity Input'!I92:I96)</f>
        <v>1</v>
      </c>
      <c r="D41" s="15">
        <f t="shared" si="13"/>
        <v>1</v>
      </c>
      <c r="E41" s="12">
        <f t="shared" si="14"/>
        <v>0</v>
      </c>
      <c r="F41" s="11">
        <f t="shared" si="17"/>
        <v>0</v>
      </c>
      <c r="G41" s="11">
        <f t="shared" si="17"/>
        <v>0</v>
      </c>
      <c r="H41" s="11">
        <f t="shared" si="17"/>
        <v>0</v>
      </c>
      <c r="I41" s="11">
        <f t="shared" si="17"/>
        <v>0</v>
      </c>
      <c r="J41" s="11">
        <f t="shared" si="17"/>
        <v>0</v>
      </c>
      <c r="K41" s="11">
        <f t="shared" si="17"/>
        <v>0</v>
      </c>
      <c r="L41" s="11">
        <f t="shared" si="17"/>
        <v>0</v>
      </c>
      <c r="M41" s="11">
        <f t="shared" si="17"/>
        <v>0</v>
      </c>
      <c r="N41" s="11">
        <f t="shared" si="17"/>
        <v>0</v>
      </c>
      <c r="O41" s="11">
        <f t="shared" si="17"/>
        <v>0</v>
      </c>
      <c r="P41" s="11">
        <f t="shared" si="17"/>
        <v>0</v>
      </c>
      <c r="Q41" s="11">
        <f t="shared" si="17"/>
        <v>0</v>
      </c>
      <c r="R41" s="11">
        <f t="shared" si="17"/>
        <v>0</v>
      </c>
      <c r="S41" s="11">
        <f t="shared" si="17"/>
        <v>0</v>
      </c>
      <c r="T41" s="11">
        <f t="shared" si="17"/>
        <v>0</v>
      </c>
      <c r="U41" s="11">
        <f t="shared" si="17"/>
        <v>0</v>
      </c>
      <c r="V41" s="11">
        <f t="shared" si="16"/>
        <v>0</v>
      </c>
      <c r="W41" s="11">
        <f t="shared" si="16"/>
        <v>0</v>
      </c>
      <c r="X41" s="11">
        <f t="shared" si="16"/>
        <v>0</v>
      </c>
      <c r="Y41" s="11">
        <f t="shared" si="16"/>
        <v>0</v>
      </c>
      <c r="Z41" s="11">
        <f t="shared" si="16"/>
        <v>0</v>
      </c>
      <c r="AA41" s="11">
        <f t="shared" si="16"/>
        <v>0</v>
      </c>
      <c r="AB41" s="11">
        <f t="shared" si="16"/>
        <v>0</v>
      </c>
      <c r="AC41" s="11">
        <f t="shared" si="16"/>
        <v>0</v>
      </c>
      <c r="AD41" s="11">
        <f t="shared" si="16"/>
        <v>0</v>
      </c>
      <c r="AE41" s="11">
        <f t="shared" si="16"/>
        <v>0</v>
      </c>
      <c r="AF41" s="11">
        <f t="shared" si="16"/>
        <v>0</v>
      </c>
      <c r="AG41" s="11">
        <f t="shared" si="16"/>
        <v>0</v>
      </c>
      <c r="AH41" s="11">
        <f t="shared" si="16"/>
        <v>0</v>
      </c>
      <c r="AI41" s="11">
        <f t="shared" si="16"/>
        <v>0</v>
      </c>
      <c r="AJ41" s="11">
        <f t="shared" si="16"/>
        <v>0</v>
      </c>
      <c r="AK41" s="11">
        <f t="shared" si="18"/>
        <v>0</v>
      </c>
      <c r="AL41" s="11">
        <f t="shared" si="18"/>
        <v>0</v>
      </c>
      <c r="AM41" s="11">
        <f t="shared" si="18"/>
        <v>0</v>
      </c>
      <c r="AN41" s="11">
        <f t="shared" si="18"/>
        <v>0</v>
      </c>
      <c r="AO41" s="11">
        <f t="shared" si="18"/>
        <v>0</v>
      </c>
      <c r="AP41" s="11">
        <f t="shared" si="18"/>
        <v>0</v>
      </c>
      <c r="AQ41" s="11">
        <f t="shared" si="18"/>
        <v>0</v>
      </c>
      <c r="AR41" s="11">
        <f t="shared" si="18"/>
        <v>0</v>
      </c>
      <c r="AS41" s="11">
        <f t="shared" si="18"/>
        <v>0</v>
      </c>
      <c r="AT41" s="11">
        <f t="shared" si="18"/>
        <v>0</v>
      </c>
      <c r="AU41" s="11">
        <f t="shared" si="18"/>
        <v>0</v>
      </c>
      <c r="AV41" s="11">
        <f t="shared" si="18"/>
        <v>0</v>
      </c>
      <c r="AW41" s="11">
        <f t="shared" si="18"/>
        <v>0</v>
      </c>
      <c r="AX41" s="11">
        <f t="shared" si="18"/>
        <v>0</v>
      </c>
    </row>
    <row r="42" spans="1:50" x14ac:dyDescent="0.25">
      <c r="A42" s="23">
        <f t="shared" si="12"/>
        <v>0</v>
      </c>
      <c r="B42" s="95">
        <f t="shared" si="15"/>
        <v>45716</v>
      </c>
      <c r="C42" s="12">
        <f>SUM('Velocity Input'!I97:I101)</f>
        <v>1</v>
      </c>
      <c r="D42" s="15">
        <f t="shared" si="13"/>
        <v>1</v>
      </c>
      <c r="E42" s="12">
        <f t="shared" si="14"/>
        <v>0</v>
      </c>
      <c r="F42" s="11">
        <f t="shared" si="17"/>
        <v>0</v>
      </c>
      <c r="G42" s="11">
        <f t="shared" si="17"/>
        <v>0</v>
      </c>
      <c r="H42" s="11">
        <f t="shared" si="17"/>
        <v>0</v>
      </c>
      <c r="I42" s="11">
        <f t="shared" si="17"/>
        <v>0</v>
      </c>
      <c r="J42" s="11">
        <f t="shared" si="17"/>
        <v>0</v>
      </c>
      <c r="K42" s="11">
        <f t="shared" si="17"/>
        <v>0</v>
      </c>
      <c r="L42" s="11">
        <f t="shared" si="17"/>
        <v>0</v>
      </c>
      <c r="M42" s="11">
        <f t="shared" si="17"/>
        <v>0</v>
      </c>
      <c r="N42" s="11">
        <f t="shared" si="17"/>
        <v>0</v>
      </c>
      <c r="O42" s="11">
        <f t="shared" si="17"/>
        <v>0</v>
      </c>
      <c r="P42" s="11">
        <f t="shared" si="17"/>
        <v>0</v>
      </c>
      <c r="Q42" s="11">
        <f t="shared" si="17"/>
        <v>0</v>
      </c>
      <c r="R42" s="11">
        <f t="shared" si="17"/>
        <v>0</v>
      </c>
      <c r="S42" s="11">
        <f t="shared" si="17"/>
        <v>0</v>
      </c>
      <c r="T42" s="11">
        <f t="shared" si="17"/>
        <v>0</v>
      </c>
      <c r="U42" s="11">
        <f t="shared" si="17"/>
        <v>0</v>
      </c>
      <c r="V42" s="11">
        <f t="shared" si="16"/>
        <v>0</v>
      </c>
      <c r="W42" s="11">
        <f t="shared" si="16"/>
        <v>0</v>
      </c>
      <c r="X42" s="11">
        <f t="shared" si="16"/>
        <v>0</v>
      </c>
      <c r="Y42" s="11">
        <f t="shared" si="16"/>
        <v>0</v>
      </c>
      <c r="Z42" s="11">
        <f t="shared" si="16"/>
        <v>0</v>
      </c>
      <c r="AA42" s="11">
        <f t="shared" si="16"/>
        <v>0</v>
      </c>
      <c r="AB42" s="11">
        <f t="shared" si="16"/>
        <v>0</v>
      </c>
      <c r="AC42" s="11">
        <f t="shared" si="16"/>
        <v>0</v>
      </c>
      <c r="AD42" s="11">
        <f t="shared" si="16"/>
        <v>0</v>
      </c>
      <c r="AE42" s="11">
        <f t="shared" si="16"/>
        <v>0</v>
      </c>
      <c r="AF42" s="11">
        <f t="shared" si="16"/>
        <v>0</v>
      </c>
      <c r="AG42" s="11">
        <f t="shared" si="16"/>
        <v>0</v>
      </c>
      <c r="AH42" s="11">
        <f t="shared" si="16"/>
        <v>0</v>
      </c>
      <c r="AI42" s="11">
        <f t="shared" si="16"/>
        <v>0</v>
      </c>
      <c r="AJ42" s="11">
        <f t="shared" si="16"/>
        <v>0</v>
      </c>
      <c r="AK42" s="11">
        <f t="shared" si="18"/>
        <v>0</v>
      </c>
      <c r="AL42" s="11">
        <f t="shared" si="18"/>
        <v>0</v>
      </c>
      <c r="AM42" s="11">
        <f t="shared" si="18"/>
        <v>0</v>
      </c>
      <c r="AN42" s="11">
        <f t="shared" si="18"/>
        <v>0</v>
      </c>
      <c r="AO42" s="11">
        <f t="shared" si="18"/>
        <v>0</v>
      </c>
      <c r="AP42" s="11">
        <f t="shared" si="18"/>
        <v>0</v>
      </c>
      <c r="AQ42" s="11">
        <f t="shared" si="18"/>
        <v>0</v>
      </c>
      <c r="AR42" s="11">
        <f t="shared" si="18"/>
        <v>0</v>
      </c>
      <c r="AS42" s="11">
        <f t="shared" si="18"/>
        <v>0</v>
      </c>
      <c r="AT42" s="11">
        <f t="shared" si="18"/>
        <v>0</v>
      </c>
      <c r="AU42" s="11">
        <f t="shared" si="18"/>
        <v>0</v>
      </c>
      <c r="AV42" s="11">
        <f t="shared" si="18"/>
        <v>0</v>
      </c>
      <c r="AW42" s="11">
        <f t="shared" si="18"/>
        <v>0</v>
      </c>
      <c r="AX42" s="11">
        <f t="shared" si="18"/>
        <v>0</v>
      </c>
    </row>
    <row r="43" spans="1:50" x14ac:dyDescent="0.25">
      <c r="A43" s="23">
        <f t="shared" si="12"/>
        <v>0</v>
      </c>
      <c r="B43" s="95">
        <f t="shared" si="15"/>
        <v>45747</v>
      </c>
      <c r="C43" s="12">
        <f>SUM('Velocity Input'!I102:I106)</f>
        <v>1</v>
      </c>
      <c r="D43" s="15">
        <f t="shared" si="13"/>
        <v>1</v>
      </c>
      <c r="E43" s="12">
        <f t="shared" si="14"/>
        <v>0</v>
      </c>
      <c r="F43" s="11">
        <f t="shared" si="17"/>
        <v>0</v>
      </c>
      <c r="G43" s="11">
        <f t="shared" si="17"/>
        <v>0</v>
      </c>
      <c r="H43" s="11">
        <f t="shared" si="17"/>
        <v>0</v>
      </c>
      <c r="I43" s="11">
        <f t="shared" si="17"/>
        <v>0</v>
      </c>
      <c r="J43" s="11">
        <f t="shared" si="17"/>
        <v>0</v>
      </c>
      <c r="K43" s="11">
        <f t="shared" si="17"/>
        <v>0</v>
      </c>
      <c r="L43" s="11">
        <f t="shared" si="17"/>
        <v>0</v>
      </c>
      <c r="M43" s="11">
        <f t="shared" si="17"/>
        <v>0</v>
      </c>
      <c r="N43" s="11">
        <f t="shared" si="17"/>
        <v>0</v>
      </c>
      <c r="O43" s="11">
        <f t="shared" si="17"/>
        <v>0</v>
      </c>
      <c r="P43" s="11">
        <f t="shared" si="17"/>
        <v>0</v>
      </c>
      <c r="Q43" s="11">
        <f t="shared" si="17"/>
        <v>0</v>
      </c>
      <c r="R43" s="11">
        <f t="shared" si="17"/>
        <v>0</v>
      </c>
      <c r="S43" s="11">
        <f t="shared" si="17"/>
        <v>0</v>
      </c>
      <c r="T43" s="11">
        <f t="shared" si="17"/>
        <v>0</v>
      </c>
      <c r="U43" s="11">
        <f t="shared" si="17"/>
        <v>0</v>
      </c>
      <c r="V43" s="11">
        <f t="shared" si="16"/>
        <v>0</v>
      </c>
      <c r="W43" s="11">
        <f t="shared" si="16"/>
        <v>0</v>
      </c>
      <c r="X43" s="11">
        <f t="shared" si="16"/>
        <v>0</v>
      </c>
      <c r="Y43" s="11">
        <f t="shared" si="16"/>
        <v>0</v>
      </c>
      <c r="Z43" s="11">
        <f t="shared" si="16"/>
        <v>0</v>
      </c>
      <c r="AA43" s="11">
        <f t="shared" si="16"/>
        <v>0</v>
      </c>
      <c r="AB43" s="11">
        <f t="shared" si="16"/>
        <v>0</v>
      </c>
      <c r="AC43" s="11">
        <f t="shared" si="16"/>
        <v>0</v>
      </c>
      <c r="AD43" s="11">
        <f t="shared" si="16"/>
        <v>0</v>
      </c>
      <c r="AE43" s="11">
        <f t="shared" si="16"/>
        <v>0</v>
      </c>
      <c r="AF43" s="11">
        <f t="shared" si="16"/>
        <v>0</v>
      </c>
      <c r="AG43" s="11">
        <f t="shared" si="16"/>
        <v>0</v>
      </c>
      <c r="AH43" s="11">
        <f t="shared" si="16"/>
        <v>0</v>
      </c>
      <c r="AI43" s="11">
        <f t="shared" si="16"/>
        <v>0</v>
      </c>
      <c r="AJ43" s="11">
        <f t="shared" si="16"/>
        <v>0</v>
      </c>
      <c r="AK43" s="11">
        <f t="shared" si="18"/>
        <v>0</v>
      </c>
      <c r="AL43" s="11">
        <f t="shared" si="18"/>
        <v>0</v>
      </c>
      <c r="AM43" s="11">
        <f t="shared" si="18"/>
        <v>0</v>
      </c>
      <c r="AN43" s="11">
        <f t="shared" si="18"/>
        <v>0</v>
      </c>
      <c r="AO43" s="11">
        <f t="shared" si="18"/>
        <v>0</v>
      </c>
      <c r="AP43" s="11">
        <f t="shared" si="18"/>
        <v>0</v>
      </c>
      <c r="AQ43" s="11">
        <f t="shared" si="18"/>
        <v>0</v>
      </c>
      <c r="AR43" s="11">
        <f t="shared" si="18"/>
        <v>0</v>
      </c>
      <c r="AS43" s="11">
        <f t="shared" si="18"/>
        <v>0</v>
      </c>
      <c r="AT43" s="11">
        <f t="shared" si="18"/>
        <v>0</v>
      </c>
      <c r="AU43" s="11">
        <f t="shared" si="18"/>
        <v>0</v>
      </c>
      <c r="AV43" s="11">
        <f t="shared" si="18"/>
        <v>0</v>
      </c>
      <c r="AW43" s="11">
        <f t="shared" si="18"/>
        <v>0</v>
      </c>
      <c r="AX43" s="11">
        <f t="shared" si="18"/>
        <v>0</v>
      </c>
    </row>
    <row r="44" spans="1:50" x14ac:dyDescent="0.25">
      <c r="A44" s="23">
        <f t="shared" si="12"/>
        <v>0</v>
      </c>
      <c r="B44" s="95">
        <f t="shared" si="15"/>
        <v>45777</v>
      </c>
      <c r="C44" s="12">
        <f>SUM('Velocity Input'!I107:I111)</f>
        <v>1</v>
      </c>
      <c r="D44" s="15">
        <f t="shared" si="13"/>
        <v>1</v>
      </c>
      <c r="E44" s="12">
        <f t="shared" si="14"/>
        <v>0</v>
      </c>
      <c r="F44" s="11">
        <f t="shared" si="17"/>
        <v>0</v>
      </c>
      <c r="G44" s="11">
        <f t="shared" si="17"/>
        <v>0</v>
      </c>
      <c r="H44" s="11">
        <f t="shared" si="17"/>
        <v>0</v>
      </c>
      <c r="I44" s="11">
        <f t="shared" si="17"/>
        <v>0</v>
      </c>
      <c r="J44" s="11">
        <f t="shared" si="17"/>
        <v>0</v>
      </c>
      <c r="K44" s="11">
        <f t="shared" si="17"/>
        <v>0</v>
      </c>
      <c r="L44" s="11">
        <f t="shared" si="17"/>
        <v>0</v>
      </c>
      <c r="M44" s="11">
        <f t="shared" si="17"/>
        <v>0</v>
      </c>
      <c r="N44" s="11">
        <f t="shared" si="17"/>
        <v>0</v>
      </c>
      <c r="O44" s="11">
        <f t="shared" si="17"/>
        <v>0</v>
      </c>
      <c r="P44" s="11">
        <f t="shared" si="17"/>
        <v>0</v>
      </c>
      <c r="Q44" s="11">
        <f t="shared" si="17"/>
        <v>0</v>
      </c>
      <c r="R44" s="11">
        <f t="shared" si="17"/>
        <v>0</v>
      </c>
      <c r="S44" s="11">
        <f t="shared" si="17"/>
        <v>0</v>
      </c>
      <c r="T44" s="11">
        <f t="shared" si="17"/>
        <v>0</v>
      </c>
      <c r="U44" s="11">
        <f t="shared" si="17"/>
        <v>0</v>
      </c>
      <c r="V44" s="11">
        <f t="shared" si="16"/>
        <v>0</v>
      </c>
      <c r="W44" s="11">
        <f t="shared" si="16"/>
        <v>0</v>
      </c>
      <c r="X44" s="11">
        <f t="shared" si="16"/>
        <v>0</v>
      </c>
      <c r="Y44" s="11">
        <f t="shared" si="16"/>
        <v>0</v>
      </c>
      <c r="Z44" s="11">
        <f t="shared" si="16"/>
        <v>0</v>
      </c>
      <c r="AA44" s="11">
        <f t="shared" si="16"/>
        <v>0</v>
      </c>
      <c r="AB44" s="11">
        <f t="shared" si="16"/>
        <v>0</v>
      </c>
      <c r="AC44" s="11">
        <f t="shared" si="16"/>
        <v>0</v>
      </c>
      <c r="AD44" s="11">
        <f t="shared" si="16"/>
        <v>0</v>
      </c>
      <c r="AE44" s="11">
        <f t="shared" si="16"/>
        <v>0</v>
      </c>
      <c r="AF44" s="11">
        <f t="shared" si="16"/>
        <v>0</v>
      </c>
      <c r="AG44" s="11">
        <f t="shared" si="16"/>
        <v>0</v>
      </c>
      <c r="AH44" s="11">
        <f t="shared" si="16"/>
        <v>0</v>
      </c>
      <c r="AI44" s="11">
        <f t="shared" si="16"/>
        <v>0</v>
      </c>
      <c r="AJ44" s="11">
        <f t="shared" si="16"/>
        <v>0</v>
      </c>
      <c r="AK44" s="11">
        <f t="shared" si="18"/>
        <v>0</v>
      </c>
      <c r="AL44" s="11">
        <f t="shared" si="18"/>
        <v>0</v>
      </c>
      <c r="AM44" s="11">
        <f t="shared" si="18"/>
        <v>0</v>
      </c>
      <c r="AN44" s="11">
        <f t="shared" si="18"/>
        <v>0</v>
      </c>
      <c r="AO44" s="11">
        <f t="shared" si="18"/>
        <v>0</v>
      </c>
      <c r="AP44" s="11">
        <f t="shared" si="18"/>
        <v>0</v>
      </c>
      <c r="AQ44" s="11">
        <f t="shared" si="18"/>
        <v>0</v>
      </c>
      <c r="AR44" s="11">
        <f t="shared" si="18"/>
        <v>0</v>
      </c>
      <c r="AS44" s="11">
        <f t="shared" si="18"/>
        <v>0</v>
      </c>
      <c r="AT44" s="11">
        <f t="shared" si="18"/>
        <v>0</v>
      </c>
      <c r="AU44" s="11">
        <f t="shared" si="18"/>
        <v>0</v>
      </c>
      <c r="AV44" s="11">
        <f t="shared" si="18"/>
        <v>0</v>
      </c>
      <c r="AW44" s="11">
        <f t="shared" si="18"/>
        <v>0</v>
      </c>
      <c r="AX44" s="11">
        <f t="shared" si="18"/>
        <v>0</v>
      </c>
    </row>
    <row r="45" spans="1:50" x14ac:dyDescent="0.25">
      <c r="A45" s="23">
        <f t="shared" si="12"/>
        <v>0</v>
      </c>
      <c r="B45" s="95">
        <f t="shared" si="15"/>
        <v>45808</v>
      </c>
      <c r="C45" s="12">
        <f>SUM('Velocity Input'!I112:I116)</f>
        <v>1</v>
      </c>
      <c r="D45" s="15">
        <f t="shared" si="13"/>
        <v>1</v>
      </c>
      <c r="E45" s="12">
        <f t="shared" si="14"/>
        <v>0</v>
      </c>
      <c r="F45" s="11">
        <f t="shared" si="17"/>
        <v>0</v>
      </c>
      <c r="G45" s="11">
        <f t="shared" si="17"/>
        <v>0</v>
      </c>
      <c r="H45" s="11">
        <f t="shared" si="17"/>
        <v>0</v>
      </c>
      <c r="I45" s="11">
        <f t="shared" si="17"/>
        <v>0</v>
      </c>
      <c r="J45" s="11">
        <f t="shared" si="17"/>
        <v>0</v>
      </c>
      <c r="K45" s="11">
        <f t="shared" si="17"/>
        <v>0</v>
      </c>
      <c r="L45" s="11">
        <f t="shared" si="17"/>
        <v>0</v>
      </c>
      <c r="M45" s="11">
        <f t="shared" si="17"/>
        <v>0</v>
      </c>
      <c r="N45" s="11">
        <f t="shared" si="17"/>
        <v>0</v>
      </c>
      <c r="O45" s="11">
        <f t="shared" si="17"/>
        <v>0</v>
      </c>
      <c r="P45" s="11">
        <f t="shared" si="17"/>
        <v>0</v>
      </c>
      <c r="Q45" s="11">
        <f t="shared" si="17"/>
        <v>0</v>
      </c>
      <c r="R45" s="11">
        <f t="shared" si="17"/>
        <v>0</v>
      </c>
      <c r="S45" s="11">
        <f t="shared" si="17"/>
        <v>0</v>
      </c>
      <c r="T45" s="11">
        <f t="shared" si="17"/>
        <v>0</v>
      </c>
      <c r="U45" s="11">
        <f t="shared" si="17"/>
        <v>0</v>
      </c>
      <c r="V45" s="11">
        <f t="shared" si="16"/>
        <v>0</v>
      </c>
      <c r="W45" s="11">
        <f t="shared" si="16"/>
        <v>0</v>
      </c>
      <c r="X45" s="11">
        <f t="shared" si="16"/>
        <v>0</v>
      </c>
      <c r="Y45" s="11">
        <f t="shared" si="16"/>
        <v>0</v>
      </c>
      <c r="Z45" s="11">
        <f t="shared" si="16"/>
        <v>0</v>
      </c>
      <c r="AA45" s="11">
        <f t="shared" si="16"/>
        <v>0</v>
      </c>
      <c r="AB45" s="11">
        <f t="shared" si="16"/>
        <v>0</v>
      </c>
      <c r="AC45" s="11">
        <f t="shared" si="16"/>
        <v>0</v>
      </c>
      <c r="AD45" s="11">
        <f t="shared" si="16"/>
        <v>0</v>
      </c>
      <c r="AE45" s="11">
        <f t="shared" si="16"/>
        <v>0</v>
      </c>
      <c r="AF45" s="11">
        <f t="shared" si="16"/>
        <v>0</v>
      </c>
      <c r="AG45" s="11">
        <f t="shared" si="16"/>
        <v>0</v>
      </c>
      <c r="AH45" s="11">
        <f t="shared" si="16"/>
        <v>0</v>
      </c>
      <c r="AI45" s="11">
        <f t="shared" si="16"/>
        <v>0</v>
      </c>
      <c r="AJ45" s="11">
        <f t="shared" si="16"/>
        <v>0</v>
      </c>
      <c r="AK45" s="11">
        <f t="shared" si="18"/>
        <v>0</v>
      </c>
      <c r="AL45" s="11">
        <f t="shared" si="18"/>
        <v>0</v>
      </c>
      <c r="AM45" s="11">
        <f t="shared" si="18"/>
        <v>0</v>
      </c>
      <c r="AN45" s="11">
        <f t="shared" si="18"/>
        <v>0</v>
      </c>
      <c r="AO45" s="11">
        <f t="shared" si="18"/>
        <v>0</v>
      </c>
      <c r="AP45" s="11">
        <f t="shared" si="18"/>
        <v>0</v>
      </c>
      <c r="AQ45" s="11">
        <f t="shared" si="18"/>
        <v>0</v>
      </c>
      <c r="AR45" s="11">
        <f t="shared" si="18"/>
        <v>0</v>
      </c>
      <c r="AS45" s="11">
        <f t="shared" si="18"/>
        <v>0</v>
      </c>
      <c r="AT45" s="11">
        <f t="shared" si="18"/>
        <v>0</v>
      </c>
      <c r="AU45" s="11">
        <f t="shared" si="18"/>
        <v>0</v>
      </c>
      <c r="AV45" s="11">
        <f t="shared" si="18"/>
        <v>0</v>
      </c>
      <c r="AW45" s="11">
        <f t="shared" si="18"/>
        <v>0</v>
      </c>
      <c r="AX45" s="11">
        <f t="shared" si="18"/>
        <v>0</v>
      </c>
    </row>
    <row r="46" spans="1:50" x14ac:dyDescent="0.25">
      <c r="A46" s="23">
        <f t="shared" si="12"/>
        <v>0</v>
      </c>
      <c r="B46" s="95">
        <f t="shared" si="15"/>
        <v>45838</v>
      </c>
      <c r="C46" s="12">
        <f>SUM('Velocity Input'!I117:I121)</f>
        <v>1</v>
      </c>
      <c r="D46" s="15">
        <f t="shared" si="13"/>
        <v>1</v>
      </c>
      <c r="E46" s="12">
        <f t="shared" si="14"/>
        <v>0</v>
      </c>
      <c r="F46" s="11">
        <f t="shared" si="17"/>
        <v>0</v>
      </c>
      <c r="G46" s="11">
        <f t="shared" si="17"/>
        <v>0</v>
      </c>
      <c r="H46" s="11">
        <f t="shared" si="17"/>
        <v>0</v>
      </c>
      <c r="I46" s="11">
        <f t="shared" si="17"/>
        <v>0</v>
      </c>
      <c r="J46" s="11">
        <f t="shared" si="17"/>
        <v>0</v>
      </c>
      <c r="K46" s="11">
        <f t="shared" si="17"/>
        <v>0</v>
      </c>
      <c r="L46" s="11">
        <f t="shared" si="17"/>
        <v>0</v>
      </c>
      <c r="M46" s="11">
        <f t="shared" si="17"/>
        <v>0</v>
      </c>
      <c r="N46" s="11">
        <f t="shared" si="17"/>
        <v>0</v>
      </c>
      <c r="O46" s="11">
        <f t="shared" si="17"/>
        <v>0</v>
      </c>
      <c r="P46" s="11">
        <f t="shared" si="17"/>
        <v>0</v>
      </c>
      <c r="Q46" s="11">
        <f t="shared" si="17"/>
        <v>0</v>
      </c>
      <c r="R46" s="11">
        <f t="shared" si="17"/>
        <v>0</v>
      </c>
      <c r="S46" s="11">
        <f t="shared" si="17"/>
        <v>0</v>
      </c>
      <c r="T46" s="11">
        <f t="shared" si="17"/>
        <v>0</v>
      </c>
      <c r="U46" s="11">
        <f t="shared" si="17"/>
        <v>0</v>
      </c>
      <c r="V46" s="11">
        <f t="shared" si="16"/>
        <v>0</v>
      </c>
      <c r="W46" s="11">
        <f t="shared" si="16"/>
        <v>0</v>
      </c>
      <c r="X46" s="11">
        <f t="shared" si="16"/>
        <v>0</v>
      </c>
      <c r="Y46" s="11">
        <f t="shared" si="16"/>
        <v>0</v>
      </c>
      <c r="Z46" s="11">
        <f t="shared" si="16"/>
        <v>0</v>
      </c>
      <c r="AA46" s="11">
        <f t="shared" si="16"/>
        <v>0</v>
      </c>
      <c r="AB46" s="11">
        <f t="shared" si="16"/>
        <v>0</v>
      </c>
      <c r="AC46" s="11">
        <f t="shared" si="16"/>
        <v>0</v>
      </c>
      <c r="AD46" s="11">
        <f t="shared" si="16"/>
        <v>0</v>
      </c>
      <c r="AE46" s="11">
        <f t="shared" si="16"/>
        <v>0</v>
      </c>
      <c r="AF46" s="11">
        <f t="shared" si="16"/>
        <v>0</v>
      </c>
      <c r="AG46" s="11">
        <f t="shared" si="16"/>
        <v>0</v>
      </c>
      <c r="AH46" s="11">
        <f t="shared" si="16"/>
        <v>0</v>
      </c>
      <c r="AI46" s="11">
        <f t="shared" si="16"/>
        <v>0</v>
      </c>
      <c r="AJ46" s="11">
        <f t="shared" si="16"/>
        <v>0</v>
      </c>
      <c r="AK46" s="11">
        <f t="shared" si="18"/>
        <v>0</v>
      </c>
      <c r="AL46" s="11">
        <f t="shared" si="18"/>
        <v>0</v>
      </c>
      <c r="AM46" s="11">
        <f t="shared" si="18"/>
        <v>0</v>
      </c>
      <c r="AN46" s="11">
        <f t="shared" si="18"/>
        <v>0</v>
      </c>
      <c r="AO46" s="11">
        <f t="shared" si="18"/>
        <v>0</v>
      </c>
      <c r="AP46" s="11">
        <f t="shared" si="18"/>
        <v>0</v>
      </c>
      <c r="AQ46" s="11">
        <f t="shared" si="18"/>
        <v>0</v>
      </c>
      <c r="AR46" s="11">
        <f t="shared" si="18"/>
        <v>0</v>
      </c>
      <c r="AS46" s="11">
        <f t="shared" si="18"/>
        <v>0</v>
      </c>
      <c r="AT46" s="11">
        <f t="shared" si="18"/>
        <v>0</v>
      </c>
      <c r="AU46" s="11">
        <f t="shared" si="18"/>
        <v>0</v>
      </c>
      <c r="AV46" s="11">
        <f t="shared" si="18"/>
        <v>0</v>
      </c>
      <c r="AW46" s="11">
        <f t="shared" si="18"/>
        <v>0</v>
      </c>
      <c r="AX46" s="11">
        <f t="shared" si="18"/>
        <v>0</v>
      </c>
    </row>
    <row r="47" spans="1:50" x14ac:dyDescent="0.25">
      <c r="A47" s="23">
        <f t="shared" si="12"/>
        <v>0</v>
      </c>
      <c r="B47" s="95">
        <f t="shared" si="15"/>
        <v>45869</v>
      </c>
      <c r="C47" s="12">
        <f>SUM('Velocity Input'!I122:I126)</f>
        <v>1</v>
      </c>
      <c r="D47" s="15">
        <f t="shared" si="13"/>
        <v>1</v>
      </c>
      <c r="E47" s="12">
        <f t="shared" si="14"/>
        <v>0</v>
      </c>
      <c r="F47" s="11">
        <f t="shared" si="17"/>
        <v>0</v>
      </c>
      <c r="G47" s="11">
        <f t="shared" si="17"/>
        <v>0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0</v>
      </c>
      <c r="L47" s="11">
        <f t="shared" si="17"/>
        <v>0</v>
      </c>
      <c r="M47" s="11">
        <f t="shared" si="17"/>
        <v>0</v>
      </c>
      <c r="N47" s="11">
        <f t="shared" si="17"/>
        <v>0</v>
      </c>
      <c r="O47" s="11">
        <f t="shared" si="17"/>
        <v>0</v>
      </c>
      <c r="P47" s="11">
        <f t="shared" si="17"/>
        <v>0</v>
      </c>
      <c r="Q47" s="11">
        <f t="shared" si="17"/>
        <v>0</v>
      </c>
      <c r="R47" s="11">
        <f t="shared" si="17"/>
        <v>0</v>
      </c>
      <c r="S47" s="11">
        <f t="shared" si="17"/>
        <v>0</v>
      </c>
      <c r="T47" s="11">
        <f t="shared" si="17"/>
        <v>0</v>
      </c>
      <c r="U47" s="11">
        <f t="shared" si="17"/>
        <v>0</v>
      </c>
      <c r="V47" s="11">
        <f t="shared" si="16"/>
        <v>0</v>
      </c>
      <c r="W47" s="11">
        <f t="shared" si="16"/>
        <v>0</v>
      </c>
      <c r="X47" s="11">
        <f t="shared" si="16"/>
        <v>0</v>
      </c>
      <c r="Y47" s="11">
        <f t="shared" si="16"/>
        <v>0</v>
      </c>
      <c r="Z47" s="11">
        <f t="shared" si="16"/>
        <v>0</v>
      </c>
      <c r="AA47" s="11">
        <f t="shared" si="16"/>
        <v>0</v>
      </c>
      <c r="AB47" s="11">
        <f t="shared" si="16"/>
        <v>0</v>
      </c>
      <c r="AC47" s="11">
        <f t="shared" si="16"/>
        <v>0</v>
      </c>
      <c r="AD47" s="11">
        <f t="shared" si="16"/>
        <v>0</v>
      </c>
      <c r="AE47" s="11">
        <f t="shared" si="16"/>
        <v>0</v>
      </c>
      <c r="AF47" s="11">
        <f t="shared" si="16"/>
        <v>0</v>
      </c>
      <c r="AG47" s="11">
        <f t="shared" si="16"/>
        <v>0</v>
      </c>
      <c r="AH47" s="11">
        <f t="shared" si="16"/>
        <v>0</v>
      </c>
      <c r="AI47" s="11">
        <f t="shared" si="16"/>
        <v>0</v>
      </c>
      <c r="AJ47" s="11">
        <f t="shared" si="16"/>
        <v>0</v>
      </c>
      <c r="AK47" s="11">
        <f t="shared" si="18"/>
        <v>0</v>
      </c>
      <c r="AL47" s="11">
        <f t="shared" si="18"/>
        <v>0</v>
      </c>
      <c r="AM47" s="11">
        <f t="shared" si="18"/>
        <v>0</v>
      </c>
      <c r="AN47" s="11">
        <f t="shared" si="18"/>
        <v>0</v>
      </c>
      <c r="AO47" s="11">
        <f t="shared" si="18"/>
        <v>0</v>
      </c>
      <c r="AP47" s="11">
        <f t="shared" si="18"/>
        <v>0</v>
      </c>
      <c r="AQ47" s="11">
        <f t="shared" si="18"/>
        <v>0</v>
      </c>
      <c r="AR47" s="11">
        <f t="shared" si="18"/>
        <v>0</v>
      </c>
      <c r="AS47" s="11">
        <f t="shared" si="18"/>
        <v>0</v>
      </c>
      <c r="AT47" s="11">
        <f t="shared" si="18"/>
        <v>0</v>
      </c>
      <c r="AU47" s="11">
        <f t="shared" si="18"/>
        <v>0</v>
      </c>
      <c r="AV47" s="11">
        <f t="shared" si="18"/>
        <v>0</v>
      </c>
      <c r="AW47" s="11">
        <f t="shared" si="18"/>
        <v>0</v>
      </c>
      <c r="AX47" s="11">
        <f t="shared" si="18"/>
        <v>0</v>
      </c>
    </row>
    <row r="48" spans="1:50" x14ac:dyDescent="0.25">
      <c r="A48" s="23">
        <f t="shared" si="12"/>
        <v>0</v>
      </c>
      <c r="B48" s="95">
        <f t="shared" si="15"/>
        <v>45900</v>
      </c>
      <c r="C48" s="12">
        <f>SUM('Velocity Input'!I127:I131)</f>
        <v>1</v>
      </c>
      <c r="D48" s="15">
        <f t="shared" si="13"/>
        <v>1</v>
      </c>
      <c r="E48" s="12">
        <f t="shared" si="14"/>
        <v>0</v>
      </c>
      <c r="F48" s="11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7"/>
        <v>0</v>
      </c>
      <c r="Q48" s="11">
        <f t="shared" si="17"/>
        <v>0</v>
      </c>
      <c r="R48" s="11">
        <f t="shared" si="17"/>
        <v>0</v>
      </c>
      <c r="S48" s="11">
        <f t="shared" si="17"/>
        <v>0</v>
      </c>
      <c r="T48" s="11">
        <f t="shared" si="17"/>
        <v>0</v>
      </c>
      <c r="U48" s="11">
        <f t="shared" si="17"/>
        <v>0</v>
      </c>
      <c r="V48" s="11">
        <f t="shared" si="16"/>
        <v>0</v>
      </c>
      <c r="W48" s="11">
        <f t="shared" si="16"/>
        <v>0</v>
      </c>
      <c r="X48" s="11">
        <f t="shared" si="16"/>
        <v>0</v>
      </c>
      <c r="Y48" s="11">
        <f t="shared" si="16"/>
        <v>0</v>
      </c>
      <c r="Z48" s="11">
        <f t="shared" si="16"/>
        <v>0</v>
      </c>
      <c r="AA48" s="11">
        <f t="shared" si="16"/>
        <v>0</v>
      </c>
      <c r="AB48" s="11">
        <f t="shared" si="16"/>
        <v>0</v>
      </c>
      <c r="AC48" s="11">
        <f t="shared" si="16"/>
        <v>0</v>
      </c>
      <c r="AD48" s="11">
        <f t="shared" si="16"/>
        <v>0</v>
      </c>
      <c r="AE48" s="11">
        <f t="shared" si="16"/>
        <v>0</v>
      </c>
      <c r="AF48" s="11">
        <f t="shared" si="16"/>
        <v>0</v>
      </c>
      <c r="AG48" s="11">
        <f t="shared" si="16"/>
        <v>0</v>
      </c>
      <c r="AH48" s="11">
        <f t="shared" si="16"/>
        <v>0</v>
      </c>
      <c r="AI48" s="11">
        <f t="shared" si="16"/>
        <v>0</v>
      </c>
      <c r="AJ48" s="11">
        <f t="shared" si="16"/>
        <v>0</v>
      </c>
      <c r="AK48" s="11">
        <f t="shared" si="18"/>
        <v>0</v>
      </c>
      <c r="AL48" s="11">
        <f t="shared" si="18"/>
        <v>0</v>
      </c>
      <c r="AM48" s="11">
        <f t="shared" si="18"/>
        <v>0</v>
      </c>
      <c r="AN48" s="11">
        <f t="shared" si="18"/>
        <v>0</v>
      </c>
      <c r="AO48" s="11">
        <f t="shared" si="18"/>
        <v>0</v>
      </c>
      <c r="AP48" s="11">
        <f t="shared" si="18"/>
        <v>0</v>
      </c>
      <c r="AQ48" s="11">
        <f t="shared" si="18"/>
        <v>0</v>
      </c>
      <c r="AR48" s="11">
        <f t="shared" si="18"/>
        <v>0</v>
      </c>
      <c r="AS48" s="11">
        <f t="shared" si="18"/>
        <v>0</v>
      </c>
      <c r="AT48" s="11">
        <f t="shared" si="18"/>
        <v>0</v>
      </c>
      <c r="AU48" s="11">
        <f t="shared" si="18"/>
        <v>0</v>
      </c>
      <c r="AV48" s="11">
        <f t="shared" si="18"/>
        <v>0</v>
      </c>
      <c r="AW48" s="11">
        <f t="shared" si="18"/>
        <v>0</v>
      </c>
      <c r="AX48" s="11">
        <f t="shared" si="18"/>
        <v>0</v>
      </c>
    </row>
    <row r="49" spans="1:50" x14ac:dyDescent="0.25">
      <c r="A49" s="23">
        <f t="shared" si="12"/>
        <v>0</v>
      </c>
      <c r="B49" s="95">
        <f t="shared" si="15"/>
        <v>45930</v>
      </c>
      <c r="C49" s="12">
        <f>SUM('Velocity Input'!I132:I136)</f>
        <v>1</v>
      </c>
      <c r="D49" s="15">
        <f t="shared" si="13"/>
        <v>1</v>
      </c>
      <c r="E49" s="12">
        <f t="shared" si="14"/>
        <v>0</v>
      </c>
      <c r="F49" s="11">
        <f t="shared" si="17"/>
        <v>0</v>
      </c>
      <c r="G49" s="11">
        <f t="shared" si="17"/>
        <v>0</v>
      </c>
      <c r="H49" s="11">
        <f t="shared" si="17"/>
        <v>0</v>
      </c>
      <c r="I49" s="11">
        <f t="shared" si="17"/>
        <v>0</v>
      </c>
      <c r="J49" s="11">
        <f t="shared" si="17"/>
        <v>0</v>
      </c>
      <c r="K49" s="11">
        <f t="shared" si="17"/>
        <v>0</v>
      </c>
      <c r="L49" s="11">
        <f t="shared" si="17"/>
        <v>0</v>
      </c>
      <c r="M49" s="11">
        <f t="shared" si="17"/>
        <v>0</v>
      </c>
      <c r="N49" s="11">
        <f t="shared" si="17"/>
        <v>0</v>
      </c>
      <c r="O49" s="11">
        <f t="shared" si="17"/>
        <v>0</v>
      </c>
      <c r="P49" s="11">
        <f t="shared" si="17"/>
        <v>0</v>
      </c>
      <c r="Q49" s="11">
        <f t="shared" si="17"/>
        <v>0</v>
      </c>
      <c r="R49" s="11">
        <f t="shared" si="17"/>
        <v>0</v>
      </c>
      <c r="S49" s="11">
        <f t="shared" si="17"/>
        <v>0</v>
      </c>
      <c r="T49" s="11">
        <f t="shared" si="17"/>
        <v>0</v>
      </c>
      <c r="U49" s="11">
        <f t="shared" si="17"/>
        <v>0</v>
      </c>
      <c r="V49" s="11">
        <f t="shared" si="16"/>
        <v>0</v>
      </c>
      <c r="W49" s="11">
        <f t="shared" si="16"/>
        <v>0</v>
      </c>
      <c r="X49" s="11">
        <f t="shared" si="16"/>
        <v>0</v>
      </c>
      <c r="Y49" s="11">
        <f t="shared" si="16"/>
        <v>0</v>
      </c>
      <c r="Z49" s="11">
        <f t="shared" si="16"/>
        <v>0</v>
      </c>
      <c r="AA49" s="11">
        <f t="shared" si="16"/>
        <v>0</v>
      </c>
      <c r="AB49" s="11">
        <f t="shared" si="16"/>
        <v>0</v>
      </c>
      <c r="AC49" s="11">
        <f t="shared" si="16"/>
        <v>0</v>
      </c>
      <c r="AD49" s="11">
        <f t="shared" si="16"/>
        <v>0</v>
      </c>
      <c r="AE49" s="11">
        <f t="shared" si="16"/>
        <v>0</v>
      </c>
      <c r="AF49" s="11">
        <f t="shared" si="16"/>
        <v>0</v>
      </c>
      <c r="AG49" s="11">
        <f t="shared" si="16"/>
        <v>0</v>
      </c>
      <c r="AH49" s="11">
        <f t="shared" si="16"/>
        <v>0</v>
      </c>
      <c r="AI49" s="11">
        <f t="shared" si="16"/>
        <v>0</v>
      </c>
      <c r="AJ49" s="11">
        <f t="shared" si="16"/>
        <v>0</v>
      </c>
      <c r="AK49" s="11">
        <f t="shared" si="18"/>
        <v>0</v>
      </c>
      <c r="AL49" s="11">
        <f t="shared" si="18"/>
        <v>0</v>
      </c>
      <c r="AM49" s="11">
        <f t="shared" si="18"/>
        <v>0</v>
      </c>
      <c r="AN49" s="11">
        <f t="shared" si="18"/>
        <v>0</v>
      </c>
      <c r="AO49" s="11">
        <f t="shared" si="18"/>
        <v>0</v>
      </c>
      <c r="AP49" s="11">
        <f t="shared" si="18"/>
        <v>0</v>
      </c>
      <c r="AQ49" s="11">
        <f t="shared" si="18"/>
        <v>0</v>
      </c>
      <c r="AR49" s="11">
        <f t="shared" si="18"/>
        <v>0</v>
      </c>
      <c r="AS49" s="11">
        <f t="shared" si="18"/>
        <v>0</v>
      </c>
      <c r="AT49" s="11">
        <f t="shared" si="18"/>
        <v>0</v>
      </c>
      <c r="AU49" s="11">
        <f t="shared" si="18"/>
        <v>0</v>
      </c>
      <c r="AV49" s="11">
        <f t="shared" si="18"/>
        <v>0</v>
      </c>
      <c r="AW49" s="11">
        <f t="shared" si="18"/>
        <v>0</v>
      </c>
      <c r="AX49" s="11">
        <f t="shared" si="18"/>
        <v>0</v>
      </c>
    </row>
    <row r="50" spans="1:50" x14ac:dyDescent="0.25">
      <c r="A50" s="23">
        <f t="shared" si="12"/>
        <v>0</v>
      </c>
      <c r="B50" s="95">
        <f t="shared" si="15"/>
        <v>45961</v>
      </c>
      <c r="C50" s="12">
        <f>SUM('Velocity Input'!I137:I141)</f>
        <v>1</v>
      </c>
      <c r="D50" s="15">
        <f t="shared" si="13"/>
        <v>1</v>
      </c>
      <c r="E50" s="12">
        <f t="shared" si="14"/>
        <v>0</v>
      </c>
      <c r="F50" s="11">
        <f t="shared" si="17"/>
        <v>0</v>
      </c>
      <c r="G50" s="11">
        <f t="shared" si="17"/>
        <v>0</v>
      </c>
      <c r="H50" s="11">
        <f t="shared" si="17"/>
        <v>0</v>
      </c>
      <c r="I50" s="11">
        <f t="shared" si="17"/>
        <v>0</v>
      </c>
      <c r="J50" s="11">
        <f t="shared" si="17"/>
        <v>0</v>
      </c>
      <c r="K50" s="11">
        <f t="shared" si="17"/>
        <v>0</v>
      </c>
      <c r="L50" s="11">
        <f t="shared" si="17"/>
        <v>0</v>
      </c>
      <c r="M50" s="11">
        <f t="shared" si="17"/>
        <v>0</v>
      </c>
      <c r="N50" s="11">
        <f t="shared" si="17"/>
        <v>0</v>
      </c>
      <c r="O50" s="11">
        <f t="shared" si="17"/>
        <v>0</v>
      </c>
      <c r="P50" s="11">
        <f t="shared" si="17"/>
        <v>0</v>
      </c>
      <c r="Q50" s="11">
        <f t="shared" si="17"/>
        <v>0</v>
      </c>
      <c r="R50" s="11">
        <f t="shared" si="17"/>
        <v>0</v>
      </c>
      <c r="S50" s="11">
        <f t="shared" si="17"/>
        <v>0</v>
      </c>
      <c r="T50" s="11">
        <f t="shared" si="17"/>
        <v>0</v>
      </c>
      <c r="U50" s="11">
        <f t="shared" si="17"/>
        <v>0</v>
      </c>
      <c r="V50" s="11">
        <f t="shared" si="16"/>
        <v>0</v>
      </c>
      <c r="W50" s="11">
        <f t="shared" si="16"/>
        <v>0</v>
      </c>
      <c r="X50" s="11">
        <f t="shared" si="16"/>
        <v>0</v>
      </c>
      <c r="Y50" s="11">
        <f t="shared" si="16"/>
        <v>0</v>
      </c>
      <c r="Z50" s="11">
        <f t="shared" si="16"/>
        <v>0</v>
      </c>
      <c r="AA50" s="11">
        <f t="shared" si="16"/>
        <v>0</v>
      </c>
      <c r="AB50" s="11">
        <f t="shared" si="16"/>
        <v>0</v>
      </c>
      <c r="AC50" s="11">
        <f t="shared" si="16"/>
        <v>0</v>
      </c>
      <c r="AD50" s="11">
        <f t="shared" si="16"/>
        <v>0</v>
      </c>
      <c r="AE50" s="11">
        <f t="shared" si="16"/>
        <v>0</v>
      </c>
      <c r="AF50" s="11">
        <f t="shared" si="16"/>
        <v>0</v>
      </c>
      <c r="AG50" s="11">
        <f t="shared" si="16"/>
        <v>0</v>
      </c>
      <c r="AH50" s="11">
        <f t="shared" si="16"/>
        <v>0</v>
      </c>
      <c r="AI50" s="11">
        <f t="shared" si="16"/>
        <v>0</v>
      </c>
      <c r="AJ50" s="11">
        <f t="shared" si="16"/>
        <v>0</v>
      </c>
      <c r="AK50" s="11">
        <f t="shared" si="18"/>
        <v>0</v>
      </c>
      <c r="AL50" s="11">
        <f t="shared" si="18"/>
        <v>0</v>
      </c>
      <c r="AM50" s="11">
        <f t="shared" si="18"/>
        <v>0</v>
      </c>
      <c r="AN50" s="11">
        <f t="shared" si="18"/>
        <v>0</v>
      </c>
      <c r="AO50" s="11">
        <f t="shared" si="18"/>
        <v>0</v>
      </c>
      <c r="AP50" s="11">
        <f t="shared" si="18"/>
        <v>0</v>
      </c>
      <c r="AQ50" s="11">
        <f t="shared" si="18"/>
        <v>0</v>
      </c>
      <c r="AR50" s="11">
        <f t="shared" si="18"/>
        <v>0</v>
      </c>
      <c r="AS50" s="11">
        <f t="shared" si="18"/>
        <v>0</v>
      </c>
      <c r="AT50" s="11">
        <f t="shared" si="18"/>
        <v>0</v>
      </c>
      <c r="AU50" s="11">
        <f t="shared" si="18"/>
        <v>0</v>
      </c>
      <c r="AV50" s="11">
        <f t="shared" si="18"/>
        <v>0</v>
      </c>
      <c r="AW50" s="11">
        <f t="shared" si="18"/>
        <v>0</v>
      </c>
      <c r="AX50" s="11">
        <f t="shared" si="18"/>
        <v>0</v>
      </c>
    </row>
    <row r="51" spans="1:50" x14ac:dyDescent="0.25">
      <c r="A51" s="23">
        <f t="shared" si="12"/>
        <v>0</v>
      </c>
      <c r="B51" s="95">
        <f t="shared" si="15"/>
        <v>45991</v>
      </c>
      <c r="C51" s="12">
        <f>SUM('Velocity Input'!I142:I146)</f>
        <v>1</v>
      </c>
      <c r="D51" s="15">
        <f t="shared" si="13"/>
        <v>1</v>
      </c>
      <c r="E51" s="12">
        <f t="shared" si="14"/>
        <v>0</v>
      </c>
      <c r="F51" s="11">
        <f t="shared" si="17"/>
        <v>0</v>
      </c>
      <c r="G51" s="11">
        <f t="shared" si="17"/>
        <v>0</v>
      </c>
      <c r="H51" s="11">
        <f t="shared" si="17"/>
        <v>0</v>
      </c>
      <c r="I51" s="11">
        <f t="shared" si="17"/>
        <v>0</v>
      </c>
      <c r="J51" s="11">
        <f t="shared" si="17"/>
        <v>0</v>
      </c>
      <c r="K51" s="11">
        <f t="shared" si="17"/>
        <v>0</v>
      </c>
      <c r="L51" s="11">
        <f t="shared" si="17"/>
        <v>0</v>
      </c>
      <c r="M51" s="11">
        <f t="shared" si="17"/>
        <v>0</v>
      </c>
      <c r="N51" s="11">
        <f t="shared" si="17"/>
        <v>0</v>
      </c>
      <c r="O51" s="11">
        <f t="shared" si="17"/>
        <v>0</v>
      </c>
      <c r="P51" s="11">
        <f t="shared" si="17"/>
        <v>0</v>
      </c>
      <c r="Q51" s="11">
        <f t="shared" si="17"/>
        <v>0</v>
      </c>
      <c r="R51" s="11">
        <f t="shared" si="17"/>
        <v>0</v>
      </c>
      <c r="S51" s="11">
        <f t="shared" si="17"/>
        <v>0</v>
      </c>
      <c r="T51" s="11">
        <f t="shared" si="17"/>
        <v>0</v>
      </c>
      <c r="U51" s="11">
        <f t="shared" si="17"/>
        <v>0</v>
      </c>
      <c r="V51" s="11">
        <f t="shared" si="16"/>
        <v>0</v>
      </c>
      <c r="W51" s="11">
        <f t="shared" si="16"/>
        <v>0</v>
      </c>
      <c r="X51" s="11">
        <f t="shared" si="16"/>
        <v>0</v>
      </c>
      <c r="Y51" s="11">
        <f t="shared" si="16"/>
        <v>0</v>
      </c>
      <c r="Z51" s="11">
        <f t="shared" si="16"/>
        <v>0</v>
      </c>
      <c r="AA51" s="11">
        <f t="shared" si="16"/>
        <v>0</v>
      </c>
      <c r="AB51" s="11">
        <f t="shared" si="16"/>
        <v>0</v>
      </c>
      <c r="AC51" s="11">
        <f t="shared" si="16"/>
        <v>0</v>
      </c>
      <c r="AD51" s="11">
        <f t="shared" si="16"/>
        <v>0</v>
      </c>
      <c r="AE51" s="11">
        <f t="shared" si="16"/>
        <v>0</v>
      </c>
      <c r="AF51" s="11">
        <f t="shared" si="16"/>
        <v>0</v>
      </c>
      <c r="AG51" s="11">
        <f t="shared" si="16"/>
        <v>0</v>
      </c>
      <c r="AH51" s="11">
        <f t="shared" si="16"/>
        <v>0</v>
      </c>
      <c r="AI51" s="11">
        <f t="shared" si="16"/>
        <v>0</v>
      </c>
      <c r="AJ51" s="11">
        <f t="shared" si="16"/>
        <v>0</v>
      </c>
      <c r="AK51" s="11">
        <f t="shared" si="18"/>
        <v>0</v>
      </c>
      <c r="AL51" s="11">
        <f t="shared" si="18"/>
        <v>0</v>
      </c>
      <c r="AM51" s="11">
        <f t="shared" si="18"/>
        <v>0</v>
      </c>
      <c r="AN51" s="11">
        <f t="shared" si="18"/>
        <v>0</v>
      </c>
      <c r="AO51" s="11">
        <f t="shared" si="18"/>
        <v>0</v>
      </c>
      <c r="AP51" s="11">
        <f t="shared" si="18"/>
        <v>0</v>
      </c>
      <c r="AQ51" s="11">
        <f t="shared" si="18"/>
        <v>0</v>
      </c>
      <c r="AR51" s="11">
        <f t="shared" si="18"/>
        <v>0</v>
      </c>
      <c r="AS51" s="11">
        <f t="shared" si="18"/>
        <v>0</v>
      </c>
      <c r="AT51" s="11">
        <f t="shared" si="18"/>
        <v>0</v>
      </c>
      <c r="AU51" s="11">
        <f t="shared" si="18"/>
        <v>0</v>
      </c>
      <c r="AV51" s="11">
        <f t="shared" si="18"/>
        <v>0</v>
      </c>
      <c r="AW51" s="11">
        <f t="shared" si="18"/>
        <v>0</v>
      </c>
      <c r="AX51" s="11">
        <f t="shared" si="18"/>
        <v>0</v>
      </c>
    </row>
    <row r="52" spans="1:50" x14ac:dyDescent="0.25">
      <c r="A52" s="23">
        <f t="shared" si="12"/>
        <v>0</v>
      </c>
      <c r="B52" s="95">
        <f t="shared" si="15"/>
        <v>46022</v>
      </c>
      <c r="C52" s="12">
        <f>SUM('Velocity Input'!I147:I151)</f>
        <v>1</v>
      </c>
      <c r="D52" s="15">
        <f t="shared" si="13"/>
        <v>1</v>
      </c>
      <c r="E52" s="12">
        <f t="shared" si="14"/>
        <v>0</v>
      </c>
      <c r="F52" s="11">
        <f t="shared" si="17"/>
        <v>0</v>
      </c>
      <c r="G52" s="11">
        <f t="shared" si="17"/>
        <v>0</v>
      </c>
      <c r="H52" s="11">
        <f t="shared" si="17"/>
        <v>0</v>
      </c>
      <c r="I52" s="11">
        <f t="shared" si="17"/>
        <v>0</v>
      </c>
      <c r="J52" s="11">
        <f t="shared" si="17"/>
        <v>0</v>
      </c>
      <c r="K52" s="11">
        <f t="shared" si="17"/>
        <v>0</v>
      </c>
      <c r="L52" s="11">
        <f t="shared" si="17"/>
        <v>0</v>
      </c>
      <c r="M52" s="11">
        <f t="shared" si="17"/>
        <v>0</v>
      </c>
      <c r="N52" s="11">
        <f t="shared" si="17"/>
        <v>0</v>
      </c>
      <c r="O52" s="11">
        <f t="shared" si="17"/>
        <v>0</v>
      </c>
      <c r="P52" s="11">
        <f t="shared" si="17"/>
        <v>0</v>
      </c>
      <c r="Q52" s="11">
        <f t="shared" si="17"/>
        <v>0</v>
      </c>
      <c r="R52" s="11">
        <f t="shared" si="17"/>
        <v>0</v>
      </c>
      <c r="S52" s="11">
        <f t="shared" si="17"/>
        <v>0</v>
      </c>
      <c r="T52" s="11">
        <f t="shared" si="17"/>
        <v>0</v>
      </c>
      <c r="U52" s="11">
        <f t="shared" si="17"/>
        <v>0</v>
      </c>
      <c r="V52" s="11">
        <f t="shared" si="16"/>
        <v>0</v>
      </c>
      <c r="W52" s="11">
        <f t="shared" si="16"/>
        <v>0</v>
      </c>
      <c r="X52" s="11">
        <f t="shared" si="16"/>
        <v>0</v>
      </c>
      <c r="Y52" s="11">
        <f t="shared" si="16"/>
        <v>0</v>
      </c>
      <c r="Z52" s="11">
        <f t="shared" si="16"/>
        <v>0</v>
      </c>
      <c r="AA52" s="11">
        <f t="shared" si="16"/>
        <v>0</v>
      </c>
      <c r="AB52" s="11">
        <f t="shared" si="16"/>
        <v>0</v>
      </c>
      <c r="AC52" s="11">
        <f t="shared" si="16"/>
        <v>0</v>
      </c>
      <c r="AD52" s="11">
        <f t="shared" si="16"/>
        <v>0</v>
      </c>
      <c r="AE52" s="11">
        <f t="shared" si="16"/>
        <v>0</v>
      </c>
      <c r="AF52" s="11">
        <f t="shared" si="16"/>
        <v>0</v>
      </c>
      <c r="AG52" s="11">
        <f t="shared" si="16"/>
        <v>0</v>
      </c>
      <c r="AH52" s="11">
        <f t="shared" si="16"/>
        <v>0</v>
      </c>
      <c r="AI52" s="11">
        <f t="shared" si="16"/>
        <v>0</v>
      </c>
      <c r="AJ52" s="11">
        <f t="shared" si="16"/>
        <v>0</v>
      </c>
      <c r="AK52" s="11">
        <f t="shared" si="18"/>
        <v>0</v>
      </c>
      <c r="AL52" s="11">
        <f t="shared" si="18"/>
        <v>0</v>
      </c>
      <c r="AM52" s="11">
        <f t="shared" si="18"/>
        <v>0</v>
      </c>
      <c r="AN52" s="11">
        <f t="shared" si="18"/>
        <v>0</v>
      </c>
      <c r="AO52" s="11">
        <f t="shared" si="18"/>
        <v>0</v>
      </c>
      <c r="AP52" s="11">
        <f t="shared" si="18"/>
        <v>0</v>
      </c>
      <c r="AQ52" s="11">
        <f t="shared" si="18"/>
        <v>0</v>
      </c>
      <c r="AR52" s="11">
        <f t="shared" si="18"/>
        <v>0</v>
      </c>
      <c r="AS52" s="11">
        <f t="shared" si="18"/>
        <v>0</v>
      </c>
      <c r="AT52" s="11">
        <f t="shared" si="18"/>
        <v>0</v>
      </c>
      <c r="AU52" s="11">
        <f t="shared" si="18"/>
        <v>0</v>
      </c>
      <c r="AV52" s="11">
        <f t="shared" si="18"/>
        <v>0</v>
      </c>
      <c r="AW52" s="11">
        <f t="shared" si="18"/>
        <v>0</v>
      </c>
      <c r="AX52" s="11">
        <f t="shared" si="18"/>
        <v>0</v>
      </c>
    </row>
    <row r="53" spans="1:50" x14ac:dyDescent="0.25">
      <c r="A53" s="23">
        <f t="shared" si="12"/>
        <v>0</v>
      </c>
      <c r="B53" s="95">
        <f t="shared" si="15"/>
        <v>46053</v>
      </c>
      <c r="C53" s="12">
        <f>SUM('Velocity Input'!I152:I156)</f>
        <v>1</v>
      </c>
      <c r="D53" s="15">
        <f t="shared" si="13"/>
        <v>1</v>
      </c>
      <c r="E53" s="12">
        <f t="shared" si="14"/>
        <v>0</v>
      </c>
      <c r="F53" s="11">
        <f t="shared" si="17"/>
        <v>0</v>
      </c>
      <c r="G53" s="11">
        <f t="shared" si="17"/>
        <v>0</v>
      </c>
      <c r="H53" s="11">
        <f t="shared" si="17"/>
        <v>0</v>
      </c>
      <c r="I53" s="11">
        <f t="shared" si="17"/>
        <v>0</v>
      </c>
      <c r="J53" s="11">
        <f t="shared" si="17"/>
        <v>0</v>
      </c>
      <c r="K53" s="11">
        <f t="shared" si="17"/>
        <v>0</v>
      </c>
      <c r="L53" s="11">
        <f t="shared" si="17"/>
        <v>0</v>
      </c>
      <c r="M53" s="11">
        <f t="shared" si="17"/>
        <v>0</v>
      </c>
      <c r="N53" s="11">
        <f t="shared" si="17"/>
        <v>0</v>
      </c>
      <c r="O53" s="11">
        <f t="shared" si="17"/>
        <v>0</v>
      </c>
      <c r="P53" s="11">
        <f t="shared" si="17"/>
        <v>0</v>
      </c>
      <c r="Q53" s="11">
        <f t="shared" si="17"/>
        <v>0</v>
      </c>
      <c r="R53" s="11">
        <f t="shared" si="17"/>
        <v>0</v>
      </c>
      <c r="S53" s="11">
        <f t="shared" si="17"/>
        <v>0</v>
      </c>
      <c r="T53" s="11">
        <f t="shared" si="17"/>
        <v>0</v>
      </c>
      <c r="U53" s="11">
        <f t="shared" si="17"/>
        <v>0</v>
      </c>
      <c r="V53" s="11">
        <f t="shared" si="16"/>
        <v>0</v>
      </c>
      <c r="W53" s="11">
        <f t="shared" si="16"/>
        <v>0</v>
      </c>
      <c r="X53" s="11">
        <f t="shared" si="16"/>
        <v>0</v>
      </c>
      <c r="Y53" s="11">
        <f t="shared" si="16"/>
        <v>0</v>
      </c>
      <c r="Z53" s="11">
        <f t="shared" si="16"/>
        <v>0</v>
      </c>
      <c r="AA53" s="11">
        <f t="shared" si="16"/>
        <v>0</v>
      </c>
      <c r="AB53" s="11">
        <f t="shared" si="16"/>
        <v>0</v>
      </c>
      <c r="AC53" s="11">
        <f t="shared" si="16"/>
        <v>0</v>
      </c>
      <c r="AD53" s="11">
        <f t="shared" si="16"/>
        <v>0</v>
      </c>
      <c r="AE53" s="11">
        <f t="shared" si="16"/>
        <v>0</v>
      </c>
      <c r="AF53" s="11">
        <f t="shared" si="16"/>
        <v>0</v>
      </c>
      <c r="AG53" s="11">
        <f t="shared" si="16"/>
        <v>0</v>
      </c>
      <c r="AH53" s="11">
        <f t="shared" si="16"/>
        <v>0</v>
      </c>
      <c r="AI53" s="11">
        <f t="shared" si="16"/>
        <v>0</v>
      </c>
      <c r="AJ53" s="11">
        <f t="shared" si="16"/>
        <v>0</v>
      </c>
      <c r="AK53" s="11">
        <f t="shared" si="18"/>
        <v>0</v>
      </c>
      <c r="AL53" s="11">
        <f t="shared" si="18"/>
        <v>0</v>
      </c>
      <c r="AM53" s="11">
        <f t="shared" si="18"/>
        <v>0</v>
      </c>
      <c r="AN53" s="11">
        <f t="shared" si="18"/>
        <v>0</v>
      </c>
      <c r="AO53" s="11">
        <f t="shared" si="18"/>
        <v>0</v>
      </c>
      <c r="AP53" s="11">
        <f t="shared" si="18"/>
        <v>0</v>
      </c>
      <c r="AQ53" s="11">
        <f t="shared" si="18"/>
        <v>0</v>
      </c>
      <c r="AR53" s="11">
        <f t="shared" si="18"/>
        <v>0</v>
      </c>
      <c r="AS53" s="11">
        <f t="shared" si="18"/>
        <v>0</v>
      </c>
      <c r="AT53" s="11">
        <f t="shared" si="18"/>
        <v>0</v>
      </c>
      <c r="AU53" s="11">
        <f t="shared" si="18"/>
        <v>0</v>
      </c>
      <c r="AV53" s="11">
        <f t="shared" si="18"/>
        <v>0</v>
      </c>
      <c r="AW53" s="11">
        <f t="shared" si="18"/>
        <v>0</v>
      </c>
      <c r="AX53" s="11">
        <f t="shared" si="18"/>
        <v>0</v>
      </c>
    </row>
    <row r="54" spans="1:50" x14ac:dyDescent="0.25">
      <c r="A54" s="23">
        <f t="shared" si="12"/>
        <v>0</v>
      </c>
      <c r="B54" s="95">
        <f t="shared" si="15"/>
        <v>46081</v>
      </c>
      <c r="C54" s="12">
        <f>SUM('Velocity Input'!I157:I161)</f>
        <v>1</v>
      </c>
      <c r="D54" s="15">
        <f t="shared" si="13"/>
        <v>1</v>
      </c>
      <c r="E54" s="12">
        <f t="shared" si="14"/>
        <v>0</v>
      </c>
      <c r="F54" s="11">
        <f t="shared" si="17"/>
        <v>0</v>
      </c>
      <c r="G54" s="11">
        <f t="shared" si="17"/>
        <v>0</v>
      </c>
      <c r="H54" s="11">
        <f t="shared" si="17"/>
        <v>0</v>
      </c>
      <c r="I54" s="11">
        <f t="shared" si="17"/>
        <v>0</v>
      </c>
      <c r="J54" s="11">
        <f t="shared" si="17"/>
        <v>0</v>
      </c>
      <c r="K54" s="11">
        <f t="shared" si="17"/>
        <v>0</v>
      </c>
      <c r="L54" s="11">
        <f t="shared" si="17"/>
        <v>0</v>
      </c>
      <c r="M54" s="11">
        <f t="shared" si="17"/>
        <v>0</v>
      </c>
      <c r="N54" s="11">
        <f t="shared" si="17"/>
        <v>0</v>
      </c>
      <c r="O54" s="11">
        <f t="shared" si="17"/>
        <v>0</v>
      </c>
      <c r="P54" s="11">
        <f t="shared" si="17"/>
        <v>0</v>
      </c>
      <c r="Q54" s="11">
        <f t="shared" si="17"/>
        <v>0</v>
      </c>
      <c r="R54" s="11">
        <f t="shared" si="17"/>
        <v>0</v>
      </c>
      <c r="S54" s="11">
        <f t="shared" si="17"/>
        <v>0</v>
      </c>
      <c r="T54" s="11">
        <f t="shared" si="17"/>
        <v>0</v>
      </c>
      <c r="U54" s="11">
        <f t="shared" ref="U54:AJ67" si="19">IF($B54&gt;U$2,0,IF($C54="CLP",IF($B54=U$2,$E54*U$4,$E54*U$3),IF($B54=U$2,$E54*U$6,$E54*U$5)))</f>
        <v>0</v>
      </c>
      <c r="V54" s="11">
        <f t="shared" si="19"/>
        <v>0</v>
      </c>
      <c r="W54" s="11">
        <f t="shared" si="19"/>
        <v>0</v>
      </c>
      <c r="X54" s="11">
        <f t="shared" si="19"/>
        <v>0</v>
      </c>
      <c r="Y54" s="11">
        <f t="shared" si="19"/>
        <v>0</v>
      </c>
      <c r="Z54" s="11">
        <f t="shared" si="19"/>
        <v>0</v>
      </c>
      <c r="AA54" s="11">
        <f t="shared" si="19"/>
        <v>0</v>
      </c>
      <c r="AB54" s="11">
        <f t="shared" si="19"/>
        <v>0</v>
      </c>
      <c r="AC54" s="11">
        <f t="shared" si="19"/>
        <v>0</v>
      </c>
      <c r="AD54" s="11">
        <f t="shared" si="19"/>
        <v>0</v>
      </c>
      <c r="AE54" s="11">
        <f t="shared" si="19"/>
        <v>0</v>
      </c>
      <c r="AF54" s="11">
        <f t="shared" si="19"/>
        <v>0</v>
      </c>
      <c r="AG54" s="11">
        <f t="shared" si="19"/>
        <v>0</v>
      </c>
      <c r="AH54" s="11">
        <f t="shared" si="19"/>
        <v>0</v>
      </c>
      <c r="AI54" s="11">
        <f t="shared" si="19"/>
        <v>0</v>
      </c>
      <c r="AJ54" s="11">
        <f t="shared" si="19"/>
        <v>0</v>
      </c>
      <c r="AK54" s="11">
        <f t="shared" si="18"/>
        <v>0</v>
      </c>
      <c r="AL54" s="11">
        <f t="shared" si="18"/>
        <v>0</v>
      </c>
      <c r="AM54" s="11">
        <f t="shared" si="18"/>
        <v>0</v>
      </c>
      <c r="AN54" s="11">
        <f t="shared" si="18"/>
        <v>0</v>
      </c>
      <c r="AO54" s="11">
        <f t="shared" si="18"/>
        <v>0</v>
      </c>
      <c r="AP54" s="11">
        <f t="shared" si="18"/>
        <v>0</v>
      </c>
      <c r="AQ54" s="11">
        <f t="shared" si="18"/>
        <v>0</v>
      </c>
      <c r="AR54" s="11">
        <f t="shared" si="18"/>
        <v>0</v>
      </c>
      <c r="AS54" s="11">
        <f t="shared" si="18"/>
        <v>0</v>
      </c>
      <c r="AT54" s="11">
        <f t="shared" si="18"/>
        <v>0</v>
      </c>
      <c r="AU54" s="11">
        <f t="shared" si="18"/>
        <v>0</v>
      </c>
      <c r="AV54" s="11">
        <f t="shared" si="18"/>
        <v>0</v>
      </c>
      <c r="AW54" s="11">
        <f t="shared" si="18"/>
        <v>0</v>
      </c>
      <c r="AX54" s="11">
        <f t="shared" si="18"/>
        <v>0</v>
      </c>
    </row>
    <row r="55" spans="1:50" x14ac:dyDescent="0.25">
      <c r="A55" s="23">
        <f t="shared" si="12"/>
        <v>0</v>
      </c>
      <c r="B55" s="95">
        <f t="shared" si="15"/>
        <v>46112</v>
      </c>
      <c r="C55" s="12">
        <f>SUM('Velocity Input'!I162:I166)</f>
        <v>1</v>
      </c>
      <c r="D55" s="15">
        <f t="shared" si="13"/>
        <v>1</v>
      </c>
      <c r="E55" s="12">
        <f t="shared" si="14"/>
        <v>0</v>
      </c>
      <c r="F55" s="11">
        <f t="shared" ref="F55:U67" si="20">IF($B55&gt;F$2,0,IF($C55="CLP",IF($B55=F$2,$E55*F$4,$E55*F$3),IF($B55=F$2,$E55*F$6,$E55*F$5)))</f>
        <v>0</v>
      </c>
      <c r="G55" s="11">
        <f t="shared" si="20"/>
        <v>0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0</v>
      </c>
      <c r="L55" s="11">
        <f t="shared" si="20"/>
        <v>0</v>
      </c>
      <c r="M55" s="11">
        <f t="shared" si="20"/>
        <v>0</v>
      </c>
      <c r="N55" s="11">
        <f t="shared" si="20"/>
        <v>0</v>
      </c>
      <c r="O55" s="11">
        <f t="shared" si="20"/>
        <v>0</v>
      </c>
      <c r="P55" s="11">
        <f t="shared" si="20"/>
        <v>0</v>
      </c>
      <c r="Q55" s="11">
        <f t="shared" si="20"/>
        <v>0</v>
      </c>
      <c r="R55" s="11">
        <f t="shared" si="20"/>
        <v>0</v>
      </c>
      <c r="S55" s="11">
        <f t="shared" si="20"/>
        <v>0</v>
      </c>
      <c r="T55" s="11">
        <f t="shared" si="20"/>
        <v>0</v>
      </c>
      <c r="U55" s="11">
        <f t="shared" si="20"/>
        <v>0</v>
      </c>
      <c r="V55" s="11">
        <f t="shared" si="19"/>
        <v>0</v>
      </c>
      <c r="W55" s="11">
        <f t="shared" si="19"/>
        <v>0</v>
      </c>
      <c r="X55" s="11">
        <f t="shared" si="19"/>
        <v>0</v>
      </c>
      <c r="Y55" s="11">
        <f t="shared" si="19"/>
        <v>0</v>
      </c>
      <c r="Z55" s="11">
        <f t="shared" si="19"/>
        <v>0</v>
      </c>
      <c r="AA55" s="11">
        <f t="shared" si="19"/>
        <v>0</v>
      </c>
      <c r="AB55" s="11">
        <f t="shared" si="19"/>
        <v>0</v>
      </c>
      <c r="AC55" s="11">
        <f t="shared" si="19"/>
        <v>0</v>
      </c>
      <c r="AD55" s="11">
        <f t="shared" si="19"/>
        <v>0</v>
      </c>
      <c r="AE55" s="11">
        <f t="shared" si="19"/>
        <v>0</v>
      </c>
      <c r="AF55" s="11">
        <f t="shared" si="19"/>
        <v>0</v>
      </c>
      <c r="AG55" s="11">
        <f t="shared" si="19"/>
        <v>0</v>
      </c>
      <c r="AH55" s="11">
        <f t="shared" si="19"/>
        <v>0</v>
      </c>
      <c r="AI55" s="11">
        <f t="shared" si="19"/>
        <v>0</v>
      </c>
      <c r="AJ55" s="11">
        <f t="shared" si="19"/>
        <v>0</v>
      </c>
      <c r="AK55" s="11">
        <f t="shared" ref="AK55:AX67" si="21">IF($B55&gt;AK$2,0,IF($C55="CLP",IF($B55=AK$2,$E55*AK$4,$E55*AK$3),IF($B55=AK$2,$E55*AK$6,$E55*AK$5)))</f>
        <v>0</v>
      </c>
      <c r="AL55" s="11">
        <f t="shared" si="21"/>
        <v>0</v>
      </c>
      <c r="AM55" s="11">
        <f t="shared" si="21"/>
        <v>0</v>
      </c>
      <c r="AN55" s="11">
        <f t="shared" si="21"/>
        <v>0</v>
      </c>
      <c r="AO55" s="11">
        <f t="shared" si="21"/>
        <v>0</v>
      </c>
      <c r="AP55" s="11">
        <f t="shared" si="21"/>
        <v>0</v>
      </c>
      <c r="AQ55" s="11">
        <f t="shared" si="21"/>
        <v>0</v>
      </c>
      <c r="AR55" s="11">
        <f t="shared" si="21"/>
        <v>0</v>
      </c>
      <c r="AS55" s="11">
        <f t="shared" si="21"/>
        <v>0</v>
      </c>
      <c r="AT55" s="11">
        <f t="shared" si="21"/>
        <v>0</v>
      </c>
      <c r="AU55" s="11">
        <f t="shared" si="21"/>
        <v>0</v>
      </c>
      <c r="AV55" s="11">
        <f t="shared" si="21"/>
        <v>0</v>
      </c>
      <c r="AW55" s="11">
        <f t="shared" si="21"/>
        <v>0</v>
      </c>
      <c r="AX55" s="11">
        <f t="shared" si="21"/>
        <v>0</v>
      </c>
    </row>
    <row r="56" spans="1:50" x14ac:dyDescent="0.25">
      <c r="A56" s="23">
        <f t="shared" si="12"/>
        <v>0</v>
      </c>
      <c r="B56" s="95">
        <f t="shared" si="15"/>
        <v>46142</v>
      </c>
      <c r="C56" s="12">
        <f>SUM('Velocity Input'!I167:I171)</f>
        <v>0</v>
      </c>
      <c r="D56" s="15">
        <f t="shared" si="13"/>
        <v>0</v>
      </c>
      <c r="E56" s="12">
        <v>0</v>
      </c>
      <c r="F56" s="11">
        <f t="shared" si="20"/>
        <v>0</v>
      </c>
      <c r="G56" s="11">
        <f t="shared" si="20"/>
        <v>0</v>
      </c>
      <c r="H56" s="11">
        <f t="shared" si="20"/>
        <v>0</v>
      </c>
      <c r="I56" s="11">
        <f t="shared" si="20"/>
        <v>0</v>
      </c>
      <c r="J56" s="11">
        <f t="shared" si="20"/>
        <v>0</v>
      </c>
      <c r="K56" s="11">
        <f t="shared" si="20"/>
        <v>0</v>
      </c>
      <c r="L56" s="11">
        <f t="shared" si="20"/>
        <v>0</v>
      </c>
      <c r="M56" s="11">
        <f t="shared" si="20"/>
        <v>0</v>
      </c>
      <c r="N56" s="11">
        <f t="shared" si="20"/>
        <v>0</v>
      </c>
      <c r="O56" s="11">
        <f t="shared" si="20"/>
        <v>0</v>
      </c>
      <c r="P56" s="11">
        <f t="shared" si="20"/>
        <v>0</v>
      </c>
      <c r="Q56" s="11">
        <f t="shared" si="20"/>
        <v>0</v>
      </c>
      <c r="R56" s="11">
        <f t="shared" si="20"/>
        <v>0</v>
      </c>
      <c r="S56" s="11">
        <f t="shared" si="20"/>
        <v>0</v>
      </c>
      <c r="T56" s="11">
        <f t="shared" si="20"/>
        <v>0</v>
      </c>
      <c r="U56" s="11">
        <f t="shared" si="20"/>
        <v>0</v>
      </c>
      <c r="V56" s="11">
        <f t="shared" si="19"/>
        <v>0</v>
      </c>
      <c r="W56" s="11">
        <f t="shared" si="19"/>
        <v>0</v>
      </c>
      <c r="X56" s="11">
        <f t="shared" si="19"/>
        <v>0</v>
      </c>
      <c r="Y56" s="11">
        <f t="shared" si="19"/>
        <v>0</v>
      </c>
      <c r="Z56" s="11">
        <f t="shared" si="19"/>
        <v>0</v>
      </c>
      <c r="AA56" s="11">
        <f t="shared" si="19"/>
        <v>0</v>
      </c>
      <c r="AB56" s="11">
        <f t="shared" si="19"/>
        <v>0</v>
      </c>
      <c r="AC56" s="11">
        <f t="shared" si="19"/>
        <v>0</v>
      </c>
      <c r="AD56" s="11">
        <f t="shared" si="19"/>
        <v>0</v>
      </c>
      <c r="AE56" s="11">
        <f t="shared" si="19"/>
        <v>0</v>
      </c>
      <c r="AF56" s="11">
        <f t="shared" si="19"/>
        <v>0</v>
      </c>
      <c r="AG56" s="11">
        <f t="shared" si="19"/>
        <v>0</v>
      </c>
      <c r="AH56" s="11">
        <f t="shared" si="19"/>
        <v>0</v>
      </c>
      <c r="AI56" s="11">
        <f t="shared" si="19"/>
        <v>0</v>
      </c>
      <c r="AJ56" s="11">
        <f t="shared" si="19"/>
        <v>0</v>
      </c>
      <c r="AK56" s="11">
        <f t="shared" si="21"/>
        <v>0</v>
      </c>
      <c r="AL56" s="11">
        <f t="shared" si="21"/>
        <v>0</v>
      </c>
      <c r="AM56" s="11">
        <f t="shared" si="21"/>
        <v>0</v>
      </c>
      <c r="AN56" s="11">
        <f t="shared" si="21"/>
        <v>0</v>
      </c>
      <c r="AO56" s="11">
        <f t="shared" si="21"/>
        <v>0</v>
      </c>
      <c r="AP56" s="11">
        <f t="shared" si="21"/>
        <v>0</v>
      </c>
      <c r="AQ56" s="11">
        <f t="shared" si="21"/>
        <v>0</v>
      </c>
      <c r="AR56" s="11">
        <f t="shared" si="21"/>
        <v>0</v>
      </c>
      <c r="AS56" s="11">
        <f t="shared" si="21"/>
        <v>0</v>
      </c>
      <c r="AT56" s="11">
        <f t="shared" si="21"/>
        <v>0</v>
      </c>
      <c r="AU56" s="11">
        <f t="shared" si="21"/>
        <v>0</v>
      </c>
      <c r="AV56" s="11">
        <f t="shared" si="21"/>
        <v>0</v>
      </c>
      <c r="AW56" s="11">
        <f t="shared" si="21"/>
        <v>0</v>
      </c>
      <c r="AX56" s="11">
        <f t="shared" si="21"/>
        <v>0</v>
      </c>
    </row>
    <row r="57" spans="1:50" x14ac:dyDescent="0.25">
      <c r="A57" s="23">
        <f t="shared" si="12"/>
        <v>0</v>
      </c>
      <c r="B57" s="95">
        <f t="shared" si="15"/>
        <v>46173</v>
      </c>
      <c r="C57" s="12">
        <f>SUM('Velocity Input'!I172:I176)</f>
        <v>0</v>
      </c>
      <c r="D57" s="15">
        <f t="shared" si="13"/>
        <v>0</v>
      </c>
      <c r="E57" s="12">
        <v>0</v>
      </c>
      <c r="F57" s="11">
        <f t="shared" si="20"/>
        <v>0</v>
      </c>
      <c r="G57" s="11">
        <f t="shared" si="20"/>
        <v>0</v>
      </c>
      <c r="H57" s="11">
        <f t="shared" si="20"/>
        <v>0</v>
      </c>
      <c r="I57" s="11">
        <f t="shared" si="20"/>
        <v>0</v>
      </c>
      <c r="J57" s="11">
        <f t="shared" si="20"/>
        <v>0</v>
      </c>
      <c r="K57" s="11">
        <f t="shared" si="20"/>
        <v>0</v>
      </c>
      <c r="L57" s="11">
        <f t="shared" si="20"/>
        <v>0</v>
      </c>
      <c r="M57" s="11">
        <f t="shared" si="20"/>
        <v>0</v>
      </c>
      <c r="N57" s="11">
        <f t="shared" si="20"/>
        <v>0</v>
      </c>
      <c r="O57" s="11">
        <f t="shared" si="20"/>
        <v>0</v>
      </c>
      <c r="P57" s="11">
        <f t="shared" si="20"/>
        <v>0</v>
      </c>
      <c r="Q57" s="11">
        <f t="shared" si="20"/>
        <v>0</v>
      </c>
      <c r="R57" s="11">
        <f t="shared" si="20"/>
        <v>0</v>
      </c>
      <c r="S57" s="11">
        <f t="shared" si="20"/>
        <v>0</v>
      </c>
      <c r="T57" s="11">
        <f t="shared" si="20"/>
        <v>0</v>
      </c>
      <c r="U57" s="11">
        <f t="shared" si="20"/>
        <v>0</v>
      </c>
      <c r="V57" s="11">
        <f t="shared" si="19"/>
        <v>0</v>
      </c>
      <c r="W57" s="11">
        <f t="shared" si="19"/>
        <v>0</v>
      </c>
      <c r="X57" s="11">
        <f t="shared" si="19"/>
        <v>0</v>
      </c>
      <c r="Y57" s="11">
        <f t="shared" si="19"/>
        <v>0</v>
      </c>
      <c r="Z57" s="11">
        <f t="shared" si="19"/>
        <v>0</v>
      </c>
      <c r="AA57" s="11">
        <f t="shared" si="19"/>
        <v>0</v>
      </c>
      <c r="AB57" s="11">
        <f t="shared" si="19"/>
        <v>0</v>
      </c>
      <c r="AC57" s="11">
        <f t="shared" si="19"/>
        <v>0</v>
      </c>
      <c r="AD57" s="11">
        <f t="shared" si="19"/>
        <v>0</v>
      </c>
      <c r="AE57" s="11">
        <f t="shared" si="19"/>
        <v>0</v>
      </c>
      <c r="AF57" s="11">
        <f t="shared" si="19"/>
        <v>0</v>
      </c>
      <c r="AG57" s="11">
        <f t="shared" si="19"/>
        <v>0</v>
      </c>
      <c r="AH57" s="11">
        <f t="shared" si="19"/>
        <v>0</v>
      </c>
      <c r="AI57" s="11">
        <f t="shared" si="19"/>
        <v>0</v>
      </c>
      <c r="AJ57" s="11">
        <f t="shared" si="19"/>
        <v>0</v>
      </c>
      <c r="AK57" s="11">
        <f t="shared" si="21"/>
        <v>0</v>
      </c>
      <c r="AL57" s="11">
        <f t="shared" si="21"/>
        <v>0</v>
      </c>
      <c r="AM57" s="11">
        <f t="shared" si="21"/>
        <v>0</v>
      </c>
      <c r="AN57" s="11">
        <f t="shared" si="21"/>
        <v>0</v>
      </c>
      <c r="AO57" s="11">
        <f t="shared" si="21"/>
        <v>0</v>
      </c>
      <c r="AP57" s="11">
        <f t="shared" si="21"/>
        <v>0</v>
      </c>
      <c r="AQ57" s="11">
        <f t="shared" si="21"/>
        <v>0</v>
      </c>
      <c r="AR57" s="11">
        <f t="shared" si="21"/>
        <v>0</v>
      </c>
      <c r="AS57" s="11">
        <f t="shared" si="21"/>
        <v>0</v>
      </c>
      <c r="AT57" s="11">
        <f t="shared" si="21"/>
        <v>0</v>
      </c>
      <c r="AU57" s="11">
        <f t="shared" si="21"/>
        <v>0</v>
      </c>
      <c r="AV57" s="11">
        <f t="shared" si="21"/>
        <v>0</v>
      </c>
      <c r="AW57" s="11">
        <f t="shared" si="21"/>
        <v>0</v>
      </c>
      <c r="AX57" s="11">
        <f t="shared" si="21"/>
        <v>0</v>
      </c>
    </row>
    <row r="58" spans="1:50" x14ac:dyDescent="0.25">
      <c r="A58" s="23">
        <f t="shared" si="12"/>
        <v>0</v>
      </c>
      <c r="B58" s="95">
        <f t="shared" si="15"/>
        <v>46203</v>
      </c>
      <c r="C58" s="12">
        <f>SUM('Velocity Input'!I177:I181)</f>
        <v>0</v>
      </c>
      <c r="D58" s="15">
        <f t="shared" si="13"/>
        <v>0</v>
      </c>
      <c r="E58" s="12">
        <v>0</v>
      </c>
      <c r="F58" s="11">
        <f t="shared" si="20"/>
        <v>0</v>
      </c>
      <c r="G58" s="11">
        <f t="shared" si="20"/>
        <v>0</v>
      </c>
      <c r="H58" s="11">
        <f t="shared" si="20"/>
        <v>0</v>
      </c>
      <c r="I58" s="11">
        <f t="shared" si="20"/>
        <v>0</v>
      </c>
      <c r="J58" s="11">
        <f t="shared" si="20"/>
        <v>0</v>
      </c>
      <c r="K58" s="11">
        <f t="shared" si="20"/>
        <v>0</v>
      </c>
      <c r="L58" s="11">
        <f t="shared" si="20"/>
        <v>0</v>
      </c>
      <c r="M58" s="11">
        <f t="shared" si="20"/>
        <v>0</v>
      </c>
      <c r="N58" s="11">
        <f t="shared" si="20"/>
        <v>0</v>
      </c>
      <c r="O58" s="11">
        <f t="shared" si="20"/>
        <v>0</v>
      </c>
      <c r="P58" s="11">
        <f t="shared" si="20"/>
        <v>0</v>
      </c>
      <c r="Q58" s="11">
        <f t="shared" si="20"/>
        <v>0</v>
      </c>
      <c r="R58" s="11">
        <f t="shared" si="20"/>
        <v>0</v>
      </c>
      <c r="S58" s="11">
        <f t="shared" si="20"/>
        <v>0</v>
      </c>
      <c r="T58" s="11">
        <f t="shared" si="20"/>
        <v>0</v>
      </c>
      <c r="U58" s="11">
        <f t="shared" si="20"/>
        <v>0</v>
      </c>
      <c r="V58" s="11">
        <f t="shared" si="19"/>
        <v>0</v>
      </c>
      <c r="W58" s="11">
        <f t="shared" si="19"/>
        <v>0</v>
      </c>
      <c r="X58" s="11">
        <f t="shared" si="19"/>
        <v>0</v>
      </c>
      <c r="Y58" s="11">
        <f t="shared" si="19"/>
        <v>0</v>
      </c>
      <c r="Z58" s="11">
        <f t="shared" si="19"/>
        <v>0</v>
      </c>
      <c r="AA58" s="11">
        <f t="shared" si="19"/>
        <v>0</v>
      </c>
      <c r="AB58" s="11">
        <f t="shared" si="19"/>
        <v>0</v>
      </c>
      <c r="AC58" s="11">
        <f t="shared" si="19"/>
        <v>0</v>
      </c>
      <c r="AD58" s="11">
        <f t="shared" si="19"/>
        <v>0</v>
      </c>
      <c r="AE58" s="11">
        <f t="shared" si="19"/>
        <v>0</v>
      </c>
      <c r="AF58" s="11">
        <f t="shared" si="19"/>
        <v>0</v>
      </c>
      <c r="AG58" s="11">
        <f t="shared" si="19"/>
        <v>0</v>
      </c>
      <c r="AH58" s="11">
        <f t="shared" si="19"/>
        <v>0</v>
      </c>
      <c r="AI58" s="11">
        <f t="shared" si="19"/>
        <v>0</v>
      </c>
      <c r="AJ58" s="11">
        <f t="shared" si="19"/>
        <v>0</v>
      </c>
      <c r="AK58" s="11">
        <f t="shared" si="21"/>
        <v>0</v>
      </c>
      <c r="AL58" s="11">
        <f t="shared" si="21"/>
        <v>0</v>
      </c>
      <c r="AM58" s="11">
        <f t="shared" si="21"/>
        <v>0</v>
      </c>
      <c r="AN58" s="11">
        <f t="shared" si="21"/>
        <v>0</v>
      </c>
      <c r="AO58" s="11">
        <f t="shared" si="21"/>
        <v>0</v>
      </c>
      <c r="AP58" s="11">
        <f t="shared" si="21"/>
        <v>0</v>
      </c>
      <c r="AQ58" s="11">
        <f t="shared" si="21"/>
        <v>0</v>
      </c>
      <c r="AR58" s="11">
        <f t="shared" si="21"/>
        <v>0</v>
      </c>
      <c r="AS58" s="11">
        <f t="shared" si="21"/>
        <v>0</v>
      </c>
      <c r="AT58" s="11">
        <f t="shared" si="21"/>
        <v>0</v>
      </c>
      <c r="AU58" s="11">
        <f t="shared" si="21"/>
        <v>0</v>
      </c>
      <c r="AV58" s="11">
        <f t="shared" si="21"/>
        <v>0</v>
      </c>
      <c r="AW58" s="11">
        <f t="shared" si="21"/>
        <v>0</v>
      </c>
      <c r="AX58" s="11">
        <f t="shared" si="21"/>
        <v>0</v>
      </c>
    </row>
    <row r="59" spans="1:50" x14ac:dyDescent="0.25">
      <c r="A59" s="23">
        <f t="shared" si="12"/>
        <v>0</v>
      </c>
      <c r="B59" s="95">
        <f t="shared" si="15"/>
        <v>46234</v>
      </c>
      <c r="C59" s="12">
        <f>SUM('Velocity Input'!I182:I186)</f>
        <v>0</v>
      </c>
      <c r="D59" s="15">
        <f t="shared" si="13"/>
        <v>0</v>
      </c>
      <c r="E59" s="12">
        <f t="shared" si="14"/>
        <v>0</v>
      </c>
      <c r="F59" s="11">
        <f t="shared" si="20"/>
        <v>0</v>
      </c>
      <c r="G59" s="11">
        <f t="shared" si="20"/>
        <v>0</v>
      </c>
      <c r="H59" s="11">
        <f t="shared" si="20"/>
        <v>0</v>
      </c>
      <c r="I59" s="11">
        <f t="shared" si="20"/>
        <v>0</v>
      </c>
      <c r="J59" s="11">
        <f t="shared" si="20"/>
        <v>0</v>
      </c>
      <c r="K59" s="11">
        <f t="shared" si="20"/>
        <v>0</v>
      </c>
      <c r="L59" s="11">
        <f t="shared" si="20"/>
        <v>0</v>
      </c>
      <c r="M59" s="11">
        <f t="shared" si="20"/>
        <v>0</v>
      </c>
      <c r="N59" s="11">
        <f t="shared" si="20"/>
        <v>0</v>
      </c>
      <c r="O59" s="11">
        <f t="shared" si="20"/>
        <v>0</v>
      </c>
      <c r="P59" s="11">
        <f t="shared" si="20"/>
        <v>0</v>
      </c>
      <c r="Q59" s="11">
        <f t="shared" si="20"/>
        <v>0</v>
      </c>
      <c r="R59" s="11">
        <f t="shared" si="20"/>
        <v>0</v>
      </c>
      <c r="S59" s="11">
        <f t="shared" si="20"/>
        <v>0</v>
      </c>
      <c r="T59" s="11">
        <f t="shared" si="20"/>
        <v>0</v>
      </c>
      <c r="U59" s="11">
        <f t="shared" si="20"/>
        <v>0</v>
      </c>
      <c r="V59" s="11">
        <f t="shared" si="19"/>
        <v>0</v>
      </c>
      <c r="W59" s="11">
        <f t="shared" si="19"/>
        <v>0</v>
      </c>
      <c r="X59" s="11">
        <f t="shared" si="19"/>
        <v>0</v>
      </c>
      <c r="Y59" s="11">
        <f t="shared" si="19"/>
        <v>0</v>
      </c>
      <c r="Z59" s="11">
        <f t="shared" si="19"/>
        <v>0</v>
      </c>
      <c r="AA59" s="11">
        <f t="shared" si="19"/>
        <v>0</v>
      </c>
      <c r="AB59" s="11">
        <f t="shared" si="19"/>
        <v>0</v>
      </c>
      <c r="AC59" s="11">
        <f t="shared" si="19"/>
        <v>0</v>
      </c>
      <c r="AD59" s="11">
        <f t="shared" si="19"/>
        <v>0</v>
      </c>
      <c r="AE59" s="11">
        <f t="shared" si="19"/>
        <v>0</v>
      </c>
      <c r="AF59" s="11">
        <f t="shared" si="19"/>
        <v>0</v>
      </c>
      <c r="AG59" s="11">
        <f t="shared" si="19"/>
        <v>0</v>
      </c>
      <c r="AH59" s="11">
        <f t="shared" si="19"/>
        <v>0</v>
      </c>
      <c r="AI59" s="11">
        <f t="shared" si="19"/>
        <v>0</v>
      </c>
      <c r="AJ59" s="11">
        <f t="shared" si="19"/>
        <v>0</v>
      </c>
      <c r="AK59" s="11">
        <f t="shared" si="21"/>
        <v>0</v>
      </c>
      <c r="AL59" s="11">
        <f t="shared" si="21"/>
        <v>0</v>
      </c>
      <c r="AM59" s="11">
        <f t="shared" si="21"/>
        <v>0</v>
      </c>
      <c r="AN59" s="11">
        <f t="shared" si="21"/>
        <v>0</v>
      </c>
      <c r="AO59" s="11">
        <f t="shared" si="21"/>
        <v>0</v>
      </c>
      <c r="AP59" s="11">
        <f t="shared" si="21"/>
        <v>0</v>
      </c>
      <c r="AQ59" s="11">
        <f t="shared" si="21"/>
        <v>0</v>
      </c>
      <c r="AR59" s="11">
        <f t="shared" si="21"/>
        <v>0</v>
      </c>
      <c r="AS59" s="11">
        <f t="shared" si="21"/>
        <v>0</v>
      </c>
      <c r="AT59" s="11">
        <f t="shared" si="21"/>
        <v>0</v>
      </c>
      <c r="AU59" s="11">
        <f t="shared" si="21"/>
        <v>0</v>
      </c>
      <c r="AV59" s="11">
        <f t="shared" si="21"/>
        <v>0</v>
      </c>
      <c r="AW59" s="11">
        <f t="shared" si="21"/>
        <v>0</v>
      </c>
      <c r="AX59" s="11">
        <f t="shared" si="21"/>
        <v>0</v>
      </c>
    </row>
    <row r="60" spans="1:50" x14ac:dyDescent="0.25">
      <c r="A60" s="23">
        <f t="shared" si="12"/>
        <v>0</v>
      </c>
      <c r="B60" s="95">
        <f t="shared" si="15"/>
        <v>46265</v>
      </c>
      <c r="C60" s="12">
        <f>SUM('Velocity Input'!I187:I191)</f>
        <v>0</v>
      </c>
      <c r="D60" s="15">
        <f t="shared" si="13"/>
        <v>0</v>
      </c>
      <c r="E60" s="12">
        <f t="shared" si="14"/>
        <v>0</v>
      </c>
      <c r="F60" s="11">
        <f t="shared" si="20"/>
        <v>0</v>
      </c>
      <c r="G60" s="11">
        <f t="shared" si="20"/>
        <v>0</v>
      </c>
      <c r="H60" s="11">
        <f t="shared" si="20"/>
        <v>0</v>
      </c>
      <c r="I60" s="11">
        <f t="shared" si="20"/>
        <v>0</v>
      </c>
      <c r="J60" s="11">
        <f t="shared" si="20"/>
        <v>0</v>
      </c>
      <c r="K60" s="11">
        <f t="shared" si="20"/>
        <v>0</v>
      </c>
      <c r="L60" s="11">
        <f t="shared" si="20"/>
        <v>0</v>
      </c>
      <c r="M60" s="11">
        <f t="shared" si="20"/>
        <v>0</v>
      </c>
      <c r="N60" s="11">
        <f t="shared" si="20"/>
        <v>0</v>
      </c>
      <c r="O60" s="11">
        <f t="shared" si="20"/>
        <v>0</v>
      </c>
      <c r="P60" s="11">
        <f t="shared" si="20"/>
        <v>0</v>
      </c>
      <c r="Q60" s="11">
        <f t="shared" si="20"/>
        <v>0</v>
      </c>
      <c r="R60" s="11">
        <f t="shared" si="20"/>
        <v>0</v>
      </c>
      <c r="S60" s="11">
        <f t="shared" si="20"/>
        <v>0</v>
      </c>
      <c r="T60" s="11">
        <f t="shared" si="20"/>
        <v>0</v>
      </c>
      <c r="U60" s="11">
        <f t="shared" si="20"/>
        <v>0</v>
      </c>
      <c r="V60" s="11">
        <f t="shared" si="19"/>
        <v>0</v>
      </c>
      <c r="W60" s="11">
        <f t="shared" si="19"/>
        <v>0</v>
      </c>
      <c r="X60" s="11">
        <f t="shared" si="19"/>
        <v>0</v>
      </c>
      <c r="Y60" s="11">
        <f t="shared" si="19"/>
        <v>0</v>
      </c>
      <c r="Z60" s="11">
        <f t="shared" si="19"/>
        <v>0</v>
      </c>
      <c r="AA60" s="11">
        <f t="shared" si="19"/>
        <v>0</v>
      </c>
      <c r="AB60" s="11">
        <f t="shared" si="19"/>
        <v>0</v>
      </c>
      <c r="AC60" s="11">
        <f t="shared" si="19"/>
        <v>0</v>
      </c>
      <c r="AD60" s="11">
        <f t="shared" si="19"/>
        <v>0</v>
      </c>
      <c r="AE60" s="11">
        <f t="shared" si="19"/>
        <v>0</v>
      </c>
      <c r="AF60" s="11">
        <f t="shared" si="19"/>
        <v>0</v>
      </c>
      <c r="AG60" s="11">
        <f t="shared" si="19"/>
        <v>0</v>
      </c>
      <c r="AH60" s="11">
        <f t="shared" si="19"/>
        <v>0</v>
      </c>
      <c r="AI60" s="11">
        <f t="shared" si="19"/>
        <v>0</v>
      </c>
      <c r="AJ60" s="11">
        <f t="shared" si="19"/>
        <v>0</v>
      </c>
      <c r="AK60" s="11">
        <f t="shared" si="21"/>
        <v>0</v>
      </c>
      <c r="AL60" s="11">
        <f t="shared" si="21"/>
        <v>0</v>
      </c>
      <c r="AM60" s="11">
        <f t="shared" si="21"/>
        <v>0</v>
      </c>
      <c r="AN60" s="11">
        <f t="shared" si="21"/>
        <v>0</v>
      </c>
      <c r="AO60" s="11">
        <f t="shared" si="21"/>
        <v>0</v>
      </c>
      <c r="AP60" s="11">
        <f t="shared" si="21"/>
        <v>0</v>
      </c>
      <c r="AQ60" s="11">
        <f t="shared" si="21"/>
        <v>0</v>
      </c>
      <c r="AR60" s="11">
        <f t="shared" si="21"/>
        <v>0</v>
      </c>
      <c r="AS60" s="11">
        <f t="shared" si="21"/>
        <v>0</v>
      </c>
      <c r="AT60" s="11">
        <f t="shared" si="21"/>
        <v>0</v>
      </c>
      <c r="AU60" s="11">
        <f t="shared" si="21"/>
        <v>0</v>
      </c>
      <c r="AV60" s="11">
        <f t="shared" si="21"/>
        <v>0</v>
      </c>
      <c r="AW60" s="11">
        <f t="shared" si="21"/>
        <v>0</v>
      </c>
      <c r="AX60" s="11">
        <f t="shared" si="21"/>
        <v>0</v>
      </c>
    </row>
    <row r="61" spans="1:50" x14ac:dyDescent="0.25">
      <c r="A61" s="23">
        <f t="shared" si="12"/>
        <v>0</v>
      </c>
      <c r="B61" s="95">
        <f t="shared" si="15"/>
        <v>46295</v>
      </c>
      <c r="C61" s="12">
        <f>SUM('Velocity Input'!I192:I195)</f>
        <v>0</v>
      </c>
      <c r="D61" s="15">
        <f t="shared" si="13"/>
        <v>0</v>
      </c>
      <c r="E61" s="12"/>
      <c r="F61" s="11">
        <f t="shared" si="20"/>
        <v>0</v>
      </c>
      <c r="G61" s="11">
        <f t="shared" si="20"/>
        <v>0</v>
      </c>
      <c r="H61" s="11">
        <f t="shared" si="20"/>
        <v>0</v>
      </c>
      <c r="I61" s="11">
        <f t="shared" si="20"/>
        <v>0</v>
      </c>
      <c r="J61" s="11">
        <f t="shared" si="20"/>
        <v>0</v>
      </c>
      <c r="K61" s="11">
        <f t="shared" si="20"/>
        <v>0</v>
      </c>
      <c r="L61" s="11">
        <f t="shared" si="20"/>
        <v>0</v>
      </c>
      <c r="M61" s="11">
        <f t="shared" si="20"/>
        <v>0</v>
      </c>
      <c r="N61" s="11">
        <f t="shared" si="20"/>
        <v>0</v>
      </c>
      <c r="O61" s="11">
        <f t="shared" si="20"/>
        <v>0</v>
      </c>
      <c r="P61" s="11">
        <f t="shared" si="20"/>
        <v>0</v>
      </c>
      <c r="Q61" s="11">
        <f t="shared" si="20"/>
        <v>0</v>
      </c>
      <c r="R61" s="11">
        <f t="shared" si="20"/>
        <v>0</v>
      </c>
      <c r="S61" s="11">
        <f t="shared" si="20"/>
        <v>0</v>
      </c>
      <c r="T61" s="11">
        <f t="shared" si="20"/>
        <v>0</v>
      </c>
      <c r="U61" s="11">
        <f t="shared" si="20"/>
        <v>0</v>
      </c>
      <c r="V61" s="11">
        <f t="shared" si="19"/>
        <v>0</v>
      </c>
      <c r="W61" s="11">
        <f t="shared" si="19"/>
        <v>0</v>
      </c>
      <c r="X61" s="11">
        <f t="shared" si="19"/>
        <v>0</v>
      </c>
      <c r="Y61" s="11">
        <f t="shared" si="19"/>
        <v>0</v>
      </c>
      <c r="Z61" s="11">
        <f t="shared" si="19"/>
        <v>0</v>
      </c>
      <c r="AA61" s="11">
        <f t="shared" si="19"/>
        <v>0</v>
      </c>
      <c r="AB61" s="11">
        <f t="shared" si="19"/>
        <v>0</v>
      </c>
      <c r="AC61" s="11">
        <f t="shared" si="19"/>
        <v>0</v>
      </c>
      <c r="AD61" s="11">
        <f t="shared" si="19"/>
        <v>0</v>
      </c>
      <c r="AE61" s="11">
        <f t="shared" si="19"/>
        <v>0</v>
      </c>
      <c r="AF61" s="11">
        <f t="shared" si="19"/>
        <v>0</v>
      </c>
      <c r="AG61" s="11">
        <f t="shared" si="19"/>
        <v>0</v>
      </c>
      <c r="AH61" s="11">
        <f t="shared" si="19"/>
        <v>0</v>
      </c>
      <c r="AI61" s="11">
        <f t="shared" si="19"/>
        <v>0</v>
      </c>
      <c r="AJ61" s="11">
        <f t="shared" si="19"/>
        <v>0</v>
      </c>
      <c r="AK61" s="11">
        <f t="shared" si="21"/>
        <v>0</v>
      </c>
      <c r="AL61" s="11">
        <f t="shared" si="21"/>
        <v>0</v>
      </c>
      <c r="AM61" s="11">
        <f t="shared" si="21"/>
        <v>0</v>
      </c>
      <c r="AN61" s="11">
        <f t="shared" si="21"/>
        <v>0</v>
      </c>
      <c r="AO61" s="11">
        <f t="shared" si="21"/>
        <v>0</v>
      </c>
      <c r="AP61" s="11">
        <f t="shared" si="21"/>
        <v>0</v>
      </c>
      <c r="AQ61" s="11">
        <f t="shared" si="21"/>
        <v>0</v>
      </c>
      <c r="AR61" s="11">
        <f t="shared" si="21"/>
        <v>0</v>
      </c>
      <c r="AS61" s="11">
        <f t="shared" si="21"/>
        <v>0</v>
      </c>
      <c r="AT61" s="11">
        <f t="shared" si="21"/>
        <v>0</v>
      </c>
      <c r="AU61" s="11">
        <f t="shared" si="21"/>
        <v>0</v>
      </c>
      <c r="AV61" s="11">
        <f t="shared" si="21"/>
        <v>0</v>
      </c>
      <c r="AW61" s="11">
        <f t="shared" si="21"/>
        <v>0</v>
      </c>
      <c r="AX61" s="11">
        <f t="shared" si="21"/>
        <v>0</v>
      </c>
    </row>
    <row r="62" spans="1:50" x14ac:dyDescent="0.25">
      <c r="A62" s="23">
        <f t="shared" si="12"/>
        <v>0</v>
      </c>
      <c r="B62" s="95">
        <f t="shared" si="15"/>
        <v>46326</v>
      </c>
      <c r="C62" s="12">
        <f>SUM('Velocity Input'!I196:I199)</f>
        <v>0</v>
      </c>
      <c r="D62" s="15">
        <f t="shared" si="13"/>
        <v>0</v>
      </c>
      <c r="E62" s="12">
        <f t="shared" si="14"/>
        <v>0</v>
      </c>
      <c r="F62" s="11">
        <f t="shared" si="20"/>
        <v>0</v>
      </c>
      <c r="G62" s="11">
        <f t="shared" si="20"/>
        <v>0</v>
      </c>
      <c r="H62" s="11">
        <f t="shared" si="20"/>
        <v>0</v>
      </c>
      <c r="I62" s="11">
        <f t="shared" si="20"/>
        <v>0</v>
      </c>
      <c r="J62" s="11">
        <f t="shared" si="20"/>
        <v>0</v>
      </c>
      <c r="K62" s="11">
        <f t="shared" si="20"/>
        <v>0</v>
      </c>
      <c r="L62" s="11">
        <f t="shared" si="20"/>
        <v>0</v>
      </c>
      <c r="M62" s="11">
        <f t="shared" si="20"/>
        <v>0</v>
      </c>
      <c r="N62" s="11">
        <f t="shared" si="20"/>
        <v>0</v>
      </c>
      <c r="O62" s="11">
        <f t="shared" si="20"/>
        <v>0</v>
      </c>
      <c r="P62" s="11">
        <f t="shared" si="20"/>
        <v>0</v>
      </c>
      <c r="Q62" s="11">
        <f t="shared" si="20"/>
        <v>0</v>
      </c>
      <c r="R62" s="11">
        <f t="shared" si="20"/>
        <v>0</v>
      </c>
      <c r="S62" s="11">
        <f t="shared" si="20"/>
        <v>0</v>
      </c>
      <c r="T62" s="11">
        <f t="shared" si="20"/>
        <v>0</v>
      </c>
      <c r="U62" s="11">
        <f t="shared" si="20"/>
        <v>0</v>
      </c>
      <c r="V62" s="11">
        <f t="shared" si="19"/>
        <v>0</v>
      </c>
      <c r="W62" s="11">
        <f t="shared" si="19"/>
        <v>0</v>
      </c>
      <c r="X62" s="11">
        <f t="shared" si="19"/>
        <v>0</v>
      </c>
      <c r="Y62" s="11">
        <f t="shared" si="19"/>
        <v>0</v>
      </c>
      <c r="Z62" s="11">
        <f t="shared" si="19"/>
        <v>0</v>
      </c>
      <c r="AA62" s="11">
        <f t="shared" si="19"/>
        <v>0</v>
      </c>
      <c r="AB62" s="11">
        <f t="shared" si="19"/>
        <v>0</v>
      </c>
      <c r="AC62" s="11">
        <f t="shared" si="19"/>
        <v>0</v>
      </c>
      <c r="AD62" s="11">
        <f t="shared" si="19"/>
        <v>0</v>
      </c>
      <c r="AE62" s="11">
        <f t="shared" si="19"/>
        <v>0</v>
      </c>
      <c r="AF62" s="11">
        <f t="shared" si="19"/>
        <v>0</v>
      </c>
      <c r="AG62" s="11">
        <f t="shared" si="19"/>
        <v>0</v>
      </c>
      <c r="AH62" s="11">
        <f t="shared" si="19"/>
        <v>0</v>
      </c>
      <c r="AI62" s="11">
        <f t="shared" si="19"/>
        <v>0</v>
      </c>
      <c r="AJ62" s="11">
        <f t="shared" si="19"/>
        <v>0</v>
      </c>
      <c r="AK62" s="11">
        <f t="shared" si="21"/>
        <v>0</v>
      </c>
      <c r="AL62" s="11">
        <f t="shared" si="21"/>
        <v>0</v>
      </c>
      <c r="AM62" s="11">
        <f t="shared" si="21"/>
        <v>0</v>
      </c>
      <c r="AN62" s="11">
        <f t="shared" si="21"/>
        <v>0</v>
      </c>
      <c r="AO62" s="11">
        <f t="shared" si="21"/>
        <v>0</v>
      </c>
      <c r="AP62" s="11">
        <f t="shared" si="21"/>
        <v>0</v>
      </c>
      <c r="AQ62" s="11">
        <f t="shared" si="21"/>
        <v>0</v>
      </c>
      <c r="AR62" s="11">
        <f t="shared" si="21"/>
        <v>0</v>
      </c>
      <c r="AS62" s="11">
        <f t="shared" si="21"/>
        <v>0</v>
      </c>
      <c r="AT62" s="11">
        <f t="shared" si="21"/>
        <v>0</v>
      </c>
      <c r="AU62" s="11">
        <f t="shared" si="21"/>
        <v>0</v>
      </c>
      <c r="AV62" s="11">
        <f t="shared" si="21"/>
        <v>0</v>
      </c>
      <c r="AW62" s="11">
        <f t="shared" si="21"/>
        <v>0</v>
      </c>
      <c r="AX62" s="11">
        <f t="shared" si="21"/>
        <v>0</v>
      </c>
    </row>
    <row r="63" spans="1:50" x14ac:dyDescent="0.25">
      <c r="A63" s="23">
        <f t="shared" si="12"/>
        <v>0</v>
      </c>
      <c r="B63" s="95">
        <f t="shared" si="15"/>
        <v>46356</v>
      </c>
      <c r="C63" s="12">
        <f>SUM('Velocity Input'!I200:I203)</f>
        <v>0</v>
      </c>
      <c r="D63" s="15">
        <f t="shared" si="13"/>
        <v>0</v>
      </c>
      <c r="E63" s="12"/>
      <c r="F63" s="11">
        <f t="shared" si="20"/>
        <v>0</v>
      </c>
      <c r="G63" s="11">
        <f t="shared" si="20"/>
        <v>0</v>
      </c>
      <c r="H63" s="11">
        <f t="shared" si="20"/>
        <v>0</v>
      </c>
      <c r="I63" s="11">
        <f t="shared" si="20"/>
        <v>0</v>
      </c>
      <c r="J63" s="11">
        <f t="shared" si="20"/>
        <v>0</v>
      </c>
      <c r="K63" s="11">
        <f t="shared" si="20"/>
        <v>0</v>
      </c>
      <c r="L63" s="11">
        <f t="shared" si="20"/>
        <v>0</v>
      </c>
      <c r="M63" s="11">
        <f t="shared" si="20"/>
        <v>0</v>
      </c>
      <c r="N63" s="11">
        <f t="shared" si="20"/>
        <v>0</v>
      </c>
      <c r="O63" s="11">
        <f t="shared" si="20"/>
        <v>0</v>
      </c>
      <c r="P63" s="11">
        <f t="shared" si="20"/>
        <v>0</v>
      </c>
      <c r="Q63" s="11">
        <f t="shared" si="20"/>
        <v>0</v>
      </c>
      <c r="R63" s="11">
        <f t="shared" si="20"/>
        <v>0</v>
      </c>
      <c r="S63" s="11">
        <f t="shared" si="20"/>
        <v>0</v>
      </c>
      <c r="T63" s="11">
        <f t="shared" si="20"/>
        <v>0</v>
      </c>
      <c r="U63" s="11">
        <f t="shared" si="20"/>
        <v>0</v>
      </c>
      <c r="V63" s="11">
        <f t="shared" si="19"/>
        <v>0</v>
      </c>
      <c r="W63" s="11">
        <f t="shared" si="19"/>
        <v>0</v>
      </c>
      <c r="X63" s="11">
        <f t="shared" si="19"/>
        <v>0</v>
      </c>
      <c r="Y63" s="11">
        <f t="shared" si="19"/>
        <v>0</v>
      </c>
      <c r="Z63" s="11">
        <f t="shared" si="19"/>
        <v>0</v>
      </c>
      <c r="AA63" s="11">
        <f t="shared" si="19"/>
        <v>0</v>
      </c>
      <c r="AB63" s="11">
        <f t="shared" si="19"/>
        <v>0</v>
      </c>
      <c r="AC63" s="11">
        <f t="shared" si="19"/>
        <v>0</v>
      </c>
      <c r="AD63" s="11">
        <f t="shared" si="19"/>
        <v>0</v>
      </c>
      <c r="AE63" s="11">
        <f t="shared" si="19"/>
        <v>0</v>
      </c>
      <c r="AF63" s="11">
        <f t="shared" si="19"/>
        <v>0</v>
      </c>
      <c r="AG63" s="11">
        <f t="shared" si="19"/>
        <v>0</v>
      </c>
      <c r="AH63" s="11">
        <f t="shared" si="19"/>
        <v>0</v>
      </c>
      <c r="AI63" s="11">
        <f t="shared" si="19"/>
        <v>0</v>
      </c>
      <c r="AJ63" s="11">
        <f t="shared" si="19"/>
        <v>0</v>
      </c>
      <c r="AK63" s="11">
        <f t="shared" si="21"/>
        <v>0</v>
      </c>
      <c r="AL63" s="11">
        <f t="shared" si="21"/>
        <v>0</v>
      </c>
      <c r="AM63" s="11">
        <f t="shared" si="21"/>
        <v>0</v>
      </c>
      <c r="AN63" s="11">
        <f t="shared" si="21"/>
        <v>0</v>
      </c>
      <c r="AO63" s="11">
        <f t="shared" si="21"/>
        <v>0</v>
      </c>
      <c r="AP63" s="11">
        <f t="shared" si="21"/>
        <v>0</v>
      </c>
      <c r="AQ63" s="11">
        <f t="shared" si="21"/>
        <v>0</v>
      </c>
      <c r="AR63" s="11">
        <f t="shared" si="21"/>
        <v>0</v>
      </c>
      <c r="AS63" s="11">
        <f t="shared" si="21"/>
        <v>0</v>
      </c>
      <c r="AT63" s="11">
        <f t="shared" si="21"/>
        <v>0</v>
      </c>
      <c r="AU63" s="11">
        <f t="shared" si="21"/>
        <v>0</v>
      </c>
      <c r="AV63" s="11">
        <f t="shared" si="21"/>
        <v>0</v>
      </c>
      <c r="AW63" s="11">
        <f t="shared" si="21"/>
        <v>0</v>
      </c>
      <c r="AX63" s="11">
        <f t="shared" si="21"/>
        <v>0</v>
      </c>
    </row>
    <row r="64" spans="1:50" x14ac:dyDescent="0.25">
      <c r="A64" s="23">
        <f t="shared" si="12"/>
        <v>0</v>
      </c>
      <c r="B64" s="95">
        <f t="shared" si="15"/>
        <v>46387</v>
      </c>
      <c r="C64" s="12">
        <f>SUM('Velocity Input'!I204:I207)</f>
        <v>0</v>
      </c>
      <c r="D64" s="15">
        <f t="shared" si="13"/>
        <v>0</v>
      </c>
      <c r="E64" s="12">
        <f t="shared" si="14"/>
        <v>0</v>
      </c>
      <c r="F64" s="11">
        <f t="shared" si="20"/>
        <v>0</v>
      </c>
      <c r="G64" s="11">
        <f t="shared" si="20"/>
        <v>0</v>
      </c>
      <c r="H64" s="11">
        <f t="shared" si="20"/>
        <v>0</v>
      </c>
      <c r="I64" s="11">
        <f t="shared" si="20"/>
        <v>0</v>
      </c>
      <c r="J64" s="11">
        <f t="shared" si="20"/>
        <v>0</v>
      </c>
      <c r="K64" s="11">
        <f t="shared" si="20"/>
        <v>0</v>
      </c>
      <c r="L64" s="11">
        <f t="shared" si="20"/>
        <v>0</v>
      </c>
      <c r="M64" s="11">
        <f t="shared" si="20"/>
        <v>0</v>
      </c>
      <c r="N64" s="11">
        <f t="shared" si="20"/>
        <v>0</v>
      </c>
      <c r="O64" s="11">
        <f t="shared" si="20"/>
        <v>0</v>
      </c>
      <c r="P64" s="11">
        <f t="shared" si="20"/>
        <v>0</v>
      </c>
      <c r="Q64" s="11">
        <f t="shared" si="20"/>
        <v>0</v>
      </c>
      <c r="R64" s="11">
        <f t="shared" si="20"/>
        <v>0</v>
      </c>
      <c r="S64" s="11">
        <f t="shared" si="20"/>
        <v>0</v>
      </c>
      <c r="T64" s="11">
        <f t="shared" si="20"/>
        <v>0</v>
      </c>
      <c r="U64" s="11">
        <f t="shared" si="20"/>
        <v>0</v>
      </c>
      <c r="V64" s="11">
        <f t="shared" si="19"/>
        <v>0</v>
      </c>
      <c r="W64" s="11">
        <f t="shared" si="19"/>
        <v>0</v>
      </c>
      <c r="X64" s="11">
        <f t="shared" si="19"/>
        <v>0</v>
      </c>
      <c r="Y64" s="11">
        <f t="shared" si="19"/>
        <v>0</v>
      </c>
      <c r="Z64" s="11">
        <f t="shared" si="19"/>
        <v>0</v>
      </c>
      <c r="AA64" s="11">
        <f t="shared" si="19"/>
        <v>0</v>
      </c>
      <c r="AB64" s="11">
        <f t="shared" si="19"/>
        <v>0</v>
      </c>
      <c r="AC64" s="11">
        <f t="shared" si="19"/>
        <v>0</v>
      </c>
      <c r="AD64" s="11">
        <f t="shared" si="19"/>
        <v>0</v>
      </c>
      <c r="AE64" s="11">
        <f t="shared" si="19"/>
        <v>0</v>
      </c>
      <c r="AF64" s="11">
        <f t="shared" si="19"/>
        <v>0</v>
      </c>
      <c r="AG64" s="11">
        <f t="shared" si="19"/>
        <v>0</v>
      </c>
      <c r="AH64" s="11">
        <f t="shared" si="19"/>
        <v>0</v>
      </c>
      <c r="AI64" s="11">
        <f t="shared" si="19"/>
        <v>0</v>
      </c>
      <c r="AJ64" s="11">
        <f t="shared" si="19"/>
        <v>0</v>
      </c>
      <c r="AK64" s="11">
        <f t="shared" si="21"/>
        <v>0</v>
      </c>
      <c r="AL64" s="11">
        <f t="shared" si="21"/>
        <v>0</v>
      </c>
      <c r="AM64" s="11">
        <f t="shared" si="21"/>
        <v>0</v>
      </c>
      <c r="AN64" s="11">
        <f t="shared" si="21"/>
        <v>0</v>
      </c>
      <c r="AO64" s="11">
        <f t="shared" si="21"/>
        <v>0</v>
      </c>
      <c r="AP64" s="11">
        <f t="shared" si="21"/>
        <v>0</v>
      </c>
      <c r="AQ64" s="11">
        <f t="shared" si="21"/>
        <v>0</v>
      </c>
      <c r="AR64" s="11">
        <f t="shared" si="21"/>
        <v>0</v>
      </c>
      <c r="AS64" s="11">
        <f t="shared" si="21"/>
        <v>0</v>
      </c>
      <c r="AT64" s="11">
        <f t="shared" si="21"/>
        <v>0</v>
      </c>
      <c r="AU64" s="11">
        <f t="shared" si="21"/>
        <v>0</v>
      </c>
      <c r="AV64" s="11">
        <f t="shared" si="21"/>
        <v>0</v>
      </c>
      <c r="AW64" s="11">
        <f t="shared" si="21"/>
        <v>0</v>
      </c>
      <c r="AX64" s="11">
        <f t="shared" si="21"/>
        <v>0</v>
      </c>
    </row>
    <row r="65" spans="1:50" x14ac:dyDescent="0.25">
      <c r="A65" s="23">
        <f t="shared" si="12"/>
        <v>0</v>
      </c>
      <c r="B65" s="95">
        <f t="shared" si="15"/>
        <v>46418</v>
      </c>
      <c r="C65" s="12">
        <f>SUM('Velocity Input'!I208:I211)</f>
        <v>0</v>
      </c>
      <c r="D65" s="15">
        <f t="shared" si="13"/>
        <v>0</v>
      </c>
      <c r="E65" s="12">
        <f t="shared" si="14"/>
        <v>0</v>
      </c>
      <c r="F65" s="11">
        <f t="shared" si="20"/>
        <v>0</v>
      </c>
      <c r="G65" s="11">
        <f t="shared" si="20"/>
        <v>0</v>
      </c>
      <c r="H65" s="11">
        <f t="shared" si="20"/>
        <v>0</v>
      </c>
      <c r="I65" s="11">
        <f t="shared" si="20"/>
        <v>0</v>
      </c>
      <c r="J65" s="11">
        <f t="shared" si="20"/>
        <v>0</v>
      </c>
      <c r="K65" s="11">
        <f t="shared" si="20"/>
        <v>0</v>
      </c>
      <c r="L65" s="11">
        <f t="shared" si="20"/>
        <v>0</v>
      </c>
      <c r="M65" s="11">
        <f t="shared" si="20"/>
        <v>0</v>
      </c>
      <c r="N65" s="11">
        <f t="shared" si="20"/>
        <v>0</v>
      </c>
      <c r="O65" s="11">
        <f t="shared" si="20"/>
        <v>0</v>
      </c>
      <c r="P65" s="11">
        <f t="shared" si="20"/>
        <v>0</v>
      </c>
      <c r="Q65" s="11">
        <f t="shared" si="20"/>
        <v>0</v>
      </c>
      <c r="R65" s="11">
        <f t="shared" si="20"/>
        <v>0</v>
      </c>
      <c r="S65" s="11">
        <f t="shared" si="20"/>
        <v>0</v>
      </c>
      <c r="T65" s="11">
        <f t="shared" si="20"/>
        <v>0</v>
      </c>
      <c r="U65" s="11">
        <f t="shared" si="20"/>
        <v>0</v>
      </c>
      <c r="V65" s="11">
        <f t="shared" si="19"/>
        <v>0</v>
      </c>
      <c r="W65" s="11">
        <f t="shared" si="19"/>
        <v>0</v>
      </c>
      <c r="X65" s="11">
        <f t="shared" si="19"/>
        <v>0</v>
      </c>
      <c r="Y65" s="11">
        <f t="shared" si="19"/>
        <v>0</v>
      </c>
      <c r="Z65" s="11">
        <f t="shared" si="19"/>
        <v>0</v>
      </c>
      <c r="AA65" s="11">
        <f t="shared" si="19"/>
        <v>0</v>
      </c>
      <c r="AB65" s="11">
        <f t="shared" si="19"/>
        <v>0</v>
      </c>
      <c r="AC65" s="11">
        <f t="shared" si="19"/>
        <v>0</v>
      </c>
      <c r="AD65" s="11">
        <f t="shared" si="19"/>
        <v>0</v>
      </c>
      <c r="AE65" s="11">
        <f t="shared" si="19"/>
        <v>0</v>
      </c>
      <c r="AF65" s="11">
        <f t="shared" si="19"/>
        <v>0</v>
      </c>
      <c r="AG65" s="11">
        <f t="shared" si="19"/>
        <v>0</v>
      </c>
      <c r="AH65" s="11">
        <f t="shared" si="19"/>
        <v>0</v>
      </c>
      <c r="AI65" s="11">
        <f t="shared" si="19"/>
        <v>0</v>
      </c>
      <c r="AJ65" s="11">
        <f t="shared" si="19"/>
        <v>0</v>
      </c>
      <c r="AK65" s="11">
        <f t="shared" si="21"/>
        <v>0</v>
      </c>
      <c r="AL65" s="11">
        <f t="shared" si="21"/>
        <v>0</v>
      </c>
      <c r="AM65" s="11">
        <f t="shared" si="21"/>
        <v>0</v>
      </c>
      <c r="AN65" s="11">
        <f t="shared" si="21"/>
        <v>0</v>
      </c>
      <c r="AO65" s="11">
        <f t="shared" si="21"/>
        <v>0</v>
      </c>
      <c r="AP65" s="11">
        <f t="shared" si="21"/>
        <v>0</v>
      </c>
      <c r="AQ65" s="11">
        <f t="shared" si="21"/>
        <v>0</v>
      </c>
      <c r="AR65" s="11">
        <f t="shared" si="21"/>
        <v>0</v>
      </c>
      <c r="AS65" s="11">
        <f t="shared" si="21"/>
        <v>0</v>
      </c>
      <c r="AT65" s="11">
        <f t="shared" si="21"/>
        <v>0</v>
      </c>
      <c r="AU65" s="11">
        <f t="shared" si="21"/>
        <v>0</v>
      </c>
      <c r="AV65" s="11">
        <f t="shared" si="21"/>
        <v>0</v>
      </c>
      <c r="AW65" s="11">
        <f t="shared" si="21"/>
        <v>0</v>
      </c>
      <c r="AX65" s="11">
        <f t="shared" si="21"/>
        <v>0</v>
      </c>
    </row>
    <row r="66" spans="1:50" x14ac:dyDescent="0.25">
      <c r="A66" s="23">
        <f t="shared" si="12"/>
        <v>0</v>
      </c>
      <c r="B66" s="95">
        <f t="shared" si="15"/>
        <v>46446</v>
      </c>
      <c r="C66" s="12">
        <f>SUM('Velocity Input'!I212:I215)</f>
        <v>0</v>
      </c>
      <c r="D66" s="15">
        <f t="shared" si="13"/>
        <v>0</v>
      </c>
      <c r="E66" s="12">
        <f t="shared" si="14"/>
        <v>0</v>
      </c>
      <c r="F66" s="11">
        <f t="shared" si="20"/>
        <v>0</v>
      </c>
      <c r="G66" s="11">
        <f t="shared" si="20"/>
        <v>0</v>
      </c>
      <c r="H66" s="11">
        <f t="shared" si="20"/>
        <v>0</v>
      </c>
      <c r="I66" s="11">
        <f t="shared" si="20"/>
        <v>0</v>
      </c>
      <c r="J66" s="11">
        <f t="shared" si="20"/>
        <v>0</v>
      </c>
      <c r="K66" s="11">
        <f t="shared" si="20"/>
        <v>0</v>
      </c>
      <c r="L66" s="11">
        <f t="shared" si="20"/>
        <v>0</v>
      </c>
      <c r="M66" s="11">
        <f t="shared" si="20"/>
        <v>0</v>
      </c>
      <c r="N66" s="11">
        <f t="shared" si="20"/>
        <v>0</v>
      </c>
      <c r="O66" s="11">
        <f t="shared" si="20"/>
        <v>0</v>
      </c>
      <c r="P66" s="11">
        <f t="shared" si="20"/>
        <v>0</v>
      </c>
      <c r="Q66" s="11">
        <f t="shared" si="20"/>
        <v>0</v>
      </c>
      <c r="R66" s="11">
        <f t="shared" si="20"/>
        <v>0</v>
      </c>
      <c r="S66" s="11">
        <f t="shared" si="20"/>
        <v>0</v>
      </c>
      <c r="T66" s="11">
        <f t="shared" si="20"/>
        <v>0</v>
      </c>
      <c r="U66" s="11">
        <f t="shared" si="20"/>
        <v>0</v>
      </c>
      <c r="V66" s="11">
        <f t="shared" si="19"/>
        <v>0</v>
      </c>
      <c r="W66" s="11">
        <f t="shared" si="19"/>
        <v>0</v>
      </c>
      <c r="X66" s="11">
        <f t="shared" si="19"/>
        <v>0</v>
      </c>
      <c r="Y66" s="11">
        <f t="shared" si="19"/>
        <v>0</v>
      </c>
      <c r="Z66" s="11">
        <f t="shared" si="19"/>
        <v>0</v>
      </c>
      <c r="AA66" s="11">
        <f t="shared" si="19"/>
        <v>0</v>
      </c>
      <c r="AB66" s="11">
        <f t="shared" si="19"/>
        <v>0</v>
      </c>
      <c r="AC66" s="11">
        <f t="shared" si="19"/>
        <v>0</v>
      </c>
      <c r="AD66" s="11">
        <f t="shared" si="19"/>
        <v>0</v>
      </c>
      <c r="AE66" s="11">
        <f t="shared" si="19"/>
        <v>0</v>
      </c>
      <c r="AF66" s="11">
        <f t="shared" si="19"/>
        <v>0</v>
      </c>
      <c r="AG66" s="11">
        <f t="shared" si="19"/>
        <v>0</v>
      </c>
      <c r="AH66" s="11">
        <f t="shared" si="19"/>
        <v>0</v>
      </c>
      <c r="AI66" s="11">
        <f t="shared" si="19"/>
        <v>0</v>
      </c>
      <c r="AJ66" s="11">
        <f t="shared" si="19"/>
        <v>0</v>
      </c>
      <c r="AK66" s="11">
        <f t="shared" si="21"/>
        <v>0</v>
      </c>
      <c r="AL66" s="11">
        <f t="shared" si="21"/>
        <v>0</v>
      </c>
      <c r="AM66" s="11">
        <f t="shared" si="21"/>
        <v>0</v>
      </c>
      <c r="AN66" s="11">
        <f t="shared" si="21"/>
        <v>0</v>
      </c>
      <c r="AO66" s="11">
        <f t="shared" si="21"/>
        <v>0</v>
      </c>
      <c r="AP66" s="11">
        <f t="shared" si="21"/>
        <v>0</v>
      </c>
      <c r="AQ66" s="11">
        <f t="shared" si="21"/>
        <v>0</v>
      </c>
      <c r="AR66" s="11">
        <f t="shared" si="21"/>
        <v>0</v>
      </c>
      <c r="AS66" s="11">
        <f t="shared" si="21"/>
        <v>0</v>
      </c>
      <c r="AT66" s="11">
        <f t="shared" si="21"/>
        <v>0</v>
      </c>
      <c r="AU66" s="11">
        <f t="shared" si="21"/>
        <v>0</v>
      </c>
      <c r="AV66" s="11">
        <f t="shared" si="21"/>
        <v>0</v>
      </c>
      <c r="AW66" s="11">
        <f t="shared" si="21"/>
        <v>0</v>
      </c>
      <c r="AX66" s="11">
        <f t="shared" si="21"/>
        <v>0</v>
      </c>
    </row>
    <row r="67" spans="1:50" x14ac:dyDescent="0.25">
      <c r="A67" s="23">
        <f t="shared" si="12"/>
        <v>0</v>
      </c>
      <c r="B67" s="95">
        <f t="shared" si="15"/>
        <v>46477</v>
      </c>
      <c r="C67" s="12">
        <f>SUM('Velocity Input'!I216:I219)</f>
        <v>0</v>
      </c>
      <c r="D67" s="15">
        <f t="shared" si="13"/>
        <v>0</v>
      </c>
      <c r="E67" s="12">
        <f t="shared" si="14"/>
        <v>0</v>
      </c>
      <c r="F67" s="11">
        <f t="shared" si="20"/>
        <v>0</v>
      </c>
      <c r="G67" s="11">
        <f t="shared" si="20"/>
        <v>0</v>
      </c>
      <c r="H67" s="11">
        <f t="shared" si="20"/>
        <v>0</v>
      </c>
      <c r="I67" s="11">
        <f t="shared" si="20"/>
        <v>0</v>
      </c>
      <c r="J67" s="11">
        <f t="shared" si="20"/>
        <v>0</v>
      </c>
      <c r="K67" s="11">
        <f t="shared" si="20"/>
        <v>0</v>
      </c>
      <c r="L67" s="11">
        <f t="shared" si="20"/>
        <v>0</v>
      </c>
      <c r="M67" s="11">
        <f t="shared" si="20"/>
        <v>0</v>
      </c>
      <c r="N67" s="11">
        <f t="shared" si="20"/>
        <v>0</v>
      </c>
      <c r="O67" s="11">
        <f t="shared" si="20"/>
        <v>0</v>
      </c>
      <c r="P67" s="11">
        <f t="shared" si="20"/>
        <v>0</v>
      </c>
      <c r="Q67" s="11">
        <f t="shared" si="20"/>
        <v>0</v>
      </c>
      <c r="R67" s="11">
        <f t="shared" si="20"/>
        <v>0</v>
      </c>
      <c r="S67" s="11">
        <f t="shared" si="20"/>
        <v>0</v>
      </c>
      <c r="T67" s="11">
        <f t="shared" si="20"/>
        <v>0</v>
      </c>
      <c r="U67" s="11">
        <f t="shared" si="20"/>
        <v>0</v>
      </c>
      <c r="V67" s="11">
        <f t="shared" si="19"/>
        <v>0</v>
      </c>
      <c r="W67" s="11">
        <f t="shared" si="19"/>
        <v>0</v>
      </c>
      <c r="X67" s="11">
        <f t="shared" si="19"/>
        <v>0</v>
      </c>
      <c r="Y67" s="11">
        <f t="shared" si="19"/>
        <v>0</v>
      </c>
      <c r="Z67" s="11">
        <f t="shared" si="19"/>
        <v>0</v>
      </c>
      <c r="AA67" s="11">
        <f t="shared" si="19"/>
        <v>0</v>
      </c>
      <c r="AB67" s="11">
        <f t="shared" si="19"/>
        <v>0</v>
      </c>
      <c r="AC67" s="11">
        <f t="shared" si="19"/>
        <v>0</v>
      </c>
      <c r="AD67" s="11">
        <f t="shared" si="19"/>
        <v>0</v>
      </c>
      <c r="AE67" s="11">
        <f t="shared" si="19"/>
        <v>0</v>
      </c>
      <c r="AF67" s="11">
        <f t="shared" si="19"/>
        <v>0</v>
      </c>
      <c r="AG67" s="11">
        <f t="shared" si="19"/>
        <v>0</v>
      </c>
      <c r="AH67" s="11">
        <f t="shared" si="19"/>
        <v>0</v>
      </c>
      <c r="AI67" s="11">
        <f t="shared" si="19"/>
        <v>0</v>
      </c>
      <c r="AJ67" s="11">
        <f t="shared" si="19"/>
        <v>0</v>
      </c>
      <c r="AK67" s="11">
        <f t="shared" si="21"/>
        <v>0</v>
      </c>
      <c r="AL67" s="11">
        <f t="shared" si="21"/>
        <v>0</v>
      </c>
      <c r="AM67" s="11">
        <f t="shared" si="21"/>
        <v>0</v>
      </c>
      <c r="AN67" s="11">
        <f t="shared" si="21"/>
        <v>0</v>
      </c>
      <c r="AO67" s="11">
        <f t="shared" si="21"/>
        <v>0</v>
      </c>
      <c r="AP67" s="11">
        <f t="shared" si="21"/>
        <v>0</v>
      </c>
      <c r="AQ67" s="11">
        <f t="shared" si="21"/>
        <v>0</v>
      </c>
      <c r="AR67" s="11">
        <f t="shared" si="21"/>
        <v>0</v>
      </c>
      <c r="AS67" s="11">
        <f t="shared" si="21"/>
        <v>0</v>
      </c>
      <c r="AT67" s="11">
        <f t="shared" si="21"/>
        <v>0</v>
      </c>
      <c r="AU67" s="11">
        <f t="shared" si="21"/>
        <v>0</v>
      </c>
      <c r="AV67" s="11">
        <f t="shared" si="21"/>
        <v>0</v>
      </c>
      <c r="AW67" s="11">
        <f t="shared" si="21"/>
        <v>0</v>
      </c>
      <c r="AX67" s="11">
        <f t="shared" si="21"/>
        <v>0</v>
      </c>
    </row>
  </sheetData>
  <autoFilter ref="A22:AX67" xr:uid="{00000000-0009-0000-0000-00000F000000}"/>
  <dataConsolidate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0070C0"/>
  </sheetPr>
  <dimension ref="A1:BG67"/>
  <sheetViews>
    <sheetView workbookViewId="0">
      <selection activeCell="E23" sqref="E23:E25"/>
    </sheetView>
  </sheetViews>
  <sheetFormatPr defaultColWidth="9.109375" defaultRowHeight="15" x14ac:dyDescent="0.25"/>
  <cols>
    <col min="1" max="1" width="9.109375" style="2"/>
    <col min="2" max="2" width="14.109375" style="2" customWidth="1"/>
    <col min="3" max="3" width="7" style="2" bestFit="1" customWidth="1"/>
    <col min="4" max="4" width="8.109375" style="2" bestFit="1" customWidth="1"/>
    <col min="5" max="5" width="9.109375" style="2" bestFit="1" customWidth="1"/>
    <col min="6" max="40" width="9.109375" style="2"/>
    <col min="41" max="41" width="9.109375" style="96"/>
    <col min="42" max="16384" width="9.109375" style="2"/>
  </cols>
  <sheetData>
    <row r="1" spans="2:50" ht="15.75" thickBot="1" x14ac:dyDescent="0.3">
      <c r="B1" s="65"/>
      <c r="C1" s="66"/>
      <c r="D1" s="66"/>
      <c r="E1" s="66"/>
      <c r="F1" s="66">
        <f>H2</f>
        <v>45199</v>
      </c>
      <c r="G1" s="66">
        <f>F1</f>
        <v>45199</v>
      </c>
      <c r="H1" s="66">
        <f>G1</f>
        <v>45199</v>
      </c>
      <c r="I1" s="66">
        <f>K2</f>
        <v>45291</v>
      </c>
      <c r="J1" s="66">
        <f>I1</f>
        <v>45291</v>
      </c>
      <c r="K1" s="66">
        <f>J1</f>
        <v>45291</v>
      </c>
      <c r="L1" s="66">
        <f>N2</f>
        <v>45382</v>
      </c>
      <c r="M1" s="66">
        <f>L1</f>
        <v>45382</v>
      </c>
      <c r="N1" s="66">
        <f>M1</f>
        <v>45382</v>
      </c>
      <c r="O1" s="66">
        <f>Q2</f>
        <v>45473</v>
      </c>
      <c r="P1" s="66">
        <f>O1</f>
        <v>45473</v>
      </c>
      <c r="Q1" s="66">
        <f>P1</f>
        <v>45473</v>
      </c>
      <c r="R1" s="66">
        <f>T2</f>
        <v>45565</v>
      </c>
      <c r="S1" s="66">
        <f>R1</f>
        <v>45565</v>
      </c>
      <c r="T1" s="66">
        <f>S1</f>
        <v>45565</v>
      </c>
      <c r="U1" s="66">
        <f>W2</f>
        <v>45657</v>
      </c>
      <c r="V1" s="66">
        <f>U1</f>
        <v>45657</v>
      </c>
      <c r="W1" s="66">
        <f>V1</f>
        <v>45657</v>
      </c>
      <c r="X1" s="66">
        <f>Z2</f>
        <v>45747</v>
      </c>
      <c r="Y1" s="66">
        <f>X1</f>
        <v>45747</v>
      </c>
      <c r="Z1" s="66">
        <f>Y1</f>
        <v>45747</v>
      </c>
      <c r="AA1" s="66">
        <f>AC2</f>
        <v>45838</v>
      </c>
      <c r="AB1" s="66">
        <f>AA1</f>
        <v>45838</v>
      </c>
      <c r="AC1" s="66">
        <f>AB1</f>
        <v>45838</v>
      </c>
      <c r="AD1" s="66">
        <f>AF2</f>
        <v>45930</v>
      </c>
      <c r="AE1" s="66">
        <f>AD1</f>
        <v>45930</v>
      </c>
      <c r="AF1" s="66">
        <f>AE1</f>
        <v>45930</v>
      </c>
      <c r="AG1" s="66">
        <f>AI2</f>
        <v>46022</v>
      </c>
      <c r="AH1" s="66">
        <f>AG1</f>
        <v>46022</v>
      </c>
      <c r="AI1" s="66">
        <f>AH1</f>
        <v>46022</v>
      </c>
      <c r="AJ1" s="66">
        <f>AL2</f>
        <v>46112</v>
      </c>
      <c r="AK1" s="66">
        <f>AJ1</f>
        <v>46112</v>
      </c>
      <c r="AL1" s="66">
        <f>AK1</f>
        <v>46112</v>
      </c>
      <c r="AM1" s="66">
        <f>AO2</f>
        <v>46203</v>
      </c>
      <c r="AN1" s="66">
        <f>AM1</f>
        <v>46203</v>
      </c>
      <c r="AO1" s="66">
        <f>AN1</f>
        <v>46203</v>
      </c>
      <c r="AP1" s="66">
        <f>AR2</f>
        <v>46295</v>
      </c>
      <c r="AQ1" s="66">
        <f>AP1</f>
        <v>46295</v>
      </c>
      <c r="AR1" s="66">
        <f>AQ1</f>
        <v>46295</v>
      </c>
      <c r="AS1" s="66">
        <f>AU2</f>
        <v>46387</v>
      </c>
      <c r="AT1" s="66">
        <f>AS1</f>
        <v>46387</v>
      </c>
      <c r="AU1" s="66">
        <f>AT1</f>
        <v>46387</v>
      </c>
      <c r="AV1" s="66">
        <f>AX2</f>
        <v>46477</v>
      </c>
      <c r="AW1" s="66">
        <f>AV1</f>
        <v>46477</v>
      </c>
      <c r="AX1" s="67">
        <f>AW1</f>
        <v>46477</v>
      </c>
    </row>
    <row r="2" spans="2:50" s="20" customFormat="1" x14ac:dyDescent="0.25">
      <c r="B2" s="63"/>
      <c r="C2" s="31"/>
      <c r="D2" s="31"/>
      <c r="E2" s="31"/>
      <c r="F2" s="68">
        <f t="shared" ref="F2:AX2" si="0">F22</f>
        <v>45138</v>
      </c>
      <c r="G2" s="68">
        <f t="shared" si="0"/>
        <v>45169</v>
      </c>
      <c r="H2" s="68">
        <f t="shared" si="0"/>
        <v>45199</v>
      </c>
      <c r="I2" s="68">
        <f t="shared" si="0"/>
        <v>45230</v>
      </c>
      <c r="J2" s="68">
        <f t="shared" si="0"/>
        <v>45260</v>
      </c>
      <c r="K2" s="68">
        <f t="shared" si="0"/>
        <v>45291</v>
      </c>
      <c r="L2" s="68">
        <f t="shared" si="0"/>
        <v>45322</v>
      </c>
      <c r="M2" s="68">
        <f t="shared" si="0"/>
        <v>45351</v>
      </c>
      <c r="N2" s="68">
        <f t="shared" si="0"/>
        <v>45382</v>
      </c>
      <c r="O2" s="68">
        <f t="shared" si="0"/>
        <v>45412</v>
      </c>
      <c r="P2" s="68">
        <f t="shared" si="0"/>
        <v>45443</v>
      </c>
      <c r="Q2" s="68">
        <f t="shared" si="0"/>
        <v>45473</v>
      </c>
      <c r="R2" s="68">
        <f t="shared" si="0"/>
        <v>45504</v>
      </c>
      <c r="S2" s="68">
        <f t="shared" si="0"/>
        <v>45535</v>
      </c>
      <c r="T2" s="68">
        <f t="shared" si="0"/>
        <v>45565</v>
      </c>
      <c r="U2" s="68">
        <f t="shared" si="0"/>
        <v>45596</v>
      </c>
      <c r="V2" s="68">
        <f t="shared" si="0"/>
        <v>45626</v>
      </c>
      <c r="W2" s="68">
        <f t="shared" si="0"/>
        <v>45657</v>
      </c>
      <c r="X2" s="68">
        <f t="shared" si="0"/>
        <v>45688</v>
      </c>
      <c r="Y2" s="68">
        <f t="shared" si="0"/>
        <v>45716</v>
      </c>
      <c r="Z2" s="68">
        <f t="shared" si="0"/>
        <v>45747</v>
      </c>
      <c r="AA2" s="68">
        <f t="shared" si="0"/>
        <v>45777</v>
      </c>
      <c r="AB2" s="68">
        <f t="shared" si="0"/>
        <v>45808</v>
      </c>
      <c r="AC2" s="68">
        <f t="shared" si="0"/>
        <v>45838</v>
      </c>
      <c r="AD2" s="68">
        <f t="shared" si="0"/>
        <v>45869</v>
      </c>
      <c r="AE2" s="68">
        <f t="shared" si="0"/>
        <v>45900</v>
      </c>
      <c r="AF2" s="68">
        <f t="shared" si="0"/>
        <v>45930</v>
      </c>
      <c r="AG2" s="68">
        <f t="shared" si="0"/>
        <v>45961</v>
      </c>
      <c r="AH2" s="68">
        <f t="shared" si="0"/>
        <v>45991</v>
      </c>
      <c r="AI2" s="68">
        <f t="shared" si="0"/>
        <v>46022</v>
      </c>
      <c r="AJ2" s="68">
        <f t="shared" si="0"/>
        <v>46053</v>
      </c>
      <c r="AK2" s="68">
        <f t="shared" si="0"/>
        <v>46081</v>
      </c>
      <c r="AL2" s="68">
        <f t="shared" si="0"/>
        <v>46112</v>
      </c>
      <c r="AM2" s="68">
        <f t="shared" si="0"/>
        <v>46142</v>
      </c>
      <c r="AN2" s="68">
        <f t="shared" si="0"/>
        <v>46173</v>
      </c>
      <c r="AO2" s="69">
        <f t="shared" si="0"/>
        <v>46203</v>
      </c>
      <c r="AP2" s="68">
        <f t="shared" si="0"/>
        <v>46234</v>
      </c>
      <c r="AQ2" s="68">
        <f t="shared" si="0"/>
        <v>46265</v>
      </c>
      <c r="AR2" s="68">
        <f t="shared" si="0"/>
        <v>46295</v>
      </c>
      <c r="AS2" s="68">
        <f t="shared" si="0"/>
        <v>46326</v>
      </c>
      <c r="AT2" s="68">
        <f t="shared" si="0"/>
        <v>46356</v>
      </c>
      <c r="AU2" s="68">
        <f t="shared" si="0"/>
        <v>46387</v>
      </c>
      <c r="AV2" s="68">
        <f t="shared" si="0"/>
        <v>46418</v>
      </c>
      <c r="AW2" s="68">
        <f t="shared" si="0"/>
        <v>46446</v>
      </c>
      <c r="AX2" s="70">
        <f t="shared" si="0"/>
        <v>46477</v>
      </c>
    </row>
    <row r="3" spans="2:50" x14ac:dyDescent="0.25">
      <c r="B3" s="71" t="s">
        <v>45</v>
      </c>
      <c r="D3" s="2" t="s">
        <v>91</v>
      </c>
      <c r="F3" s="72">
        <f>SUMIF('Assumption Sheet'!$H$30:$H$72,F2,'Assumption Sheet'!$J$30:$J$72)</f>
        <v>0</v>
      </c>
      <c r="G3" s="72">
        <f>SUMIF('Assumption Sheet'!$H$30:$H$72,G2,'Assumption Sheet'!$J$30:$J$72)</f>
        <v>0</v>
      </c>
      <c r="H3" s="72">
        <f>SUMIF('Assumption Sheet'!$H$30:$H$72,H2,'Assumption Sheet'!$J$30:$J$72)</f>
        <v>0</v>
      </c>
      <c r="I3" s="72">
        <f>SUMIF('Assumption Sheet'!$H$30:$H$72,I2,'Assumption Sheet'!$J$30:$J$72)</f>
        <v>0.05</v>
      </c>
      <c r="J3" s="72">
        <f>SUMIF('Assumption Sheet'!$H$30:$H$72,J2,'Assumption Sheet'!$J$30:$J$72)</f>
        <v>0</v>
      </c>
      <c r="K3" s="72">
        <f>SUMIF('Assumption Sheet'!$H$30:$H$72,K2,'Assumption Sheet'!$J$30:$J$72)</f>
        <v>0</v>
      </c>
      <c r="L3" s="72">
        <f>SUMIF('Assumption Sheet'!$H$30:$H$72,L2,'Assumption Sheet'!$J$30:$J$72)</f>
        <v>0.01</v>
      </c>
      <c r="M3" s="72">
        <f>SUMIF('Assumption Sheet'!$H$30:$H$72,M2,'Assumption Sheet'!$J$30:$J$72)</f>
        <v>0</v>
      </c>
      <c r="N3" s="72">
        <f>SUMIF('Assumption Sheet'!$H$30:$H$72,N2,'Assumption Sheet'!$J$30:$J$72)</f>
        <v>0</v>
      </c>
      <c r="O3" s="72">
        <f>SUMIF('Assumption Sheet'!$H$30:$H$72,O2,'Assumption Sheet'!$J$30:$J$72)</f>
        <v>0.01</v>
      </c>
      <c r="P3" s="72">
        <f>SUMIF('Assumption Sheet'!$H$30:$H$72,P2,'Assumption Sheet'!$J$30:$J$72)</f>
        <v>0</v>
      </c>
      <c r="Q3" s="72">
        <f>SUMIF('Assumption Sheet'!$H$30:$H$72,Q2,'Assumption Sheet'!$J$30:$J$72)</f>
        <v>0</v>
      </c>
      <c r="R3" s="72">
        <f>SUMIF('Assumption Sheet'!$H$30:$H$72,R2,'Assumption Sheet'!$J$30:$J$72)</f>
        <v>0.01</v>
      </c>
      <c r="S3" s="72">
        <f>SUMIF('Assumption Sheet'!$H$30:$H$72,S2,'Assumption Sheet'!$J$30:$J$72)</f>
        <v>0</v>
      </c>
      <c r="T3" s="72">
        <f>SUMIF('Assumption Sheet'!$H$30:$H$72,T2,'Assumption Sheet'!$J$30:$J$72)</f>
        <v>0</v>
      </c>
      <c r="U3" s="72">
        <f>SUMIF('Assumption Sheet'!$H$30:$H$72,U2,'Assumption Sheet'!$J$30:$J$72)</f>
        <v>0.01</v>
      </c>
      <c r="V3" s="72">
        <f>SUMIF('Assumption Sheet'!$H$30:$H$72,V2,'Assumption Sheet'!$J$30:$J$72)</f>
        <v>0</v>
      </c>
      <c r="W3" s="72">
        <f>SUMIF('Assumption Sheet'!$H$30:$H$72,W2,'Assumption Sheet'!$J$30:$J$72)</f>
        <v>0</v>
      </c>
      <c r="X3" s="72">
        <f>SUMIF('Assumption Sheet'!$H$30:$H$72,X2,'Assumption Sheet'!$J$30:$J$72)</f>
        <v>0.01</v>
      </c>
      <c r="Y3" s="72">
        <f>SUMIF('Assumption Sheet'!$H$30:$H$72,Y2,'Assumption Sheet'!$J$30:$J$72)</f>
        <v>0</v>
      </c>
      <c r="Z3" s="72">
        <f>SUMIF('Assumption Sheet'!$H$30:$H$72,Z2,'Assumption Sheet'!$J$30:$J$72)</f>
        <v>0</v>
      </c>
      <c r="AA3" s="72">
        <f>SUMIF('Assumption Sheet'!$H$30:$H$72,AA2,'Assumption Sheet'!$J$30:$J$72)</f>
        <v>0.01</v>
      </c>
      <c r="AB3" s="72">
        <f>SUMIF('Assumption Sheet'!$H$30:$H$72,AB2,'Assumption Sheet'!$J$30:$J$72)</f>
        <v>0</v>
      </c>
      <c r="AC3" s="72">
        <f>SUMIF('Assumption Sheet'!$H$30:$H$72,AC2,'Assumption Sheet'!$J$30:$J$72)</f>
        <v>0</v>
      </c>
      <c r="AD3" s="72">
        <f>SUMIF('Assumption Sheet'!$H$30:$H$72,AD2,'Assumption Sheet'!$J$30:$J$72)</f>
        <v>0.01</v>
      </c>
      <c r="AE3" s="72">
        <f>SUMIF('Assumption Sheet'!$H$30:$H$72,AE2,'Assumption Sheet'!$J$30:$J$72)</f>
        <v>0</v>
      </c>
      <c r="AF3" s="72">
        <f>SUMIF('Assumption Sheet'!$H$30:$H$72,AF2,'Assumption Sheet'!$J$30:$J$72)</f>
        <v>0</v>
      </c>
      <c r="AG3" s="72">
        <f>SUMIF('Assumption Sheet'!$H$30:$H$72,AG2,'Assumption Sheet'!$J$30:$J$72)</f>
        <v>0.01</v>
      </c>
      <c r="AH3" s="72">
        <f>SUMIF('Assumption Sheet'!$H$30:$H$72,AH2,'Assumption Sheet'!$J$30:$J$72)</f>
        <v>0</v>
      </c>
      <c r="AI3" s="72">
        <f>SUMIF('Assumption Sheet'!$H$30:$H$72,AI2,'Assumption Sheet'!$J$30:$J$72)</f>
        <v>0</v>
      </c>
      <c r="AJ3" s="72">
        <f>SUMIF('Assumption Sheet'!$H$30:$H$72,AJ2,'Assumption Sheet'!$J$30:$J$72)</f>
        <v>0.01</v>
      </c>
      <c r="AK3" s="72">
        <f>SUMIF('Assumption Sheet'!$H$30:$H$72,AK2,'Assumption Sheet'!$J$30:$J$72)</f>
        <v>0</v>
      </c>
      <c r="AL3" s="72">
        <f>SUMIF('Assumption Sheet'!$H$30:$H$72,AL2,'Assumption Sheet'!$J$30:$J$72)</f>
        <v>0</v>
      </c>
      <c r="AM3" s="72">
        <f>SUMIF('Assumption Sheet'!$H$30:$H$72,AM2,'Assumption Sheet'!$J$30:$J$72)</f>
        <v>0.01</v>
      </c>
      <c r="AN3" s="72">
        <f>SUMIF('Assumption Sheet'!$H$30:$H$72,AN2,'Assumption Sheet'!$J$30:$J$72)</f>
        <v>0</v>
      </c>
      <c r="AO3" s="72">
        <f>SUMIF('Assumption Sheet'!$H$30:$H$72,AO2,'Assumption Sheet'!$J$30:$J$72)</f>
        <v>0</v>
      </c>
      <c r="AP3" s="72">
        <f>SUMIF('Assumption Sheet'!$H$30:$H$72,AP2,'Assumption Sheet'!$J$30:$J$72)</f>
        <v>0.02</v>
      </c>
      <c r="AQ3" s="72">
        <f>SUMIF('Assumption Sheet'!$H$30:$H$72,AQ2,'Assumption Sheet'!$J$30:$J$72)</f>
        <v>0</v>
      </c>
      <c r="AR3" s="72">
        <f>SUMIF('Assumption Sheet'!$H$30:$H$72,AR2,'Assumption Sheet'!$J$30:$J$72)</f>
        <v>0</v>
      </c>
      <c r="AS3" s="72">
        <f>SUMIF('Assumption Sheet'!$H$30:$H$72,AS2,'Assumption Sheet'!$J$30:$J$72)</f>
        <v>0.02</v>
      </c>
      <c r="AT3" s="72">
        <f>SUMIF('Assumption Sheet'!$H$30:$H$72,AT2,'Assumption Sheet'!$J$30:$J$72)</f>
        <v>0</v>
      </c>
      <c r="AU3" s="72">
        <f>SUMIF('Assumption Sheet'!$H$30:$H$72,AU2,'Assumption Sheet'!$J$30:$J$72)</f>
        <v>0</v>
      </c>
      <c r="AV3" s="72">
        <f>SUMIF('Assumption Sheet'!$H$30:$H$72,AV2,'Assumption Sheet'!$J$30:$J$72)</f>
        <v>0.02</v>
      </c>
      <c r="AW3" s="72">
        <f>SUMIF('Assumption Sheet'!$H$30:$H$72,AW2,'Assumption Sheet'!$J$30:$J$72)</f>
        <v>0</v>
      </c>
      <c r="AX3" s="72">
        <f>SUMIF('Assumption Sheet'!$H$30:$H$72,AX2,'Assumption Sheet'!$J$30:$J$72)</f>
        <v>0</v>
      </c>
    </row>
    <row r="4" spans="2:50" ht="15.75" thickBot="1" x14ac:dyDescent="0.3">
      <c r="B4" s="64"/>
      <c r="C4" s="49"/>
      <c r="D4" s="49" t="s">
        <v>170</v>
      </c>
      <c r="E4" s="49"/>
      <c r="F4" s="49"/>
      <c r="G4" s="73">
        <f>F3+G3</f>
        <v>0</v>
      </c>
      <c r="H4" s="73">
        <f>G4+H3</f>
        <v>0</v>
      </c>
      <c r="I4" s="73">
        <f t="shared" ref="I4:AX4" si="1">H4+I3</f>
        <v>0.05</v>
      </c>
      <c r="J4" s="73">
        <f t="shared" si="1"/>
        <v>0.05</v>
      </c>
      <c r="K4" s="73">
        <f t="shared" si="1"/>
        <v>0.05</v>
      </c>
      <c r="L4" s="73">
        <f t="shared" si="1"/>
        <v>6.0000000000000005E-2</v>
      </c>
      <c r="M4" s="73">
        <f t="shared" si="1"/>
        <v>6.0000000000000005E-2</v>
      </c>
      <c r="N4" s="73">
        <f t="shared" si="1"/>
        <v>6.0000000000000005E-2</v>
      </c>
      <c r="O4" s="73">
        <f t="shared" si="1"/>
        <v>7.0000000000000007E-2</v>
      </c>
      <c r="P4" s="73">
        <f t="shared" si="1"/>
        <v>7.0000000000000007E-2</v>
      </c>
      <c r="Q4" s="73">
        <f t="shared" si="1"/>
        <v>7.0000000000000007E-2</v>
      </c>
      <c r="R4" s="73">
        <f t="shared" si="1"/>
        <v>0.08</v>
      </c>
      <c r="S4" s="73">
        <f t="shared" si="1"/>
        <v>0.08</v>
      </c>
      <c r="T4" s="73">
        <f t="shared" si="1"/>
        <v>0.08</v>
      </c>
      <c r="U4" s="73">
        <f t="shared" si="1"/>
        <v>0.09</v>
      </c>
      <c r="V4" s="73">
        <f t="shared" si="1"/>
        <v>0.09</v>
      </c>
      <c r="W4" s="73">
        <f t="shared" si="1"/>
        <v>0.09</v>
      </c>
      <c r="X4" s="73">
        <f t="shared" si="1"/>
        <v>9.9999999999999992E-2</v>
      </c>
      <c r="Y4" s="73">
        <f t="shared" si="1"/>
        <v>9.9999999999999992E-2</v>
      </c>
      <c r="Z4" s="73">
        <f t="shared" si="1"/>
        <v>9.9999999999999992E-2</v>
      </c>
      <c r="AA4" s="73">
        <f t="shared" si="1"/>
        <v>0.10999999999999999</v>
      </c>
      <c r="AB4" s="73">
        <f t="shared" si="1"/>
        <v>0.10999999999999999</v>
      </c>
      <c r="AC4" s="73">
        <f t="shared" si="1"/>
        <v>0.10999999999999999</v>
      </c>
      <c r="AD4" s="73">
        <f t="shared" si="1"/>
        <v>0.11999999999999998</v>
      </c>
      <c r="AE4" s="73">
        <f t="shared" si="1"/>
        <v>0.11999999999999998</v>
      </c>
      <c r="AF4" s="73">
        <f t="shared" si="1"/>
        <v>0.11999999999999998</v>
      </c>
      <c r="AG4" s="73">
        <f t="shared" si="1"/>
        <v>0.12999999999999998</v>
      </c>
      <c r="AH4" s="73">
        <f t="shared" si="1"/>
        <v>0.12999999999999998</v>
      </c>
      <c r="AI4" s="73">
        <f t="shared" si="1"/>
        <v>0.12999999999999998</v>
      </c>
      <c r="AJ4" s="73">
        <f t="shared" si="1"/>
        <v>0.13999999999999999</v>
      </c>
      <c r="AK4" s="73">
        <f t="shared" si="1"/>
        <v>0.13999999999999999</v>
      </c>
      <c r="AL4" s="73">
        <f t="shared" si="1"/>
        <v>0.13999999999999999</v>
      </c>
      <c r="AM4" s="73">
        <f t="shared" si="1"/>
        <v>0.15</v>
      </c>
      <c r="AN4" s="73">
        <f t="shared" si="1"/>
        <v>0.15</v>
      </c>
      <c r="AO4" s="73">
        <f t="shared" si="1"/>
        <v>0.15</v>
      </c>
      <c r="AP4" s="73">
        <f t="shared" si="1"/>
        <v>0.16999999999999998</v>
      </c>
      <c r="AQ4" s="73">
        <f t="shared" si="1"/>
        <v>0.16999999999999998</v>
      </c>
      <c r="AR4" s="73">
        <f t="shared" si="1"/>
        <v>0.16999999999999998</v>
      </c>
      <c r="AS4" s="73">
        <f t="shared" si="1"/>
        <v>0.18999999999999997</v>
      </c>
      <c r="AT4" s="73">
        <f t="shared" si="1"/>
        <v>0.18999999999999997</v>
      </c>
      <c r="AU4" s="73">
        <f t="shared" si="1"/>
        <v>0.18999999999999997</v>
      </c>
      <c r="AV4" s="73">
        <f t="shared" si="1"/>
        <v>0.20999999999999996</v>
      </c>
      <c r="AW4" s="73">
        <f t="shared" si="1"/>
        <v>0.20999999999999996</v>
      </c>
      <c r="AX4" s="62">
        <f t="shared" si="1"/>
        <v>0.20999999999999996</v>
      </c>
    </row>
    <row r="5" spans="2:50" s="38" customFormat="1" x14ac:dyDescent="0.25">
      <c r="B5" s="178" t="s">
        <v>34</v>
      </c>
      <c r="C5" s="179"/>
      <c r="D5" s="180"/>
      <c r="E5" s="179">
        <f>SUM(F5:AO5)</f>
        <v>1</v>
      </c>
      <c r="F5" s="179"/>
      <c r="G5" s="179"/>
      <c r="H5" s="181"/>
      <c r="I5" s="179"/>
      <c r="J5" s="179"/>
      <c r="K5" s="179"/>
      <c r="L5" s="181">
        <v>0.05</v>
      </c>
      <c r="M5" s="179"/>
      <c r="N5" s="179"/>
      <c r="O5" s="182"/>
      <c r="P5" s="179"/>
      <c r="Q5" s="181"/>
      <c r="R5" s="179"/>
      <c r="S5" s="179"/>
      <c r="T5" s="181"/>
      <c r="U5" s="179"/>
      <c r="V5" s="179"/>
      <c r="W5" s="179"/>
      <c r="X5" s="182">
        <v>0.1</v>
      </c>
      <c r="Y5" s="179"/>
      <c r="Z5" s="181"/>
      <c r="AA5" s="179"/>
      <c r="AB5" s="179"/>
      <c r="AC5" s="179"/>
      <c r="AD5" s="179"/>
      <c r="AE5" s="179"/>
      <c r="AF5" s="181">
        <v>0.15</v>
      </c>
      <c r="AG5" s="182"/>
      <c r="AH5" s="182"/>
      <c r="AI5" s="179"/>
      <c r="AJ5" s="181"/>
      <c r="AK5" s="179"/>
      <c r="AL5" s="179"/>
      <c r="AM5" s="179"/>
      <c r="AN5" s="179"/>
      <c r="AO5" s="182">
        <f>1-SUM(F5:AN5)</f>
        <v>0.7</v>
      </c>
      <c r="AP5" s="179"/>
      <c r="AQ5" s="179"/>
      <c r="AR5" s="179"/>
      <c r="AS5" s="179"/>
      <c r="AT5" s="179"/>
      <c r="AU5" s="179"/>
      <c r="AV5" s="179"/>
      <c r="AW5" s="179"/>
      <c r="AX5" s="183"/>
    </row>
    <row r="6" spans="2:50" ht="15.75" thickBot="1" x14ac:dyDescent="0.3">
      <c r="B6" s="64"/>
      <c r="C6" s="49"/>
      <c r="D6" s="49" t="s">
        <v>170</v>
      </c>
      <c r="E6" s="49"/>
      <c r="F6" s="49"/>
      <c r="G6" s="73">
        <f>F5+G5</f>
        <v>0</v>
      </c>
      <c r="H6" s="73">
        <f>G6+H5</f>
        <v>0</v>
      </c>
      <c r="I6" s="73">
        <f t="shared" ref="I6:AX6" si="2">H6+I5</f>
        <v>0</v>
      </c>
      <c r="J6" s="73">
        <f t="shared" si="2"/>
        <v>0</v>
      </c>
      <c r="K6" s="73">
        <f t="shared" si="2"/>
        <v>0</v>
      </c>
      <c r="L6" s="73">
        <f>K6+L5</f>
        <v>0.05</v>
      </c>
      <c r="M6" s="73">
        <f t="shared" si="2"/>
        <v>0.05</v>
      </c>
      <c r="N6" s="73">
        <f t="shared" si="2"/>
        <v>0.05</v>
      </c>
      <c r="O6" s="73">
        <f t="shared" si="2"/>
        <v>0.05</v>
      </c>
      <c r="P6" s="73">
        <f t="shared" si="2"/>
        <v>0.05</v>
      </c>
      <c r="Q6" s="73">
        <f t="shared" si="2"/>
        <v>0.05</v>
      </c>
      <c r="R6" s="73">
        <f t="shared" si="2"/>
        <v>0.05</v>
      </c>
      <c r="S6" s="73">
        <f t="shared" si="2"/>
        <v>0.05</v>
      </c>
      <c r="T6" s="73">
        <f t="shared" si="2"/>
        <v>0.05</v>
      </c>
      <c r="U6" s="73">
        <f t="shared" si="2"/>
        <v>0.05</v>
      </c>
      <c r="V6" s="73">
        <f t="shared" si="2"/>
        <v>0.05</v>
      </c>
      <c r="W6" s="73">
        <f t="shared" si="2"/>
        <v>0.05</v>
      </c>
      <c r="X6" s="73">
        <f t="shared" si="2"/>
        <v>0.15000000000000002</v>
      </c>
      <c r="Y6" s="73">
        <f t="shared" si="2"/>
        <v>0.15000000000000002</v>
      </c>
      <c r="Z6" s="73">
        <f t="shared" si="2"/>
        <v>0.15000000000000002</v>
      </c>
      <c r="AA6" s="73">
        <f t="shared" si="2"/>
        <v>0.15000000000000002</v>
      </c>
      <c r="AB6" s="73">
        <f t="shared" si="2"/>
        <v>0.15000000000000002</v>
      </c>
      <c r="AC6" s="73">
        <f t="shared" si="2"/>
        <v>0.15000000000000002</v>
      </c>
      <c r="AD6" s="73">
        <f t="shared" si="2"/>
        <v>0.15000000000000002</v>
      </c>
      <c r="AE6" s="73">
        <f t="shared" si="2"/>
        <v>0.15000000000000002</v>
      </c>
      <c r="AF6" s="73">
        <f t="shared" si="2"/>
        <v>0.30000000000000004</v>
      </c>
      <c r="AG6" s="73">
        <f t="shared" si="2"/>
        <v>0.30000000000000004</v>
      </c>
      <c r="AH6" s="73">
        <f t="shared" si="2"/>
        <v>0.30000000000000004</v>
      </c>
      <c r="AI6" s="73">
        <f t="shared" si="2"/>
        <v>0.30000000000000004</v>
      </c>
      <c r="AJ6" s="73">
        <f t="shared" si="2"/>
        <v>0.30000000000000004</v>
      </c>
      <c r="AK6" s="73">
        <f t="shared" si="2"/>
        <v>0.30000000000000004</v>
      </c>
      <c r="AL6" s="73">
        <f t="shared" si="2"/>
        <v>0.30000000000000004</v>
      </c>
      <c r="AM6" s="73">
        <f t="shared" si="2"/>
        <v>0.30000000000000004</v>
      </c>
      <c r="AN6" s="73">
        <f t="shared" si="2"/>
        <v>0.30000000000000004</v>
      </c>
      <c r="AO6" s="73">
        <f t="shared" si="2"/>
        <v>1</v>
      </c>
      <c r="AP6" s="73">
        <f t="shared" si="2"/>
        <v>1</v>
      </c>
      <c r="AQ6" s="73">
        <f t="shared" si="2"/>
        <v>1</v>
      </c>
      <c r="AR6" s="73">
        <f t="shared" si="2"/>
        <v>1</v>
      </c>
      <c r="AS6" s="73">
        <f t="shared" si="2"/>
        <v>1</v>
      </c>
      <c r="AT6" s="73">
        <f t="shared" si="2"/>
        <v>1</v>
      </c>
      <c r="AU6" s="73">
        <f t="shared" si="2"/>
        <v>1</v>
      </c>
      <c r="AV6" s="73">
        <f t="shared" si="2"/>
        <v>1</v>
      </c>
      <c r="AW6" s="73">
        <f t="shared" si="2"/>
        <v>1</v>
      </c>
      <c r="AX6" s="62">
        <f t="shared" si="2"/>
        <v>1</v>
      </c>
    </row>
    <row r="7" spans="2:50" hidden="1" x14ac:dyDescent="0.25">
      <c r="B7" s="74" t="s">
        <v>35</v>
      </c>
      <c r="C7" s="74" t="s">
        <v>40</v>
      </c>
      <c r="D7" s="75">
        <v>44043</v>
      </c>
      <c r="E7" s="76">
        <f>SUM(F7:AO7)</f>
        <v>1</v>
      </c>
      <c r="F7" s="77">
        <v>0.05</v>
      </c>
      <c r="G7" s="77"/>
      <c r="H7" s="77">
        <v>0.05</v>
      </c>
      <c r="I7" s="77"/>
      <c r="J7" s="74"/>
      <c r="K7" s="77">
        <v>0.05</v>
      </c>
      <c r="L7" s="74"/>
      <c r="M7" s="74"/>
      <c r="N7" s="77">
        <v>0.05</v>
      </c>
      <c r="O7" s="74"/>
      <c r="P7" s="74"/>
      <c r="Q7" s="77">
        <v>0.1</v>
      </c>
      <c r="R7" s="74"/>
      <c r="S7" s="74"/>
      <c r="T7" s="77">
        <v>0.1</v>
      </c>
      <c r="U7" s="74"/>
      <c r="V7" s="74"/>
      <c r="W7" s="77">
        <v>0.1</v>
      </c>
      <c r="X7" s="74"/>
      <c r="Y7" s="74"/>
      <c r="Z7" s="77">
        <v>0.1</v>
      </c>
      <c r="AA7" s="74"/>
      <c r="AB7" s="74"/>
      <c r="AC7" s="77">
        <v>0.1</v>
      </c>
      <c r="AD7" s="74"/>
      <c r="AE7" s="74"/>
      <c r="AF7" s="77">
        <v>0.1</v>
      </c>
      <c r="AG7" s="74"/>
      <c r="AH7" s="74"/>
      <c r="AI7" s="77">
        <v>0.1</v>
      </c>
      <c r="AJ7" s="74"/>
      <c r="AK7" s="74"/>
      <c r="AL7" s="77">
        <v>0.05</v>
      </c>
      <c r="AM7" s="74"/>
      <c r="AN7" s="74"/>
      <c r="AO7" s="77">
        <f>1-SUM(F7:AN7)</f>
        <v>5.0000000000000044E-2</v>
      </c>
      <c r="AP7" s="78"/>
      <c r="AQ7" s="78"/>
      <c r="AR7" s="78"/>
      <c r="AS7" s="78"/>
      <c r="AT7" s="78"/>
      <c r="AU7" s="78"/>
      <c r="AV7" s="78"/>
      <c r="AW7" s="78"/>
      <c r="AX7" s="78"/>
    </row>
    <row r="8" spans="2:50" hidden="1" x14ac:dyDescent="0.25">
      <c r="B8" s="3"/>
      <c r="C8" s="3"/>
      <c r="D8" s="3"/>
      <c r="E8" s="3"/>
      <c r="F8" s="13">
        <f>F7</f>
        <v>0.05</v>
      </c>
      <c r="G8" s="13">
        <f>F8+G7</f>
        <v>0.05</v>
      </c>
      <c r="H8" s="13">
        <f>G8+H7</f>
        <v>0.1</v>
      </c>
      <c r="I8" s="13">
        <f t="shared" ref="I8:AX8" si="3">H8+I7</f>
        <v>0.1</v>
      </c>
      <c r="J8" s="13">
        <f t="shared" si="3"/>
        <v>0.1</v>
      </c>
      <c r="K8" s="13">
        <f t="shared" si="3"/>
        <v>0.15000000000000002</v>
      </c>
      <c r="L8" s="13">
        <f t="shared" si="3"/>
        <v>0.15000000000000002</v>
      </c>
      <c r="M8" s="13">
        <f t="shared" si="3"/>
        <v>0.15000000000000002</v>
      </c>
      <c r="N8" s="13">
        <f t="shared" si="3"/>
        <v>0.2</v>
      </c>
      <c r="O8" s="13">
        <f t="shared" si="3"/>
        <v>0.2</v>
      </c>
      <c r="P8" s="13">
        <f t="shared" si="3"/>
        <v>0.2</v>
      </c>
      <c r="Q8" s="13">
        <f t="shared" si="3"/>
        <v>0.30000000000000004</v>
      </c>
      <c r="R8" s="13">
        <f t="shared" si="3"/>
        <v>0.30000000000000004</v>
      </c>
      <c r="S8" s="13">
        <f t="shared" si="3"/>
        <v>0.30000000000000004</v>
      </c>
      <c r="T8" s="13">
        <f t="shared" si="3"/>
        <v>0.4</v>
      </c>
      <c r="U8" s="13">
        <f t="shared" si="3"/>
        <v>0.4</v>
      </c>
      <c r="V8" s="13">
        <f t="shared" si="3"/>
        <v>0.4</v>
      </c>
      <c r="W8" s="13">
        <f t="shared" si="3"/>
        <v>0.5</v>
      </c>
      <c r="X8" s="13">
        <f t="shared" si="3"/>
        <v>0.5</v>
      </c>
      <c r="Y8" s="13">
        <f t="shared" si="3"/>
        <v>0.5</v>
      </c>
      <c r="Z8" s="13">
        <f t="shared" si="3"/>
        <v>0.6</v>
      </c>
      <c r="AA8" s="13">
        <f t="shared" si="3"/>
        <v>0.6</v>
      </c>
      <c r="AB8" s="13">
        <f t="shared" si="3"/>
        <v>0.6</v>
      </c>
      <c r="AC8" s="13">
        <f t="shared" si="3"/>
        <v>0.7</v>
      </c>
      <c r="AD8" s="13">
        <f t="shared" si="3"/>
        <v>0.7</v>
      </c>
      <c r="AE8" s="13">
        <f t="shared" si="3"/>
        <v>0.7</v>
      </c>
      <c r="AF8" s="13">
        <f t="shared" si="3"/>
        <v>0.79999999999999993</v>
      </c>
      <c r="AG8" s="13">
        <f t="shared" si="3"/>
        <v>0.79999999999999993</v>
      </c>
      <c r="AH8" s="13">
        <f t="shared" si="3"/>
        <v>0.79999999999999993</v>
      </c>
      <c r="AI8" s="13">
        <f t="shared" si="3"/>
        <v>0.89999999999999991</v>
      </c>
      <c r="AJ8" s="13">
        <f t="shared" si="3"/>
        <v>0.89999999999999991</v>
      </c>
      <c r="AK8" s="13">
        <f t="shared" si="3"/>
        <v>0.89999999999999991</v>
      </c>
      <c r="AL8" s="13">
        <f t="shared" si="3"/>
        <v>0.95</v>
      </c>
      <c r="AM8" s="13">
        <f t="shared" si="3"/>
        <v>0.95</v>
      </c>
      <c r="AN8" s="13">
        <f t="shared" si="3"/>
        <v>0.95</v>
      </c>
      <c r="AO8" s="79">
        <f t="shared" si="3"/>
        <v>1</v>
      </c>
      <c r="AP8" s="79">
        <f t="shared" si="3"/>
        <v>1</v>
      </c>
      <c r="AQ8" s="79">
        <f t="shared" si="3"/>
        <v>1</v>
      </c>
      <c r="AR8" s="79">
        <f t="shared" si="3"/>
        <v>1</v>
      </c>
      <c r="AS8" s="79">
        <f t="shared" si="3"/>
        <v>1</v>
      </c>
      <c r="AT8" s="79">
        <f t="shared" si="3"/>
        <v>1</v>
      </c>
      <c r="AU8" s="79">
        <f t="shared" si="3"/>
        <v>1</v>
      </c>
      <c r="AV8" s="79">
        <f t="shared" si="3"/>
        <v>1</v>
      </c>
      <c r="AW8" s="79">
        <f t="shared" si="3"/>
        <v>1</v>
      </c>
      <c r="AX8" s="79">
        <f t="shared" si="3"/>
        <v>1</v>
      </c>
    </row>
    <row r="9" spans="2:50" hidden="1" x14ac:dyDescent="0.25">
      <c r="B9" s="3"/>
      <c r="C9" s="3"/>
      <c r="D9" s="3"/>
      <c r="E9" s="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79"/>
      <c r="AP9" s="79"/>
      <c r="AQ9" s="79"/>
      <c r="AR9" s="79"/>
      <c r="AS9" s="79"/>
      <c r="AT9" s="79"/>
      <c r="AU9" s="79"/>
      <c r="AV9" s="79"/>
      <c r="AW9" s="79"/>
      <c r="AX9" s="79"/>
    </row>
    <row r="10" spans="2:50" hidden="1" x14ac:dyDescent="0.25">
      <c r="B10" s="33" t="s">
        <v>36</v>
      </c>
      <c r="C10" s="33" t="s">
        <v>41</v>
      </c>
      <c r="D10" s="80"/>
      <c r="E10" s="33">
        <f>SUM(F10:AO10)</f>
        <v>1</v>
      </c>
      <c r="F10" s="33"/>
      <c r="G10" s="33"/>
      <c r="H10" s="81">
        <v>0.05</v>
      </c>
      <c r="I10" s="33"/>
      <c r="J10" s="33"/>
      <c r="K10" s="33"/>
      <c r="L10" s="82">
        <v>0.1</v>
      </c>
      <c r="M10" s="33"/>
      <c r="N10" s="33"/>
      <c r="O10" s="33"/>
      <c r="P10" s="33"/>
      <c r="Q10" s="33"/>
      <c r="R10" s="82">
        <v>0.2</v>
      </c>
      <c r="S10" s="33"/>
      <c r="T10" s="33"/>
      <c r="U10" s="33"/>
      <c r="V10" s="33"/>
      <c r="W10" s="33"/>
      <c r="X10" s="82">
        <v>0.2</v>
      </c>
      <c r="Y10" s="33"/>
      <c r="Z10" s="33"/>
      <c r="AA10" s="33"/>
      <c r="AB10" s="33"/>
      <c r="AC10" s="33"/>
      <c r="AD10" s="82">
        <v>0.2</v>
      </c>
      <c r="AE10" s="33"/>
      <c r="AF10" s="33"/>
      <c r="AG10" s="33"/>
      <c r="AH10" s="33"/>
      <c r="AI10" s="33"/>
      <c r="AJ10" s="82">
        <v>0.2</v>
      </c>
      <c r="AK10" s="82"/>
      <c r="AL10" s="82"/>
      <c r="AM10" s="33"/>
      <c r="AN10" s="33"/>
      <c r="AO10" s="81">
        <f>1-SUM(F10:AN10)</f>
        <v>5.0000000000000044E-2</v>
      </c>
      <c r="AP10" s="3"/>
      <c r="AQ10" s="3"/>
      <c r="AR10" s="3"/>
      <c r="AS10" s="3"/>
      <c r="AT10" s="3"/>
      <c r="AU10" s="3"/>
      <c r="AV10" s="3"/>
      <c r="AW10" s="3"/>
      <c r="AX10" s="3"/>
    </row>
    <row r="11" spans="2:50" hidden="1" x14ac:dyDescent="0.25">
      <c r="B11" s="3"/>
      <c r="C11" s="3"/>
      <c r="D11" s="3"/>
      <c r="E11" s="3"/>
      <c r="F11" s="13"/>
      <c r="G11" s="13">
        <f>F10+G10</f>
        <v>0</v>
      </c>
      <c r="H11" s="13">
        <f>G11+H10</f>
        <v>0.05</v>
      </c>
      <c r="I11" s="13">
        <f t="shared" ref="I11:AO11" si="4">H11+I10</f>
        <v>0.05</v>
      </c>
      <c r="J11" s="13">
        <f t="shared" si="4"/>
        <v>0.05</v>
      </c>
      <c r="K11" s="13">
        <f t="shared" si="4"/>
        <v>0.05</v>
      </c>
      <c r="L11" s="13">
        <f t="shared" si="4"/>
        <v>0.15000000000000002</v>
      </c>
      <c r="M11" s="13">
        <f t="shared" si="4"/>
        <v>0.15000000000000002</v>
      </c>
      <c r="N11" s="13">
        <f t="shared" si="4"/>
        <v>0.15000000000000002</v>
      </c>
      <c r="O11" s="13">
        <f t="shared" si="4"/>
        <v>0.15000000000000002</v>
      </c>
      <c r="P11" s="13">
        <f t="shared" si="4"/>
        <v>0.15000000000000002</v>
      </c>
      <c r="Q11" s="13">
        <f t="shared" si="4"/>
        <v>0.15000000000000002</v>
      </c>
      <c r="R11" s="13">
        <f t="shared" si="4"/>
        <v>0.35000000000000003</v>
      </c>
      <c r="S11" s="13">
        <f t="shared" si="4"/>
        <v>0.35000000000000003</v>
      </c>
      <c r="T11" s="13">
        <f t="shared" si="4"/>
        <v>0.35000000000000003</v>
      </c>
      <c r="U11" s="13">
        <f t="shared" si="4"/>
        <v>0.35000000000000003</v>
      </c>
      <c r="V11" s="13">
        <f t="shared" si="4"/>
        <v>0.35000000000000003</v>
      </c>
      <c r="W11" s="13">
        <f t="shared" si="4"/>
        <v>0.35000000000000003</v>
      </c>
      <c r="X11" s="13">
        <f t="shared" si="4"/>
        <v>0.55000000000000004</v>
      </c>
      <c r="Y11" s="13">
        <f t="shared" si="4"/>
        <v>0.55000000000000004</v>
      </c>
      <c r="Z11" s="13">
        <f t="shared" si="4"/>
        <v>0.55000000000000004</v>
      </c>
      <c r="AA11" s="13">
        <f t="shared" si="4"/>
        <v>0.55000000000000004</v>
      </c>
      <c r="AB11" s="13">
        <f t="shared" si="4"/>
        <v>0.55000000000000004</v>
      </c>
      <c r="AC11" s="13">
        <f t="shared" si="4"/>
        <v>0.55000000000000004</v>
      </c>
      <c r="AD11" s="13">
        <f t="shared" si="4"/>
        <v>0.75</v>
      </c>
      <c r="AE11" s="13">
        <f t="shared" si="4"/>
        <v>0.75</v>
      </c>
      <c r="AF11" s="13">
        <f t="shared" si="4"/>
        <v>0.75</v>
      </c>
      <c r="AG11" s="13">
        <f t="shared" si="4"/>
        <v>0.75</v>
      </c>
      <c r="AH11" s="13">
        <f t="shared" si="4"/>
        <v>0.75</v>
      </c>
      <c r="AI11" s="13">
        <f t="shared" si="4"/>
        <v>0.75</v>
      </c>
      <c r="AJ11" s="13">
        <f t="shared" si="4"/>
        <v>0.95</v>
      </c>
      <c r="AK11" s="13">
        <f t="shared" si="4"/>
        <v>0.95</v>
      </c>
      <c r="AL11" s="13">
        <f t="shared" si="4"/>
        <v>0.95</v>
      </c>
      <c r="AM11" s="13">
        <f t="shared" si="4"/>
        <v>0.95</v>
      </c>
      <c r="AN11" s="13">
        <f t="shared" si="4"/>
        <v>0.95</v>
      </c>
      <c r="AO11" s="79">
        <f t="shared" si="4"/>
        <v>1</v>
      </c>
      <c r="AP11" s="3"/>
      <c r="AQ11" s="3"/>
      <c r="AR11" s="3"/>
      <c r="AS11" s="3"/>
      <c r="AT11" s="3"/>
      <c r="AU11" s="3"/>
      <c r="AV11" s="3"/>
      <c r="AW11" s="3"/>
      <c r="AX11" s="3"/>
    </row>
    <row r="12" spans="2:50" hidden="1" x14ac:dyDescent="0.25">
      <c r="B12" s="3"/>
      <c r="C12" s="3"/>
      <c r="D12" s="3"/>
      <c r="E12" s="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79"/>
      <c r="AP12" s="3"/>
      <c r="AQ12" s="3"/>
      <c r="AR12" s="3"/>
      <c r="AS12" s="3"/>
      <c r="AT12" s="3"/>
      <c r="AU12" s="3"/>
      <c r="AV12" s="3"/>
      <c r="AW12" s="3"/>
      <c r="AX12" s="3"/>
    </row>
    <row r="13" spans="2:50" hidden="1" x14ac:dyDescent="0.25">
      <c r="B13" s="83" t="s">
        <v>38</v>
      </c>
      <c r="C13" s="83" t="s">
        <v>43</v>
      </c>
      <c r="D13" s="84"/>
      <c r="E13" s="83">
        <f>SUM(F13:AO13)</f>
        <v>1</v>
      </c>
      <c r="F13" s="83"/>
      <c r="G13" s="83"/>
      <c r="H13" s="85">
        <v>0.05</v>
      </c>
      <c r="I13" s="83"/>
      <c r="J13" s="83"/>
      <c r="K13" s="83"/>
      <c r="L13" s="83"/>
      <c r="M13" s="83"/>
      <c r="N13" s="83"/>
      <c r="O13" s="86">
        <v>0.25</v>
      </c>
      <c r="P13" s="83"/>
      <c r="Q13" s="83"/>
      <c r="R13" s="83"/>
      <c r="S13" s="83"/>
      <c r="T13" s="83"/>
      <c r="U13" s="83"/>
      <c r="V13" s="83"/>
      <c r="W13" s="83"/>
      <c r="X13" s="86">
        <v>0.25</v>
      </c>
      <c r="Y13" s="83"/>
      <c r="Z13" s="83"/>
      <c r="AA13" s="83"/>
      <c r="AB13" s="83"/>
      <c r="AC13" s="83"/>
      <c r="AD13" s="83"/>
      <c r="AE13" s="83"/>
      <c r="AF13" s="83"/>
      <c r="AG13" s="86">
        <v>0.25</v>
      </c>
      <c r="AH13" s="86"/>
      <c r="AI13" s="83"/>
      <c r="AJ13" s="83"/>
      <c r="AK13" s="83"/>
      <c r="AL13" s="83"/>
      <c r="AM13" s="83"/>
      <c r="AN13" s="83"/>
      <c r="AO13" s="86">
        <f>1-SUM(F13:AN13)</f>
        <v>0.19999999999999996</v>
      </c>
      <c r="AP13" s="3"/>
      <c r="AQ13" s="3"/>
      <c r="AR13" s="3"/>
      <c r="AS13" s="3"/>
      <c r="AT13" s="3"/>
      <c r="AU13" s="3"/>
      <c r="AV13" s="3"/>
      <c r="AW13" s="3"/>
      <c r="AX13" s="3"/>
    </row>
    <row r="14" spans="2:50" hidden="1" x14ac:dyDescent="0.25">
      <c r="B14" s="3"/>
      <c r="C14" s="3"/>
      <c r="D14" s="3"/>
      <c r="E14" s="3"/>
      <c r="F14" s="3"/>
      <c r="G14" s="13">
        <f>F13+G13</f>
        <v>0</v>
      </c>
      <c r="H14" s="13">
        <f>G14+H13</f>
        <v>0.05</v>
      </c>
      <c r="I14" s="13">
        <f t="shared" ref="I14:AO14" si="5">H14+I13</f>
        <v>0.05</v>
      </c>
      <c r="J14" s="13">
        <f t="shared" si="5"/>
        <v>0.05</v>
      </c>
      <c r="K14" s="13">
        <f t="shared" si="5"/>
        <v>0.05</v>
      </c>
      <c r="L14" s="13">
        <f t="shared" si="5"/>
        <v>0.05</v>
      </c>
      <c r="M14" s="13">
        <f t="shared" si="5"/>
        <v>0.05</v>
      </c>
      <c r="N14" s="13">
        <f t="shared" si="5"/>
        <v>0.05</v>
      </c>
      <c r="O14" s="13">
        <f t="shared" si="5"/>
        <v>0.3</v>
      </c>
      <c r="P14" s="13">
        <f t="shared" si="5"/>
        <v>0.3</v>
      </c>
      <c r="Q14" s="13">
        <f t="shared" si="5"/>
        <v>0.3</v>
      </c>
      <c r="R14" s="13">
        <f t="shared" si="5"/>
        <v>0.3</v>
      </c>
      <c r="S14" s="13">
        <f t="shared" si="5"/>
        <v>0.3</v>
      </c>
      <c r="T14" s="13">
        <f t="shared" si="5"/>
        <v>0.3</v>
      </c>
      <c r="U14" s="13">
        <f t="shared" si="5"/>
        <v>0.3</v>
      </c>
      <c r="V14" s="13">
        <f t="shared" si="5"/>
        <v>0.3</v>
      </c>
      <c r="W14" s="13">
        <f t="shared" si="5"/>
        <v>0.3</v>
      </c>
      <c r="X14" s="13">
        <f t="shared" si="5"/>
        <v>0.55000000000000004</v>
      </c>
      <c r="Y14" s="13">
        <f t="shared" si="5"/>
        <v>0.55000000000000004</v>
      </c>
      <c r="Z14" s="13">
        <f t="shared" si="5"/>
        <v>0.55000000000000004</v>
      </c>
      <c r="AA14" s="13">
        <f t="shared" si="5"/>
        <v>0.55000000000000004</v>
      </c>
      <c r="AB14" s="13">
        <f t="shared" si="5"/>
        <v>0.55000000000000004</v>
      </c>
      <c r="AC14" s="13">
        <f t="shared" si="5"/>
        <v>0.55000000000000004</v>
      </c>
      <c r="AD14" s="13">
        <f t="shared" si="5"/>
        <v>0.55000000000000004</v>
      </c>
      <c r="AE14" s="13">
        <f t="shared" si="5"/>
        <v>0.55000000000000004</v>
      </c>
      <c r="AF14" s="13">
        <f t="shared" si="5"/>
        <v>0.55000000000000004</v>
      </c>
      <c r="AG14" s="13">
        <f t="shared" si="5"/>
        <v>0.8</v>
      </c>
      <c r="AH14" s="13">
        <f t="shared" si="5"/>
        <v>0.8</v>
      </c>
      <c r="AI14" s="13">
        <f t="shared" si="5"/>
        <v>0.8</v>
      </c>
      <c r="AJ14" s="13">
        <f t="shared" si="5"/>
        <v>0.8</v>
      </c>
      <c r="AK14" s="13">
        <f t="shared" si="5"/>
        <v>0.8</v>
      </c>
      <c r="AL14" s="13">
        <f t="shared" si="5"/>
        <v>0.8</v>
      </c>
      <c r="AM14" s="13">
        <f t="shared" si="5"/>
        <v>0.8</v>
      </c>
      <c r="AN14" s="13">
        <f t="shared" si="5"/>
        <v>0.8</v>
      </c>
      <c r="AO14" s="79">
        <f t="shared" si="5"/>
        <v>1</v>
      </c>
      <c r="AP14" s="3"/>
      <c r="AQ14" s="3"/>
      <c r="AR14" s="3"/>
      <c r="AS14" s="3"/>
      <c r="AT14" s="3"/>
      <c r="AU14" s="3"/>
      <c r="AV14" s="3"/>
      <c r="AW14" s="3"/>
      <c r="AX14" s="3"/>
    </row>
    <row r="15" spans="2:50" hidden="1" x14ac:dyDescent="0.25">
      <c r="B15" s="3"/>
      <c r="C15" s="3"/>
      <c r="D15" s="3"/>
      <c r="E15" s="3"/>
      <c r="F15" s="87"/>
      <c r="G15" s="87"/>
      <c r="H15" s="87"/>
      <c r="I15" s="87"/>
      <c r="J15" s="87"/>
      <c r="K15" s="8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88"/>
      <c r="AP15" s="3"/>
      <c r="AQ15" s="3"/>
      <c r="AR15" s="3"/>
      <c r="AS15" s="3"/>
      <c r="AT15" s="3"/>
      <c r="AU15" s="3"/>
      <c r="AV15" s="3"/>
      <c r="AW15" s="3"/>
      <c r="AX15" s="3"/>
    </row>
    <row r="16" spans="2:50" hidden="1" x14ac:dyDescent="0.25">
      <c r="B16" s="37" t="s">
        <v>39</v>
      </c>
      <c r="C16" s="37" t="s">
        <v>42</v>
      </c>
      <c r="D16" s="89"/>
      <c r="E16" s="37">
        <f>SUM(F16:AO16)</f>
        <v>1</v>
      </c>
      <c r="F16" s="37"/>
      <c r="G16" s="37"/>
      <c r="H16" s="90">
        <v>0.05</v>
      </c>
      <c r="I16" s="37"/>
      <c r="J16" s="37"/>
      <c r="K16" s="37"/>
      <c r="L16" s="37"/>
      <c r="M16" s="37"/>
      <c r="N16" s="37"/>
      <c r="O16" s="37"/>
      <c r="P16" s="37"/>
      <c r="Q16" s="37"/>
      <c r="R16" s="91">
        <v>0.5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91">
        <v>0.35</v>
      </c>
      <c r="AE16" s="91"/>
      <c r="AF16" s="91"/>
      <c r="AG16" s="37"/>
      <c r="AH16" s="37"/>
      <c r="AI16" s="37"/>
      <c r="AJ16" s="37"/>
      <c r="AK16" s="37"/>
      <c r="AL16" s="37"/>
      <c r="AM16" s="37"/>
      <c r="AN16" s="37"/>
      <c r="AO16" s="91">
        <f>1-SUM(F16:AN16)</f>
        <v>9.9999999999999978E-2</v>
      </c>
      <c r="AP16" s="3"/>
      <c r="AQ16" s="3"/>
      <c r="AR16" s="3"/>
      <c r="AS16" s="3"/>
      <c r="AT16" s="3"/>
      <c r="AU16" s="3"/>
      <c r="AV16" s="3"/>
      <c r="AW16" s="3"/>
      <c r="AX16" s="3"/>
    </row>
    <row r="17" spans="1:59" hidden="1" x14ac:dyDescent="0.25">
      <c r="B17" s="3"/>
      <c r="C17" s="3"/>
      <c r="D17" s="3"/>
      <c r="E17" s="3"/>
      <c r="F17" s="3"/>
      <c r="G17" s="13">
        <f>F16+G16</f>
        <v>0</v>
      </c>
      <c r="H17" s="13">
        <f>G17+H16</f>
        <v>0.05</v>
      </c>
      <c r="I17" s="13">
        <f t="shared" ref="I17:AO17" si="6">H17+I16</f>
        <v>0.05</v>
      </c>
      <c r="J17" s="13">
        <f t="shared" si="6"/>
        <v>0.05</v>
      </c>
      <c r="K17" s="13">
        <f t="shared" si="6"/>
        <v>0.05</v>
      </c>
      <c r="L17" s="13">
        <f t="shared" si="6"/>
        <v>0.05</v>
      </c>
      <c r="M17" s="13">
        <f t="shared" si="6"/>
        <v>0.05</v>
      </c>
      <c r="N17" s="13">
        <f t="shared" si="6"/>
        <v>0.05</v>
      </c>
      <c r="O17" s="13">
        <f t="shared" si="6"/>
        <v>0.05</v>
      </c>
      <c r="P17" s="13">
        <f t="shared" si="6"/>
        <v>0.05</v>
      </c>
      <c r="Q17" s="13">
        <f t="shared" si="6"/>
        <v>0.05</v>
      </c>
      <c r="R17" s="13">
        <f t="shared" si="6"/>
        <v>0.55000000000000004</v>
      </c>
      <c r="S17" s="13">
        <f t="shared" si="6"/>
        <v>0.55000000000000004</v>
      </c>
      <c r="T17" s="13">
        <f t="shared" si="6"/>
        <v>0.55000000000000004</v>
      </c>
      <c r="U17" s="13">
        <f t="shared" si="6"/>
        <v>0.55000000000000004</v>
      </c>
      <c r="V17" s="13">
        <f t="shared" si="6"/>
        <v>0.55000000000000004</v>
      </c>
      <c r="W17" s="13">
        <f t="shared" si="6"/>
        <v>0.55000000000000004</v>
      </c>
      <c r="X17" s="13">
        <f t="shared" si="6"/>
        <v>0.55000000000000004</v>
      </c>
      <c r="Y17" s="13">
        <f t="shared" si="6"/>
        <v>0.55000000000000004</v>
      </c>
      <c r="Z17" s="13">
        <f t="shared" si="6"/>
        <v>0.55000000000000004</v>
      </c>
      <c r="AA17" s="13">
        <f t="shared" si="6"/>
        <v>0.55000000000000004</v>
      </c>
      <c r="AB17" s="13">
        <f t="shared" si="6"/>
        <v>0.55000000000000004</v>
      </c>
      <c r="AC17" s="13">
        <f t="shared" si="6"/>
        <v>0.55000000000000004</v>
      </c>
      <c r="AD17" s="13">
        <f t="shared" si="6"/>
        <v>0.9</v>
      </c>
      <c r="AE17" s="13">
        <f t="shared" si="6"/>
        <v>0.9</v>
      </c>
      <c r="AF17" s="13">
        <f t="shared" si="6"/>
        <v>0.9</v>
      </c>
      <c r="AG17" s="13">
        <f t="shared" si="6"/>
        <v>0.9</v>
      </c>
      <c r="AH17" s="13">
        <f t="shared" si="6"/>
        <v>0.9</v>
      </c>
      <c r="AI17" s="13">
        <f t="shared" si="6"/>
        <v>0.9</v>
      </c>
      <c r="AJ17" s="13">
        <f t="shared" si="6"/>
        <v>0.9</v>
      </c>
      <c r="AK17" s="13">
        <f t="shared" si="6"/>
        <v>0.9</v>
      </c>
      <c r="AL17" s="13">
        <f t="shared" si="6"/>
        <v>0.9</v>
      </c>
      <c r="AM17" s="13">
        <f t="shared" si="6"/>
        <v>0.9</v>
      </c>
      <c r="AN17" s="13">
        <f t="shared" si="6"/>
        <v>0.9</v>
      </c>
      <c r="AO17" s="79">
        <f t="shared" si="6"/>
        <v>1</v>
      </c>
      <c r="AP17" s="3"/>
      <c r="AQ17" s="3"/>
      <c r="AR17" s="3"/>
      <c r="AS17" s="3"/>
      <c r="AT17" s="3"/>
      <c r="AU17" s="3"/>
      <c r="AV17" s="3"/>
      <c r="AW17" s="3"/>
      <c r="AX17" s="3"/>
    </row>
    <row r="18" spans="1:59" x14ac:dyDescent="0.25">
      <c r="C18" s="36" t="e">
        <f>(D18+'Sale Building Inv Sales'!D20)/C21</f>
        <v>#DIV/0!</v>
      </c>
      <c r="D18" s="57">
        <f>SUBTOTAL(9,D23:D67)</f>
        <v>0</v>
      </c>
    </row>
    <row r="19" spans="1:59" x14ac:dyDescent="0.25">
      <c r="C19" s="36"/>
      <c r="D19" s="57"/>
    </row>
    <row r="20" spans="1:59" x14ac:dyDescent="0.25">
      <c r="C20" s="36"/>
      <c r="D20" s="57"/>
    </row>
    <row r="21" spans="1:59" x14ac:dyDescent="0.25">
      <c r="C21" s="23">
        <f>SUM(C23:C67)</f>
        <v>0</v>
      </c>
      <c r="D21" s="19">
        <f>SUM(D23:D67)</f>
        <v>0</v>
      </c>
      <c r="E21" s="23">
        <f>SUM(F21:AX21)</f>
        <v>0</v>
      </c>
      <c r="F21" s="23">
        <f t="shared" ref="F21:K21" si="7">SUM(F23:F67)</f>
        <v>0</v>
      </c>
      <c r="G21" s="23">
        <f t="shared" si="7"/>
        <v>0</v>
      </c>
      <c r="H21" s="23">
        <f t="shared" si="7"/>
        <v>0</v>
      </c>
      <c r="I21" s="23">
        <f t="shared" si="7"/>
        <v>0</v>
      </c>
      <c r="J21" s="23">
        <f t="shared" si="7"/>
        <v>0</v>
      </c>
      <c r="K21" s="23">
        <f t="shared" si="7"/>
        <v>0</v>
      </c>
      <c r="L21" s="23">
        <f>SUM(L23:L67)*(1-'Financial Analysis'!$G$33)</f>
        <v>0</v>
      </c>
      <c r="M21" s="23">
        <f>SUM(M23:M67)*(1-'Financial Analysis'!$G$33)</f>
        <v>0</v>
      </c>
      <c r="N21" s="23">
        <f>SUM(N23:N67)*(1-'Financial Analysis'!$G$33)</f>
        <v>0</v>
      </c>
      <c r="O21" s="23">
        <f>SUM(O23:O67)*(1-'Financial Analysis'!$G$33)</f>
        <v>0</v>
      </c>
      <c r="P21" s="23">
        <f>SUM(P23:P67)*(1-'Financial Analysis'!$G$33)</f>
        <v>0</v>
      </c>
      <c r="Q21" s="23">
        <f>SUM(Q23:Q67)*(1-'Financial Analysis'!$G$33)</f>
        <v>0</v>
      </c>
      <c r="R21" s="23">
        <f>SUM(R23:R67)*(1-'Financial Analysis'!$G$33)</f>
        <v>0</v>
      </c>
      <c r="S21" s="23">
        <f>SUM(S23:S67)*(1-'Financial Analysis'!$G$33)</f>
        <v>0</v>
      </c>
      <c r="T21" s="23">
        <f>SUM(T23:T67)*(1-'Financial Analysis'!$G$33)</f>
        <v>0</v>
      </c>
      <c r="U21" s="23">
        <f>SUM(U23:U67)*(1-'Financial Analysis'!$G$33)</f>
        <v>0</v>
      </c>
      <c r="V21" s="23">
        <f>SUM(V23:V67)*(1-'Financial Analysis'!$G$33)</f>
        <v>0</v>
      </c>
      <c r="W21" s="23">
        <f>SUM(W23:W67)*(1-'Financial Analysis'!$G$33)</f>
        <v>0</v>
      </c>
      <c r="X21" s="23">
        <f>SUM(X23:X67)*(1-'Financial Analysis'!$G$33)</f>
        <v>0</v>
      </c>
      <c r="Y21" s="23">
        <f>SUM(Y23:Y67)*(1-'Financial Analysis'!$G$33)</f>
        <v>0</v>
      </c>
      <c r="Z21" s="23">
        <f>SUM(Z23:Z67)*(1-'Financial Analysis'!$G$33)</f>
        <v>0</v>
      </c>
      <c r="AA21" s="23">
        <f>SUM(AA23:AA67)*(1-'Financial Analysis'!$G$33)</f>
        <v>0</v>
      </c>
      <c r="AB21" s="23">
        <f>SUM(AB23:AB67)*(1-'Financial Analysis'!$G$33)</f>
        <v>0</v>
      </c>
      <c r="AC21" s="23">
        <f>SUM(AC23:AC67)*(1-'Financial Analysis'!$G$33)</f>
        <v>0</v>
      </c>
      <c r="AD21" s="23">
        <f>SUM(AD23:AD67)*(1-'Financial Analysis'!$G$33)</f>
        <v>0</v>
      </c>
      <c r="AE21" s="23">
        <f>SUM(AE23:AE67)*(1-'Financial Analysis'!$G$33)</f>
        <v>0</v>
      </c>
      <c r="AF21" s="23">
        <f>SUM(AF23:AF67)*(1-'Financial Analysis'!$G$33)</f>
        <v>0</v>
      </c>
      <c r="AG21" s="23">
        <f>SUM(AG23:AG67)*(1-'Financial Analysis'!$G$33)</f>
        <v>0</v>
      </c>
      <c r="AH21" s="23">
        <f>SUM(AH23:AH67)*(1-'Financial Analysis'!$G$33)</f>
        <v>0</v>
      </c>
      <c r="AI21" s="23">
        <f>SUM(AI23:AI67)*(1-'Financial Analysis'!$G$33)</f>
        <v>0</v>
      </c>
      <c r="AJ21" s="23">
        <f>SUM(AJ23:AJ67)*(1-'Financial Analysis'!$G$33)</f>
        <v>0</v>
      </c>
      <c r="AK21" s="23">
        <f>SUM(AK23:AK67)*(1-'Financial Analysis'!$G$33)</f>
        <v>0</v>
      </c>
      <c r="AL21" s="23">
        <f>SUM(AL23:AL67)*(1-'Financial Analysis'!$G$33)</f>
        <v>0</v>
      </c>
      <c r="AM21" s="23">
        <f>SUM(AM23:AM67)*(1-'Financial Analysis'!$G$33)</f>
        <v>0</v>
      </c>
      <c r="AN21" s="23">
        <f>SUM(AN23:AN67)*(1-'Financial Analysis'!$G$33)</f>
        <v>0</v>
      </c>
      <c r="AO21" s="23">
        <f>SUM(AO23:AO67)*(1-'Financial Analysis'!$G$33)</f>
        <v>0</v>
      </c>
      <c r="AP21" s="23">
        <f>SUM(AP23:AP67)*(1-'Financial Analysis'!$G$33)</f>
        <v>0</v>
      </c>
      <c r="AQ21" s="23">
        <f>SUM(AQ23:AQ67)*(1-'Financial Analysis'!$G$33)</f>
        <v>0</v>
      </c>
      <c r="AR21" s="23">
        <f>SUM(AR23:AR67)*(1-'Financial Analysis'!$G$33)</f>
        <v>0</v>
      </c>
      <c r="AS21" s="23">
        <f>SUM(AS23:AS67)*(1-'Financial Analysis'!$G$33)</f>
        <v>0</v>
      </c>
      <c r="AT21" s="23">
        <f>SUM(AT23:AT67)*(1-'Financial Analysis'!$G$33)</f>
        <v>0</v>
      </c>
      <c r="AU21" s="23">
        <f>SUM(AU23:AU67)*(1-'Financial Analysis'!$G$33)</f>
        <v>0</v>
      </c>
      <c r="AV21" s="23">
        <f>SUM(AV23:AV67)*(1-'Financial Analysis'!$G$33)</f>
        <v>0</v>
      </c>
      <c r="AW21" s="23">
        <f>SUM(AW23:AW67)*(1-'Financial Analysis'!$G$33)</f>
        <v>0</v>
      </c>
      <c r="AX21" s="23">
        <f>SUM(AX23:AX67)*(1-'Financial Analysis'!$G$33)</f>
        <v>0</v>
      </c>
    </row>
    <row r="22" spans="1:59" x14ac:dyDescent="0.25">
      <c r="B22" s="92" t="s">
        <v>3</v>
      </c>
      <c r="C22" s="21" t="s">
        <v>379</v>
      </c>
      <c r="D22" s="14" t="s">
        <v>25</v>
      </c>
      <c r="E22" s="21" t="s">
        <v>44</v>
      </c>
      <c r="F22" s="93">
        <f>B23</f>
        <v>45138</v>
      </c>
      <c r="G22" s="93">
        <f>EOMONTH(F22,1)</f>
        <v>45169</v>
      </c>
      <c r="H22" s="93">
        <f t="shared" ref="H22:AX22" si="8">EOMONTH(G22,1)</f>
        <v>45199</v>
      </c>
      <c r="I22" s="93">
        <f t="shared" si="8"/>
        <v>45230</v>
      </c>
      <c r="J22" s="93">
        <f t="shared" si="8"/>
        <v>45260</v>
      </c>
      <c r="K22" s="93">
        <f t="shared" si="8"/>
        <v>45291</v>
      </c>
      <c r="L22" s="93">
        <f t="shared" si="8"/>
        <v>45322</v>
      </c>
      <c r="M22" s="93">
        <f t="shared" si="8"/>
        <v>45351</v>
      </c>
      <c r="N22" s="93">
        <f t="shared" si="8"/>
        <v>45382</v>
      </c>
      <c r="O22" s="93">
        <f t="shared" si="8"/>
        <v>45412</v>
      </c>
      <c r="P22" s="93">
        <f t="shared" si="8"/>
        <v>45443</v>
      </c>
      <c r="Q22" s="93">
        <f t="shared" si="8"/>
        <v>45473</v>
      </c>
      <c r="R22" s="93">
        <f t="shared" si="8"/>
        <v>45504</v>
      </c>
      <c r="S22" s="93">
        <f t="shared" si="8"/>
        <v>45535</v>
      </c>
      <c r="T22" s="93">
        <f t="shared" si="8"/>
        <v>45565</v>
      </c>
      <c r="U22" s="93">
        <f t="shared" si="8"/>
        <v>45596</v>
      </c>
      <c r="V22" s="93">
        <f t="shared" si="8"/>
        <v>45626</v>
      </c>
      <c r="W22" s="93">
        <f t="shared" si="8"/>
        <v>45657</v>
      </c>
      <c r="X22" s="93">
        <f t="shared" si="8"/>
        <v>45688</v>
      </c>
      <c r="Y22" s="93">
        <f t="shared" si="8"/>
        <v>45716</v>
      </c>
      <c r="Z22" s="93">
        <f t="shared" si="8"/>
        <v>45747</v>
      </c>
      <c r="AA22" s="93">
        <f t="shared" si="8"/>
        <v>45777</v>
      </c>
      <c r="AB22" s="93">
        <f t="shared" si="8"/>
        <v>45808</v>
      </c>
      <c r="AC22" s="93">
        <f t="shared" si="8"/>
        <v>45838</v>
      </c>
      <c r="AD22" s="93">
        <f t="shared" si="8"/>
        <v>45869</v>
      </c>
      <c r="AE22" s="93">
        <f t="shared" si="8"/>
        <v>45900</v>
      </c>
      <c r="AF22" s="93">
        <f t="shared" si="8"/>
        <v>45930</v>
      </c>
      <c r="AG22" s="93">
        <f t="shared" si="8"/>
        <v>45961</v>
      </c>
      <c r="AH22" s="93">
        <f t="shared" si="8"/>
        <v>45991</v>
      </c>
      <c r="AI22" s="93">
        <f t="shared" si="8"/>
        <v>46022</v>
      </c>
      <c r="AJ22" s="93">
        <f t="shared" si="8"/>
        <v>46053</v>
      </c>
      <c r="AK22" s="93">
        <f>EOMONTH(AJ22,1)</f>
        <v>46081</v>
      </c>
      <c r="AL22" s="93">
        <f t="shared" si="8"/>
        <v>46112</v>
      </c>
      <c r="AM22" s="93">
        <f t="shared" si="8"/>
        <v>46142</v>
      </c>
      <c r="AN22" s="93">
        <f t="shared" si="8"/>
        <v>46173</v>
      </c>
      <c r="AO22" s="94">
        <f t="shared" si="8"/>
        <v>46203</v>
      </c>
      <c r="AP22" s="93">
        <f t="shared" si="8"/>
        <v>46234</v>
      </c>
      <c r="AQ22" s="93">
        <f t="shared" si="8"/>
        <v>46265</v>
      </c>
      <c r="AR22" s="93">
        <f t="shared" si="8"/>
        <v>46295</v>
      </c>
      <c r="AS22" s="93">
        <f t="shared" si="8"/>
        <v>46326</v>
      </c>
      <c r="AT22" s="93">
        <f t="shared" si="8"/>
        <v>46356</v>
      </c>
      <c r="AU22" s="93">
        <f t="shared" si="8"/>
        <v>46387</v>
      </c>
      <c r="AV22" s="93">
        <f t="shared" si="8"/>
        <v>46418</v>
      </c>
      <c r="AW22" s="93">
        <f t="shared" si="8"/>
        <v>46446</v>
      </c>
      <c r="AX22" s="93">
        <f t="shared" si="8"/>
        <v>46477</v>
      </c>
      <c r="AY22" s="1"/>
      <c r="AZ22" s="1"/>
      <c r="BA22" s="1"/>
      <c r="BB22" s="1"/>
      <c r="BC22" s="1"/>
      <c r="BD22" s="1"/>
      <c r="BE22" s="1"/>
      <c r="BF22" s="1"/>
      <c r="BG22" s="1"/>
    </row>
    <row r="23" spans="1:59" x14ac:dyDescent="0.25">
      <c r="A23" s="23">
        <f>E23-SUM(F23:AX23)</f>
        <v>0</v>
      </c>
      <c r="B23" s="95">
        <f>'Velocity Input'!C11</f>
        <v>45138</v>
      </c>
      <c r="C23" s="12">
        <f>SUM('Velocity Input'!G11:G14)</f>
        <v>0</v>
      </c>
      <c r="D23" s="15">
        <f>C23</f>
        <v>0</v>
      </c>
      <c r="E23" s="12">
        <f>SUM('Velocity Input'!K11:K14)</f>
        <v>0</v>
      </c>
      <c r="F23" s="11">
        <f t="shared" ref="F23:U38" si="9">IF($B23&gt;F$2,0,IF($C23="CLP",IF($B23=F$2,$E23*F$4,$E23*F$3),IF($B23=F$2,$E23*F$6,$E23*F$5)))</f>
        <v>0</v>
      </c>
      <c r="G23" s="11">
        <f t="shared" si="9"/>
        <v>0</v>
      </c>
      <c r="H23" s="11">
        <f t="shared" si="9"/>
        <v>0</v>
      </c>
      <c r="I23" s="11">
        <f t="shared" si="9"/>
        <v>0</v>
      </c>
      <c r="J23" s="11">
        <f t="shared" si="9"/>
        <v>0</v>
      </c>
      <c r="K23" s="11">
        <f t="shared" si="9"/>
        <v>0</v>
      </c>
      <c r="L23" s="11">
        <f t="shared" si="9"/>
        <v>0</v>
      </c>
      <c r="M23" s="11">
        <f t="shared" si="9"/>
        <v>0</v>
      </c>
      <c r="N23" s="11">
        <f t="shared" si="9"/>
        <v>0</v>
      </c>
      <c r="O23" s="11">
        <f t="shared" si="9"/>
        <v>0</v>
      </c>
      <c r="P23" s="11">
        <f t="shared" si="9"/>
        <v>0</v>
      </c>
      <c r="Q23" s="11">
        <f t="shared" si="9"/>
        <v>0</v>
      </c>
      <c r="R23" s="11">
        <f t="shared" si="9"/>
        <v>0</v>
      </c>
      <c r="S23" s="11">
        <f t="shared" si="9"/>
        <v>0</v>
      </c>
      <c r="T23" s="11">
        <f t="shared" si="9"/>
        <v>0</v>
      </c>
      <c r="U23" s="11">
        <f t="shared" si="9"/>
        <v>0</v>
      </c>
      <c r="V23" s="11">
        <f t="shared" ref="V23:AK38" si="10">IF($B23&gt;V$2,0,IF($C23="CLP",IF($B23=V$2,$E23*V$4,$E23*V$3),IF($B23=V$2,$E23*V$6,$E23*V$5)))</f>
        <v>0</v>
      </c>
      <c r="W23" s="11">
        <f t="shared" si="10"/>
        <v>0</v>
      </c>
      <c r="X23" s="11">
        <f t="shared" si="10"/>
        <v>0</v>
      </c>
      <c r="Y23" s="11">
        <f t="shared" si="10"/>
        <v>0</v>
      </c>
      <c r="Z23" s="11">
        <f t="shared" si="10"/>
        <v>0</v>
      </c>
      <c r="AA23" s="11">
        <f t="shared" si="10"/>
        <v>0</v>
      </c>
      <c r="AB23" s="11">
        <f t="shared" si="10"/>
        <v>0</v>
      </c>
      <c r="AC23" s="11">
        <f t="shared" si="10"/>
        <v>0</v>
      </c>
      <c r="AD23" s="11">
        <f t="shared" si="10"/>
        <v>0</v>
      </c>
      <c r="AE23" s="11">
        <f t="shared" si="10"/>
        <v>0</v>
      </c>
      <c r="AF23" s="11">
        <f t="shared" si="10"/>
        <v>0</v>
      </c>
      <c r="AG23" s="11">
        <f t="shared" si="10"/>
        <v>0</v>
      </c>
      <c r="AH23" s="11">
        <f t="shared" si="10"/>
        <v>0</v>
      </c>
      <c r="AI23" s="11">
        <f t="shared" si="10"/>
        <v>0</v>
      </c>
      <c r="AJ23" s="11">
        <f t="shared" si="10"/>
        <v>0</v>
      </c>
      <c r="AK23" s="11">
        <f t="shared" si="10"/>
        <v>0</v>
      </c>
      <c r="AL23" s="11">
        <f t="shared" ref="AL23:AX38" si="11">IF($B23&gt;AL$2,0,IF($C23="CLP",IF($B23=AL$2,$E23*AL$4,$E23*AL$3),IF($B23=AL$2,$E23*AL$6,$E23*AL$5)))</f>
        <v>0</v>
      </c>
      <c r="AM23" s="11">
        <f t="shared" si="11"/>
        <v>0</v>
      </c>
      <c r="AN23" s="11">
        <f t="shared" si="11"/>
        <v>0</v>
      </c>
      <c r="AO23" s="11">
        <f t="shared" si="11"/>
        <v>0</v>
      </c>
      <c r="AP23" s="11">
        <f t="shared" si="11"/>
        <v>0</v>
      </c>
      <c r="AQ23" s="11">
        <f t="shared" si="11"/>
        <v>0</v>
      </c>
      <c r="AR23" s="11">
        <f t="shared" si="11"/>
        <v>0</v>
      </c>
      <c r="AS23" s="11">
        <f t="shared" si="11"/>
        <v>0</v>
      </c>
      <c r="AT23" s="11">
        <f t="shared" si="11"/>
        <v>0</v>
      </c>
      <c r="AU23" s="11">
        <f t="shared" si="11"/>
        <v>0</v>
      </c>
      <c r="AV23" s="11">
        <f t="shared" si="11"/>
        <v>0</v>
      </c>
      <c r="AW23" s="11">
        <f t="shared" si="11"/>
        <v>0</v>
      </c>
      <c r="AX23" s="11">
        <f t="shared" si="11"/>
        <v>0</v>
      </c>
    </row>
    <row r="24" spans="1:59" x14ac:dyDescent="0.25">
      <c r="A24" s="23">
        <f t="shared" ref="A24:A67" si="12">E24-SUM(F24:AX24)</f>
        <v>0</v>
      </c>
      <c r="B24" s="95">
        <f>EOMONTH(B23,1)</f>
        <v>45169</v>
      </c>
      <c r="C24" s="12">
        <f>SUM('Velocity Input'!G15:G18)</f>
        <v>0</v>
      </c>
      <c r="D24" s="15">
        <f t="shared" ref="D24:D67" si="13">C24</f>
        <v>0</v>
      </c>
      <c r="E24" s="12">
        <f>E23</f>
        <v>0</v>
      </c>
      <c r="F24" s="11">
        <f t="shared" si="9"/>
        <v>0</v>
      </c>
      <c r="G24" s="11">
        <f t="shared" si="9"/>
        <v>0</v>
      </c>
      <c r="H24" s="11">
        <f t="shared" si="9"/>
        <v>0</v>
      </c>
      <c r="I24" s="11">
        <f t="shared" si="9"/>
        <v>0</v>
      </c>
      <c r="J24" s="11">
        <f t="shared" si="9"/>
        <v>0</v>
      </c>
      <c r="K24" s="11">
        <f t="shared" si="9"/>
        <v>0</v>
      </c>
      <c r="L24" s="11">
        <f t="shared" si="9"/>
        <v>0</v>
      </c>
      <c r="M24" s="11">
        <f t="shared" si="9"/>
        <v>0</v>
      </c>
      <c r="N24" s="11">
        <f t="shared" si="9"/>
        <v>0</v>
      </c>
      <c r="O24" s="11">
        <f t="shared" si="9"/>
        <v>0</v>
      </c>
      <c r="P24" s="11">
        <f t="shared" si="9"/>
        <v>0</v>
      </c>
      <c r="Q24" s="11">
        <f t="shared" si="9"/>
        <v>0</v>
      </c>
      <c r="R24" s="11">
        <f t="shared" si="9"/>
        <v>0</v>
      </c>
      <c r="S24" s="11">
        <f t="shared" si="9"/>
        <v>0</v>
      </c>
      <c r="T24" s="11">
        <f t="shared" si="9"/>
        <v>0</v>
      </c>
      <c r="U24" s="11">
        <f t="shared" si="9"/>
        <v>0</v>
      </c>
      <c r="V24" s="11">
        <f t="shared" si="10"/>
        <v>0</v>
      </c>
      <c r="W24" s="11">
        <f t="shared" si="10"/>
        <v>0</v>
      </c>
      <c r="X24" s="11">
        <f t="shared" si="10"/>
        <v>0</v>
      </c>
      <c r="Y24" s="11">
        <f t="shared" si="10"/>
        <v>0</v>
      </c>
      <c r="Z24" s="11">
        <f t="shared" si="10"/>
        <v>0</v>
      </c>
      <c r="AA24" s="11">
        <f t="shared" si="10"/>
        <v>0</v>
      </c>
      <c r="AB24" s="11">
        <f t="shared" si="10"/>
        <v>0</v>
      </c>
      <c r="AC24" s="11">
        <f t="shared" si="10"/>
        <v>0</v>
      </c>
      <c r="AD24" s="11">
        <f t="shared" si="10"/>
        <v>0</v>
      </c>
      <c r="AE24" s="11">
        <f t="shared" si="10"/>
        <v>0</v>
      </c>
      <c r="AF24" s="11">
        <f t="shared" si="10"/>
        <v>0</v>
      </c>
      <c r="AG24" s="11">
        <f t="shared" si="10"/>
        <v>0</v>
      </c>
      <c r="AH24" s="11">
        <f t="shared" si="10"/>
        <v>0</v>
      </c>
      <c r="AI24" s="11">
        <f t="shared" si="10"/>
        <v>0</v>
      </c>
      <c r="AJ24" s="11">
        <f t="shared" si="10"/>
        <v>0</v>
      </c>
      <c r="AK24" s="11">
        <f t="shared" si="10"/>
        <v>0</v>
      </c>
      <c r="AL24" s="11">
        <f t="shared" si="11"/>
        <v>0</v>
      </c>
      <c r="AM24" s="11">
        <f t="shared" si="11"/>
        <v>0</v>
      </c>
      <c r="AN24" s="11">
        <f t="shared" si="11"/>
        <v>0</v>
      </c>
      <c r="AO24" s="11">
        <f t="shared" si="11"/>
        <v>0</v>
      </c>
      <c r="AP24" s="11">
        <f t="shared" si="11"/>
        <v>0</v>
      </c>
      <c r="AQ24" s="11">
        <f t="shared" si="11"/>
        <v>0</v>
      </c>
      <c r="AR24" s="11">
        <f t="shared" si="11"/>
        <v>0</v>
      </c>
      <c r="AS24" s="11">
        <f t="shared" si="11"/>
        <v>0</v>
      </c>
      <c r="AT24" s="11">
        <f t="shared" si="11"/>
        <v>0</v>
      </c>
      <c r="AU24" s="11">
        <f t="shared" si="11"/>
        <v>0</v>
      </c>
      <c r="AV24" s="11">
        <f t="shared" si="11"/>
        <v>0</v>
      </c>
      <c r="AW24" s="11">
        <f t="shared" si="11"/>
        <v>0</v>
      </c>
      <c r="AX24" s="11">
        <f t="shared" si="11"/>
        <v>0</v>
      </c>
    </row>
    <row r="25" spans="1:59" x14ac:dyDescent="0.25">
      <c r="A25" s="23">
        <f t="shared" si="12"/>
        <v>0</v>
      </c>
      <c r="B25" s="95">
        <f>EOMONTH(B24,1)</f>
        <v>45199</v>
      </c>
      <c r="C25" s="12">
        <f>SUM('Velocity Input'!G19:G22)</f>
        <v>0</v>
      </c>
      <c r="D25" s="15">
        <f t="shared" si="13"/>
        <v>0</v>
      </c>
      <c r="E25" s="12">
        <f t="shared" ref="E25:E67" si="14">E24</f>
        <v>0</v>
      </c>
      <c r="F25" s="11">
        <f t="shared" si="9"/>
        <v>0</v>
      </c>
      <c r="G25" s="11">
        <f t="shared" si="9"/>
        <v>0</v>
      </c>
      <c r="H25" s="11">
        <f t="shared" si="9"/>
        <v>0</v>
      </c>
      <c r="I25" s="11">
        <f t="shared" si="9"/>
        <v>0</v>
      </c>
      <c r="J25" s="11">
        <f t="shared" si="9"/>
        <v>0</v>
      </c>
      <c r="K25" s="11">
        <f t="shared" si="9"/>
        <v>0</v>
      </c>
      <c r="L25" s="11">
        <f t="shared" si="9"/>
        <v>0</v>
      </c>
      <c r="M25" s="11">
        <f t="shared" si="9"/>
        <v>0</v>
      </c>
      <c r="N25" s="11">
        <f t="shared" si="9"/>
        <v>0</v>
      </c>
      <c r="O25" s="11">
        <f t="shared" si="9"/>
        <v>0</v>
      </c>
      <c r="P25" s="11">
        <f t="shared" si="9"/>
        <v>0</v>
      </c>
      <c r="Q25" s="11">
        <f t="shared" si="9"/>
        <v>0</v>
      </c>
      <c r="R25" s="11">
        <f t="shared" si="9"/>
        <v>0</v>
      </c>
      <c r="S25" s="11">
        <f t="shared" si="9"/>
        <v>0</v>
      </c>
      <c r="T25" s="11">
        <f t="shared" si="9"/>
        <v>0</v>
      </c>
      <c r="U25" s="11">
        <f t="shared" si="9"/>
        <v>0</v>
      </c>
      <c r="V25" s="11">
        <f t="shared" si="10"/>
        <v>0</v>
      </c>
      <c r="W25" s="11">
        <f t="shared" si="10"/>
        <v>0</v>
      </c>
      <c r="X25" s="11">
        <f t="shared" si="10"/>
        <v>0</v>
      </c>
      <c r="Y25" s="11">
        <f t="shared" si="10"/>
        <v>0</v>
      </c>
      <c r="Z25" s="11">
        <f t="shared" si="10"/>
        <v>0</v>
      </c>
      <c r="AA25" s="11">
        <f t="shared" si="10"/>
        <v>0</v>
      </c>
      <c r="AB25" s="11">
        <f t="shared" si="10"/>
        <v>0</v>
      </c>
      <c r="AC25" s="11">
        <f t="shared" si="10"/>
        <v>0</v>
      </c>
      <c r="AD25" s="11">
        <f t="shared" si="10"/>
        <v>0</v>
      </c>
      <c r="AE25" s="11">
        <f t="shared" si="10"/>
        <v>0</v>
      </c>
      <c r="AF25" s="11">
        <f t="shared" si="10"/>
        <v>0</v>
      </c>
      <c r="AG25" s="11">
        <f t="shared" si="10"/>
        <v>0</v>
      </c>
      <c r="AH25" s="11">
        <f t="shared" si="10"/>
        <v>0</v>
      </c>
      <c r="AI25" s="11">
        <f t="shared" si="10"/>
        <v>0</v>
      </c>
      <c r="AJ25" s="11">
        <f t="shared" si="10"/>
        <v>0</v>
      </c>
      <c r="AK25" s="11">
        <f t="shared" si="10"/>
        <v>0</v>
      </c>
      <c r="AL25" s="11">
        <f t="shared" si="11"/>
        <v>0</v>
      </c>
      <c r="AM25" s="11">
        <f t="shared" si="11"/>
        <v>0</v>
      </c>
      <c r="AN25" s="11">
        <f t="shared" si="11"/>
        <v>0</v>
      </c>
      <c r="AO25" s="11">
        <f t="shared" si="11"/>
        <v>0</v>
      </c>
      <c r="AP25" s="11">
        <f t="shared" si="11"/>
        <v>0</v>
      </c>
      <c r="AQ25" s="11">
        <f t="shared" si="11"/>
        <v>0</v>
      </c>
      <c r="AR25" s="11">
        <f t="shared" si="11"/>
        <v>0</v>
      </c>
      <c r="AS25" s="11">
        <f t="shared" si="11"/>
        <v>0</v>
      </c>
      <c r="AT25" s="11">
        <f t="shared" si="11"/>
        <v>0</v>
      </c>
      <c r="AU25" s="11">
        <f t="shared" si="11"/>
        <v>0</v>
      </c>
      <c r="AV25" s="11">
        <f t="shared" si="11"/>
        <v>0</v>
      </c>
      <c r="AW25" s="11">
        <f t="shared" si="11"/>
        <v>0</v>
      </c>
      <c r="AX25" s="11">
        <f t="shared" si="11"/>
        <v>0</v>
      </c>
    </row>
    <row r="26" spans="1:59" x14ac:dyDescent="0.25">
      <c r="A26" s="23">
        <f t="shared" si="12"/>
        <v>0</v>
      </c>
      <c r="B26" s="95">
        <f t="shared" ref="B26:B67" si="15">EOMONTH(B25,1)</f>
        <v>45230</v>
      </c>
      <c r="C26" s="12">
        <f>SUM('Velocity Input'!G23:G26)</f>
        <v>0</v>
      </c>
      <c r="D26" s="15">
        <f t="shared" si="13"/>
        <v>0</v>
      </c>
      <c r="E26" s="12">
        <f t="shared" si="14"/>
        <v>0</v>
      </c>
      <c r="F26" s="11">
        <f t="shared" si="9"/>
        <v>0</v>
      </c>
      <c r="G26" s="11">
        <f t="shared" si="9"/>
        <v>0</v>
      </c>
      <c r="H26" s="11">
        <f t="shared" si="9"/>
        <v>0</v>
      </c>
      <c r="I26" s="11">
        <f t="shared" si="9"/>
        <v>0</v>
      </c>
      <c r="J26" s="11">
        <f t="shared" si="9"/>
        <v>0</v>
      </c>
      <c r="K26" s="11">
        <f t="shared" si="9"/>
        <v>0</v>
      </c>
      <c r="L26" s="11">
        <f t="shared" si="9"/>
        <v>0</v>
      </c>
      <c r="M26" s="11">
        <f t="shared" si="9"/>
        <v>0</v>
      </c>
      <c r="N26" s="11">
        <f t="shared" si="9"/>
        <v>0</v>
      </c>
      <c r="O26" s="11">
        <f t="shared" si="9"/>
        <v>0</v>
      </c>
      <c r="P26" s="11">
        <f t="shared" si="9"/>
        <v>0</v>
      </c>
      <c r="Q26" s="11">
        <f t="shared" si="9"/>
        <v>0</v>
      </c>
      <c r="R26" s="11">
        <f t="shared" si="9"/>
        <v>0</v>
      </c>
      <c r="S26" s="11">
        <f t="shared" si="9"/>
        <v>0</v>
      </c>
      <c r="T26" s="11">
        <f t="shared" si="9"/>
        <v>0</v>
      </c>
      <c r="U26" s="11">
        <f t="shared" si="9"/>
        <v>0</v>
      </c>
      <c r="V26" s="11">
        <f t="shared" si="10"/>
        <v>0</v>
      </c>
      <c r="W26" s="11">
        <f t="shared" si="10"/>
        <v>0</v>
      </c>
      <c r="X26" s="11">
        <f t="shared" si="10"/>
        <v>0</v>
      </c>
      <c r="Y26" s="11">
        <f t="shared" si="10"/>
        <v>0</v>
      </c>
      <c r="Z26" s="11">
        <f t="shared" si="10"/>
        <v>0</v>
      </c>
      <c r="AA26" s="11">
        <f t="shared" si="10"/>
        <v>0</v>
      </c>
      <c r="AB26" s="11">
        <f t="shared" si="10"/>
        <v>0</v>
      </c>
      <c r="AC26" s="11">
        <f t="shared" si="10"/>
        <v>0</v>
      </c>
      <c r="AD26" s="11">
        <f t="shared" si="10"/>
        <v>0</v>
      </c>
      <c r="AE26" s="11">
        <f t="shared" si="10"/>
        <v>0</v>
      </c>
      <c r="AF26" s="11">
        <f t="shared" si="10"/>
        <v>0</v>
      </c>
      <c r="AG26" s="11">
        <f t="shared" si="10"/>
        <v>0</v>
      </c>
      <c r="AH26" s="11">
        <f t="shared" si="10"/>
        <v>0</v>
      </c>
      <c r="AI26" s="11">
        <f t="shared" si="10"/>
        <v>0</v>
      </c>
      <c r="AJ26" s="11">
        <f t="shared" si="10"/>
        <v>0</v>
      </c>
      <c r="AK26" s="11">
        <f t="shared" si="10"/>
        <v>0</v>
      </c>
      <c r="AL26" s="11">
        <f t="shared" si="11"/>
        <v>0</v>
      </c>
      <c r="AM26" s="11">
        <f t="shared" si="11"/>
        <v>0</v>
      </c>
      <c r="AN26" s="11">
        <f t="shared" si="11"/>
        <v>0</v>
      </c>
      <c r="AO26" s="11">
        <f t="shared" si="11"/>
        <v>0</v>
      </c>
      <c r="AP26" s="11">
        <f t="shared" si="11"/>
        <v>0</v>
      </c>
      <c r="AQ26" s="11">
        <f t="shared" si="11"/>
        <v>0</v>
      </c>
      <c r="AR26" s="11">
        <f t="shared" si="11"/>
        <v>0</v>
      </c>
      <c r="AS26" s="11">
        <f t="shared" si="11"/>
        <v>0</v>
      </c>
      <c r="AT26" s="11">
        <f t="shared" si="11"/>
        <v>0</v>
      </c>
      <c r="AU26" s="11">
        <f t="shared" si="11"/>
        <v>0</v>
      </c>
      <c r="AV26" s="11">
        <f t="shared" si="11"/>
        <v>0</v>
      </c>
      <c r="AW26" s="11">
        <f t="shared" si="11"/>
        <v>0</v>
      </c>
      <c r="AX26" s="11">
        <f t="shared" si="11"/>
        <v>0</v>
      </c>
    </row>
    <row r="27" spans="1:59" x14ac:dyDescent="0.25">
      <c r="A27" s="23">
        <f t="shared" si="12"/>
        <v>0</v>
      </c>
      <c r="B27" s="95">
        <f t="shared" si="15"/>
        <v>45260</v>
      </c>
      <c r="C27" s="12">
        <f>SUM('Velocity Input'!G27:G30)</f>
        <v>0</v>
      </c>
      <c r="D27" s="15">
        <f t="shared" si="13"/>
        <v>0</v>
      </c>
      <c r="E27" s="12">
        <f t="shared" si="14"/>
        <v>0</v>
      </c>
      <c r="F27" s="11">
        <f t="shared" si="9"/>
        <v>0</v>
      </c>
      <c r="G27" s="11">
        <f t="shared" si="9"/>
        <v>0</v>
      </c>
      <c r="H27" s="11">
        <f t="shared" si="9"/>
        <v>0</v>
      </c>
      <c r="I27" s="11">
        <f t="shared" si="9"/>
        <v>0</v>
      </c>
      <c r="J27" s="11">
        <f t="shared" si="9"/>
        <v>0</v>
      </c>
      <c r="K27" s="11">
        <f t="shared" si="9"/>
        <v>0</v>
      </c>
      <c r="L27" s="11">
        <f t="shared" si="9"/>
        <v>0</v>
      </c>
      <c r="M27" s="11">
        <f t="shared" si="9"/>
        <v>0</v>
      </c>
      <c r="N27" s="11">
        <f t="shared" si="9"/>
        <v>0</v>
      </c>
      <c r="O27" s="11">
        <f t="shared" si="9"/>
        <v>0</v>
      </c>
      <c r="P27" s="11">
        <f t="shared" si="9"/>
        <v>0</v>
      </c>
      <c r="Q27" s="11">
        <f t="shared" si="9"/>
        <v>0</v>
      </c>
      <c r="R27" s="11">
        <f t="shared" si="9"/>
        <v>0</v>
      </c>
      <c r="S27" s="11">
        <f t="shared" si="9"/>
        <v>0</v>
      </c>
      <c r="T27" s="11">
        <f t="shared" si="9"/>
        <v>0</v>
      </c>
      <c r="U27" s="11">
        <f t="shared" si="9"/>
        <v>0</v>
      </c>
      <c r="V27" s="11">
        <f t="shared" si="10"/>
        <v>0</v>
      </c>
      <c r="W27" s="11">
        <f t="shared" si="10"/>
        <v>0</v>
      </c>
      <c r="X27" s="11">
        <f t="shared" si="10"/>
        <v>0</v>
      </c>
      <c r="Y27" s="11">
        <f t="shared" si="10"/>
        <v>0</v>
      </c>
      <c r="Z27" s="11">
        <f t="shared" si="10"/>
        <v>0</v>
      </c>
      <c r="AA27" s="11">
        <f t="shared" si="10"/>
        <v>0</v>
      </c>
      <c r="AB27" s="11">
        <f t="shared" si="10"/>
        <v>0</v>
      </c>
      <c r="AC27" s="11">
        <f t="shared" si="10"/>
        <v>0</v>
      </c>
      <c r="AD27" s="11">
        <f t="shared" si="10"/>
        <v>0</v>
      </c>
      <c r="AE27" s="11">
        <f t="shared" si="10"/>
        <v>0</v>
      </c>
      <c r="AF27" s="11">
        <f t="shared" si="10"/>
        <v>0</v>
      </c>
      <c r="AG27" s="11">
        <f t="shared" si="10"/>
        <v>0</v>
      </c>
      <c r="AH27" s="11">
        <f t="shared" si="10"/>
        <v>0</v>
      </c>
      <c r="AI27" s="11">
        <f t="shared" si="10"/>
        <v>0</v>
      </c>
      <c r="AJ27" s="11">
        <f t="shared" si="10"/>
        <v>0</v>
      </c>
      <c r="AK27" s="11">
        <f t="shared" si="10"/>
        <v>0</v>
      </c>
      <c r="AL27" s="11">
        <f t="shared" si="11"/>
        <v>0</v>
      </c>
      <c r="AM27" s="11">
        <f t="shared" si="11"/>
        <v>0</v>
      </c>
      <c r="AN27" s="11">
        <f t="shared" si="11"/>
        <v>0</v>
      </c>
      <c r="AO27" s="11">
        <f t="shared" si="11"/>
        <v>0</v>
      </c>
      <c r="AP27" s="11">
        <f t="shared" si="11"/>
        <v>0</v>
      </c>
      <c r="AQ27" s="11">
        <f t="shared" si="11"/>
        <v>0</v>
      </c>
      <c r="AR27" s="11">
        <f t="shared" si="11"/>
        <v>0</v>
      </c>
      <c r="AS27" s="11">
        <f t="shared" si="11"/>
        <v>0</v>
      </c>
      <c r="AT27" s="11">
        <f t="shared" si="11"/>
        <v>0</v>
      </c>
      <c r="AU27" s="11">
        <f t="shared" si="11"/>
        <v>0</v>
      </c>
      <c r="AV27" s="11">
        <f t="shared" si="11"/>
        <v>0</v>
      </c>
      <c r="AW27" s="11">
        <f t="shared" si="11"/>
        <v>0</v>
      </c>
      <c r="AX27" s="11">
        <f t="shared" si="11"/>
        <v>0</v>
      </c>
    </row>
    <row r="28" spans="1:59" x14ac:dyDescent="0.25">
      <c r="A28" s="23">
        <f t="shared" si="12"/>
        <v>0</v>
      </c>
      <c r="B28" s="95">
        <f t="shared" si="15"/>
        <v>45291</v>
      </c>
      <c r="C28" s="12">
        <f>SUM('Velocity Input'!G31:G34)</f>
        <v>0</v>
      </c>
      <c r="D28" s="15">
        <f t="shared" si="13"/>
        <v>0</v>
      </c>
      <c r="E28" s="12">
        <f t="shared" si="14"/>
        <v>0</v>
      </c>
      <c r="F28" s="11">
        <f t="shared" si="9"/>
        <v>0</v>
      </c>
      <c r="G28" s="11">
        <f t="shared" si="9"/>
        <v>0</v>
      </c>
      <c r="H28" s="11">
        <f t="shared" si="9"/>
        <v>0</v>
      </c>
      <c r="I28" s="11">
        <f t="shared" si="9"/>
        <v>0</v>
      </c>
      <c r="J28" s="11">
        <f t="shared" si="9"/>
        <v>0</v>
      </c>
      <c r="K28" s="11">
        <f t="shared" si="9"/>
        <v>0</v>
      </c>
      <c r="L28" s="11">
        <f t="shared" si="9"/>
        <v>0</v>
      </c>
      <c r="M28" s="11">
        <f t="shared" si="9"/>
        <v>0</v>
      </c>
      <c r="N28" s="11">
        <f t="shared" si="9"/>
        <v>0</v>
      </c>
      <c r="O28" s="11">
        <f t="shared" si="9"/>
        <v>0</v>
      </c>
      <c r="P28" s="11">
        <f t="shared" si="9"/>
        <v>0</v>
      </c>
      <c r="Q28" s="11">
        <f t="shared" si="9"/>
        <v>0</v>
      </c>
      <c r="R28" s="11">
        <f t="shared" si="9"/>
        <v>0</v>
      </c>
      <c r="S28" s="11">
        <f t="shared" si="9"/>
        <v>0</v>
      </c>
      <c r="T28" s="11">
        <f t="shared" si="9"/>
        <v>0</v>
      </c>
      <c r="U28" s="11">
        <f t="shared" si="9"/>
        <v>0</v>
      </c>
      <c r="V28" s="11">
        <f t="shared" si="10"/>
        <v>0</v>
      </c>
      <c r="W28" s="11">
        <f t="shared" si="10"/>
        <v>0</v>
      </c>
      <c r="X28" s="11">
        <f t="shared" si="10"/>
        <v>0</v>
      </c>
      <c r="Y28" s="11">
        <f t="shared" si="10"/>
        <v>0</v>
      </c>
      <c r="Z28" s="11">
        <f t="shared" si="10"/>
        <v>0</v>
      </c>
      <c r="AA28" s="11">
        <f t="shared" si="10"/>
        <v>0</v>
      </c>
      <c r="AB28" s="11">
        <f t="shared" si="10"/>
        <v>0</v>
      </c>
      <c r="AC28" s="11">
        <f t="shared" si="10"/>
        <v>0</v>
      </c>
      <c r="AD28" s="11">
        <f t="shared" si="10"/>
        <v>0</v>
      </c>
      <c r="AE28" s="11">
        <f t="shared" si="10"/>
        <v>0</v>
      </c>
      <c r="AF28" s="11">
        <f t="shared" si="10"/>
        <v>0</v>
      </c>
      <c r="AG28" s="11">
        <f t="shared" si="10"/>
        <v>0</v>
      </c>
      <c r="AH28" s="11">
        <f t="shared" si="10"/>
        <v>0</v>
      </c>
      <c r="AI28" s="11">
        <f t="shared" si="10"/>
        <v>0</v>
      </c>
      <c r="AJ28" s="11">
        <f t="shared" si="10"/>
        <v>0</v>
      </c>
      <c r="AK28" s="11">
        <f t="shared" si="10"/>
        <v>0</v>
      </c>
      <c r="AL28" s="11">
        <f t="shared" si="11"/>
        <v>0</v>
      </c>
      <c r="AM28" s="11">
        <f t="shared" si="11"/>
        <v>0</v>
      </c>
      <c r="AN28" s="11">
        <f t="shared" si="11"/>
        <v>0</v>
      </c>
      <c r="AO28" s="11">
        <f t="shared" si="11"/>
        <v>0</v>
      </c>
      <c r="AP28" s="11">
        <f t="shared" si="11"/>
        <v>0</v>
      </c>
      <c r="AQ28" s="11">
        <f t="shared" si="11"/>
        <v>0</v>
      </c>
      <c r="AR28" s="11">
        <f t="shared" si="11"/>
        <v>0</v>
      </c>
      <c r="AS28" s="11">
        <f t="shared" si="11"/>
        <v>0</v>
      </c>
      <c r="AT28" s="11">
        <f t="shared" si="11"/>
        <v>0</v>
      </c>
      <c r="AU28" s="11">
        <f t="shared" si="11"/>
        <v>0</v>
      </c>
      <c r="AV28" s="11">
        <f t="shared" si="11"/>
        <v>0</v>
      </c>
      <c r="AW28" s="11">
        <f t="shared" si="11"/>
        <v>0</v>
      </c>
      <c r="AX28" s="11">
        <f t="shared" si="11"/>
        <v>0</v>
      </c>
    </row>
    <row r="29" spans="1:59" x14ac:dyDescent="0.25">
      <c r="A29" s="23">
        <f t="shared" si="12"/>
        <v>0</v>
      </c>
      <c r="B29" s="95">
        <f t="shared" si="15"/>
        <v>45322</v>
      </c>
      <c r="C29" s="12">
        <f>SUM('Velocity Input'!G35:G38)</f>
        <v>0</v>
      </c>
      <c r="D29" s="15">
        <f t="shared" si="13"/>
        <v>0</v>
      </c>
      <c r="E29" s="12">
        <f t="shared" si="14"/>
        <v>0</v>
      </c>
      <c r="F29" s="11">
        <f t="shared" si="9"/>
        <v>0</v>
      </c>
      <c r="G29" s="11">
        <f t="shared" si="9"/>
        <v>0</v>
      </c>
      <c r="H29" s="11">
        <f t="shared" si="9"/>
        <v>0</v>
      </c>
      <c r="I29" s="11">
        <f t="shared" si="9"/>
        <v>0</v>
      </c>
      <c r="J29" s="11">
        <f t="shared" si="9"/>
        <v>0</v>
      </c>
      <c r="K29" s="11">
        <f t="shared" si="9"/>
        <v>0</v>
      </c>
      <c r="L29" s="11">
        <f t="shared" si="9"/>
        <v>0</v>
      </c>
      <c r="M29" s="11">
        <f t="shared" si="9"/>
        <v>0</v>
      </c>
      <c r="N29" s="11">
        <f t="shared" si="9"/>
        <v>0</v>
      </c>
      <c r="O29" s="11">
        <f t="shared" si="9"/>
        <v>0</v>
      </c>
      <c r="P29" s="11">
        <f t="shared" si="9"/>
        <v>0</v>
      </c>
      <c r="Q29" s="11">
        <f t="shared" si="9"/>
        <v>0</v>
      </c>
      <c r="R29" s="11">
        <f t="shared" si="9"/>
        <v>0</v>
      </c>
      <c r="S29" s="11">
        <f t="shared" si="9"/>
        <v>0</v>
      </c>
      <c r="T29" s="11">
        <f t="shared" si="9"/>
        <v>0</v>
      </c>
      <c r="U29" s="11">
        <f t="shared" si="9"/>
        <v>0</v>
      </c>
      <c r="V29" s="11">
        <f t="shared" si="10"/>
        <v>0</v>
      </c>
      <c r="W29" s="11">
        <f t="shared" si="10"/>
        <v>0</v>
      </c>
      <c r="X29" s="11">
        <f t="shared" si="10"/>
        <v>0</v>
      </c>
      <c r="Y29" s="11">
        <f t="shared" si="10"/>
        <v>0</v>
      </c>
      <c r="Z29" s="11">
        <f t="shared" si="10"/>
        <v>0</v>
      </c>
      <c r="AA29" s="11">
        <f t="shared" si="10"/>
        <v>0</v>
      </c>
      <c r="AB29" s="11">
        <f t="shared" si="10"/>
        <v>0</v>
      </c>
      <c r="AC29" s="11">
        <f t="shared" si="10"/>
        <v>0</v>
      </c>
      <c r="AD29" s="11">
        <f t="shared" si="10"/>
        <v>0</v>
      </c>
      <c r="AE29" s="11">
        <f t="shared" si="10"/>
        <v>0</v>
      </c>
      <c r="AF29" s="11">
        <f t="shared" si="10"/>
        <v>0</v>
      </c>
      <c r="AG29" s="11">
        <f t="shared" si="10"/>
        <v>0</v>
      </c>
      <c r="AH29" s="11">
        <f t="shared" si="10"/>
        <v>0</v>
      </c>
      <c r="AI29" s="11">
        <f t="shared" si="10"/>
        <v>0</v>
      </c>
      <c r="AJ29" s="11">
        <f t="shared" si="10"/>
        <v>0</v>
      </c>
      <c r="AK29" s="11">
        <f t="shared" si="10"/>
        <v>0</v>
      </c>
      <c r="AL29" s="11">
        <f t="shared" si="11"/>
        <v>0</v>
      </c>
      <c r="AM29" s="11">
        <f t="shared" si="11"/>
        <v>0</v>
      </c>
      <c r="AN29" s="11">
        <f t="shared" si="11"/>
        <v>0</v>
      </c>
      <c r="AO29" s="11">
        <f t="shared" si="11"/>
        <v>0</v>
      </c>
      <c r="AP29" s="11">
        <f t="shared" si="11"/>
        <v>0</v>
      </c>
      <c r="AQ29" s="11">
        <f t="shared" si="11"/>
        <v>0</v>
      </c>
      <c r="AR29" s="11">
        <f t="shared" si="11"/>
        <v>0</v>
      </c>
      <c r="AS29" s="11">
        <f t="shared" si="11"/>
        <v>0</v>
      </c>
      <c r="AT29" s="11">
        <f t="shared" si="11"/>
        <v>0</v>
      </c>
      <c r="AU29" s="11">
        <f t="shared" si="11"/>
        <v>0</v>
      </c>
      <c r="AV29" s="11">
        <f t="shared" si="11"/>
        <v>0</v>
      </c>
      <c r="AW29" s="11">
        <f t="shared" si="11"/>
        <v>0</v>
      </c>
      <c r="AX29" s="11">
        <f t="shared" si="11"/>
        <v>0</v>
      </c>
    </row>
    <row r="30" spans="1:59" x14ac:dyDescent="0.25">
      <c r="A30" s="23">
        <f t="shared" si="12"/>
        <v>0</v>
      </c>
      <c r="B30" s="95">
        <f t="shared" si="15"/>
        <v>45351</v>
      </c>
      <c r="C30" s="12">
        <f>SUM('Velocity Input'!G39:G42)</f>
        <v>0</v>
      </c>
      <c r="D30" s="15">
        <f t="shared" si="13"/>
        <v>0</v>
      </c>
      <c r="E30" s="12">
        <f t="shared" si="14"/>
        <v>0</v>
      </c>
      <c r="F30" s="11">
        <f t="shared" si="9"/>
        <v>0</v>
      </c>
      <c r="G30" s="11">
        <f t="shared" si="9"/>
        <v>0</v>
      </c>
      <c r="H30" s="11">
        <f t="shared" si="9"/>
        <v>0</v>
      </c>
      <c r="I30" s="11">
        <f t="shared" si="9"/>
        <v>0</v>
      </c>
      <c r="J30" s="11">
        <f t="shared" si="9"/>
        <v>0</v>
      </c>
      <c r="K30" s="11">
        <f t="shared" si="9"/>
        <v>0</v>
      </c>
      <c r="L30" s="11">
        <f t="shared" si="9"/>
        <v>0</v>
      </c>
      <c r="M30" s="11">
        <f t="shared" si="9"/>
        <v>0</v>
      </c>
      <c r="N30" s="11">
        <f t="shared" si="9"/>
        <v>0</v>
      </c>
      <c r="O30" s="11">
        <f t="shared" si="9"/>
        <v>0</v>
      </c>
      <c r="P30" s="11">
        <f t="shared" si="9"/>
        <v>0</v>
      </c>
      <c r="Q30" s="11">
        <f t="shared" si="9"/>
        <v>0</v>
      </c>
      <c r="R30" s="11">
        <f t="shared" si="9"/>
        <v>0</v>
      </c>
      <c r="S30" s="11">
        <f t="shared" si="9"/>
        <v>0</v>
      </c>
      <c r="T30" s="11">
        <f t="shared" si="9"/>
        <v>0</v>
      </c>
      <c r="U30" s="11">
        <f t="shared" si="9"/>
        <v>0</v>
      </c>
      <c r="V30" s="11">
        <f t="shared" si="10"/>
        <v>0</v>
      </c>
      <c r="W30" s="11">
        <f t="shared" si="10"/>
        <v>0</v>
      </c>
      <c r="X30" s="11">
        <f t="shared" si="10"/>
        <v>0</v>
      </c>
      <c r="Y30" s="11">
        <f t="shared" si="10"/>
        <v>0</v>
      </c>
      <c r="Z30" s="11">
        <f t="shared" si="10"/>
        <v>0</v>
      </c>
      <c r="AA30" s="11">
        <f t="shared" si="10"/>
        <v>0</v>
      </c>
      <c r="AB30" s="11">
        <f t="shared" si="10"/>
        <v>0</v>
      </c>
      <c r="AC30" s="11">
        <f t="shared" si="10"/>
        <v>0</v>
      </c>
      <c r="AD30" s="11">
        <f t="shared" si="10"/>
        <v>0</v>
      </c>
      <c r="AE30" s="11">
        <f t="shared" si="10"/>
        <v>0</v>
      </c>
      <c r="AF30" s="11">
        <f t="shared" si="10"/>
        <v>0</v>
      </c>
      <c r="AG30" s="11">
        <f t="shared" si="10"/>
        <v>0</v>
      </c>
      <c r="AH30" s="11">
        <f t="shared" si="10"/>
        <v>0</v>
      </c>
      <c r="AI30" s="11">
        <f t="shared" si="10"/>
        <v>0</v>
      </c>
      <c r="AJ30" s="11">
        <f t="shared" si="10"/>
        <v>0</v>
      </c>
      <c r="AK30" s="11">
        <f t="shared" si="10"/>
        <v>0</v>
      </c>
      <c r="AL30" s="11">
        <f t="shared" si="11"/>
        <v>0</v>
      </c>
      <c r="AM30" s="11">
        <f t="shared" si="11"/>
        <v>0</v>
      </c>
      <c r="AN30" s="11">
        <f t="shared" si="11"/>
        <v>0</v>
      </c>
      <c r="AO30" s="11">
        <f t="shared" si="11"/>
        <v>0</v>
      </c>
      <c r="AP30" s="11">
        <f t="shared" si="11"/>
        <v>0</v>
      </c>
      <c r="AQ30" s="11">
        <f t="shared" si="11"/>
        <v>0</v>
      </c>
      <c r="AR30" s="11">
        <f t="shared" si="11"/>
        <v>0</v>
      </c>
      <c r="AS30" s="11">
        <f t="shared" si="11"/>
        <v>0</v>
      </c>
      <c r="AT30" s="11">
        <f t="shared" si="11"/>
        <v>0</v>
      </c>
      <c r="AU30" s="11">
        <f t="shared" si="11"/>
        <v>0</v>
      </c>
      <c r="AV30" s="11">
        <f t="shared" si="11"/>
        <v>0</v>
      </c>
      <c r="AW30" s="11">
        <f t="shared" si="11"/>
        <v>0</v>
      </c>
      <c r="AX30" s="11">
        <f t="shared" si="11"/>
        <v>0</v>
      </c>
    </row>
    <row r="31" spans="1:59" x14ac:dyDescent="0.25">
      <c r="A31" s="23">
        <f t="shared" si="12"/>
        <v>0</v>
      </c>
      <c r="B31" s="95">
        <f t="shared" si="15"/>
        <v>45382</v>
      </c>
      <c r="C31" s="12">
        <f>SUM('Velocity Input'!G43:G46)</f>
        <v>0</v>
      </c>
      <c r="D31" s="15">
        <f t="shared" si="13"/>
        <v>0</v>
      </c>
      <c r="E31" s="12">
        <f t="shared" si="14"/>
        <v>0</v>
      </c>
      <c r="F31" s="11">
        <f t="shared" si="9"/>
        <v>0</v>
      </c>
      <c r="G31" s="11">
        <f t="shared" si="9"/>
        <v>0</v>
      </c>
      <c r="H31" s="11">
        <f t="shared" si="9"/>
        <v>0</v>
      </c>
      <c r="I31" s="11">
        <f t="shared" si="9"/>
        <v>0</v>
      </c>
      <c r="J31" s="11">
        <f t="shared" si="9"/>
        <v>0</v>
      </c>
      <c r="K31" s="11">
        <f t="shared" si="9"/>
        <v>0</v>
      </c>
      <c r="L31" s="11">
        <f t="shared" si="9"/>
        <v>0</v>
      </c>
      <c r="M31" s="11">
        <f t="shared" si="9"/>
        <v>0</v>
      </c>
      <c r="N31" s="11">
        <f t="shared" si="9"/>
        <v>0</v>
      </c>
      <c r="O31" s="11">
        <f t="shared" si="9"/>
        <v>0</v>
      </c>
      <c r="P31" s="11">
        <f t="shared" si="9"/>
        <v>0</v>
      </c>
      <c r="Q31" s="11">
        <f t="shared" si="9"/>
        <v>0</v>
      </c>
      <c r="R31" s="11">
        <f t="shared" si="9"/>
        <v>0</v>
      </c>
      <c r="S31" s="11">
        <f t="shared" si="9"/>
        <v>0</v>
      </c>
      <c r="T31" s="11">
        <f t="shared" si="9"/>
        <v>0</v>
      </c>
      <c r="U31" s="11">
        <f t="shared" si="9"/>
        <v>0</v>
      </c>
      <c r="V31" s="11">
        <f t="shared" si="10"/>
        <v>0</v>
      </c>
      <c r="W31" s="11">
        <f t="shared" si="10"/>
        <v>0</v>
      </c>
      <c r="X31" s="11">
        <f t="shared" si="10"/>
        <v>0</v>
      </c>
      <c r="Y31" s="11">
        <f t="shared" si="10"/>
        <v>0</v>
      </c>
      <c r="Z31" s="11">
        <f t="shared" si="10"/>
        <v>0</v>
      </c>
      <c r="AA31" s="11">
        <f t="shared" si="10"/>
        <v>0</v>
      </c>
      <c r="AB31" s="11">
        <f t="shared" si="10"/>
        <v>0</v>
      </c>
      <c r="AC31" s="11">
        <f t="shared" si="10"/>
        <v>0</v>
      </c>
      <c r="AD31" s="11">
        <f t="shared" si="10"/>
        <v>0</v>
      </c>
      <c r="AE31" s="11">
        <f t="shared" si="10"/>
        <v>0</v>
      </c>
      <c r="AF31" s="11">
        <f t="shared" si="10"/>
        <v>0</v>
      </c>
      <c r="AG31" s="11">
        <f t="shared" si="10"/>
        <v>0</v>
      </c>
      <c r="AH31" s="11">
        <f t="shared" si="10"/>
        <v>0</v>
      </c>
      <c r="AI31" s="11">
        <f t="shared" si="10"/>
        <v>0</v>
      </c>
      <c r="AJ31" s="11">
        <f t="shared" si="10"/>
        <v>0</v>
      </c>
      <c r="AK31" s="11">
        <f t="shared" si="10"/>
        <v>0</v>
      </c>
      <c r="AL31" s="11">
        <f t="shared" si="11"/>
        <v>0</v>
      </c>
      <c r="AM31" s="11">
        <f t="shared" si="11"/>
        <v>0</v>
      </c>
      <c r="AN31" s="11">
        <f t="shared" si="11"/>
        <v>0</v>
      </c>
      <c r="AO31" s="11">
        <f t="shared" si="11"/>
        <v>0</v>
      </c>
      <c r="AP31" s="11">
        <f t="shared" si="11"/>
        <v>0</v>
      </c>
      <c r="AQ31" s="11">
        <f t="shared" si="11"/>
        <v>0</v>
      </c>
      <c r="AR31" s="11">
        <f t="shared" si="11"/>
        <v>0</v>
      </c>
      <c r="AS31" s="11">
        <f t="shared" si="11"/>
        <v>0</v>
      </c>
      <c r="AT31" s="11">
        <f t="shared" si="11"/>
        <v>0</v>
      </c>
      <c r="AU31" s="11">
        <f t="shared" si="11"/>
        <v>0</v>
      </c>
      <c r="AV31" s="11">
        <f t="shared" si="11"/>
        <v>0</v>
      </c>
      <c r="AW31" s="11">
        <f t="shared" si="11"/>
        <v>0</v>
      </c>
      <c r="AX31" s="11">
        <f t="shared" si="11"/>
        <v>0</v>
      </c>
    </row>
    <row r="32" spans="1:59" x14ac:dyDescent="0.25">
      <c r="A32" s="23">
        <f t="shared" si="12"/>
        <v>0</v>
      </c>
      <c r="B32" s="95">
        <f t="shared" si="15"/>
        <v>45412</v>
      </c>
      <c r="C32" s="12">
        <f>SUM('Velocity Input'!G47:G51)</f>
        <v>0</v>
      </c>
      <c r="D32" s="15">
        <f t="shared" si="13"/>
        <v>0</v>
      </c>
      <c r="E32" s="12"/>
      <c r="F32" s="11">
        <f t="shared" si="9"/>
        <v>0</v>
      </c>
      <c r="G32" s="11">
        <f t="shared" si="9"/>
        <v>0</v>
      </c>
      <c r="H32" s="11">
        <f t="shared" si="9"/>
        <v>0</v>
      </c>
      <c r="I32" s="11">
        <f t="shared" si="9"/>
        <v>0</v>
      </c>
      <c r="J32" s="11">
        <f t="shared" si="9"/>
        <v>0</v>
      </c>
      <c r="K32" s="11">
        <f t="shared" si="9"/>
        <v>0</v>
      </c>
      <c r="L32" s="11">
        <f t="shared" si="9"/>
        <v>0</v>
      </c>
      <c r="M32" s="11">
        <f t="shared" si="9"/>
        <v>0</v>
      </c>
      <c r="N32" s="11">
        <f t="shared" si="9"/>
        <v>0</v>
      </c>
      <c r="O32" s="11">
        <f t="shared" si="9"/>
        <v>0</v>
      </c>
      <c r="P32" s="11">
        <f t="shared" si="9"/>
        <v>0</v>
      </c>
      <c r="Q32" s="11">
        <f t="shared" si="9"/>
        <v>0</v>
      </c>
      <c r="R32" s="11">
        <f t="shared" si="9"/>
        <v>0</v>
      </c>
      <c r="S32" s="11">
        <f t="shared" si="9"/>
        <v>0</v>
      </c>
      <c r="T32" s="11">
        <f t="shared" si="9"/>
        <v>0</v>
      </c>
      <c r="U32" s="11">
        <f t="shared" si="9"/>
        <v>0</v>
      </c>
      <c r="V32" s="11">
        <f t="shared" si="10"/>
        <v>0</v>
      </c>
      <c r="W32" s="11">
        <f t="shared" si="10"/>
        <v>0</v>
      </c>
      <c r="X32" s="11">
        <f t="shared" si="10"/>
        <v>0</v>
      </c>
      <c r="Y32" s="11">
        <f t="shared" si="10"/>
        <v>0</v>
      </c>
      <c r="Z32" s="11">
        <f t="shared" si="10"/>
        <v>0</v>
      </c>
      <c r="AA32" s="11">
        <f t="shared" si="10"/>
        <v>0</v>
      </c>
      <c r="AB32" s="11">
        <f t="shared" si="10"/>
        <v>0</v>
      </c>
      <c r="AC32" s="11">
        <f t="shared" si="10"/>
        <v>0</v>
      </c>
      <c r="AD32" s="11">
        <f t="shared" si="10"/>
        <v>0</v>
      </c>
      <c r="AE32" s="11">
        <f t="shared" si="10"/>
        <v>0</v>
      </c>
      <c r="AF32" s="11">
        <f t="shared" si="10"/>
        <v>0</v>
      </c>
      <c r="AG32" s="11">
        <f t="shared" si="10"/>
        <v>0</v>
      </c>
      <c r="AH32" s="11">
        <f t="shared" si="10"/>
        <v>0</v>
      </c>
      <c r="AI32" s="11">
        <f t="shared" si="10"/>
        <v>0</v>
      </c>
      <c r="AJ32" s="11">
        <f t="shared" si="10"/>
        <v>0</v>
      </c>
      <c r="AK32" s="11">
        <f t="shared" si="10"/>
        <v>0</v>
      </c>
      <c r="AL32" s="11">
        <f t="shared" si="11"/>
        <v>0</v>
      </c>
      <c r="AM32" s="11">
        <f t="shared" si="11"/>
        <v>0</v>
      </c>
      <c r="AN32" s="11">
        <f t="shared" si="11"/>
        <v>0</v>
      </c>
      <c r="AO32" s="11">
        <f t="shared" si="11"/>
        <v>0</v>
      </c>
      <c r="AP32" s="11">
        <f t="shared" si="11"/>
        <v>0</v>
      </c>
      <c r="AQ32" s="11">
        <f t="shared" si="11"/>
        <v>0</v>
      </c>
      <c r="AR32" s="11">
        <f t="shared" si="11"/>
        <v>0</v>
      </c>
      <c r="AS32" s="11">
        <f t="shared" si="11"/>
        <v>0</v>
      </c>
      <c r="AT32" s="11">
        <f t="shared" si="11"/>
        <v>0</v>
      </c>
      <c r="AU32" s="11">
        <f t="shared" si="11"/>
        <v>0</v>
      </c>
      <c r="AV32" s="11">
        <f t="shared" si="11"/>
        <v>0</v>
      </c>
      <c r="AW32" s="11">
        <f t="shared" si="11"/>
        <v>0</v>
      </c>
      <c r="AX32" s="11">
        <f t="shared" si="11"/>
        <v>0</v>
      </c>
    </row>
    <row r="33" spans="1:50" x14ac:dyDescent="0.25">
      <c r="A33" s="23">
        <f t="shared" si="12"/>
        <v>0</v>
      </c>
      <c r="B33" s="95">
        <f t="shared" si="15"/>
        <v>45443</v>
      </c>
      <c r="C33" s="12">
        <f>SUM('Velocity Input'!G52:G56)</f>
        <v>0</v>
      </c>
      <c r="D33" s="15">
        <f t="shared" si="13"/>
        <v>0</v>
      </c>
      <c r="E33" s="12">
        <f>E31</f>
        <v>0</v>
      </c>
      <c r="F33" s="11">
        <f t="shared" si="9"/>
        <v>0</v>
      </c>
      <c r="G33" s="11">
        <f t="shared" si="9"/>
        <v>0</v>
      </c>
      <c r="H33" s="11">
        <f t="shared" si="9"/>
        <v>0</v>
      </c>
      <c r="I33" s="11">
        <f t="shared" si="9"/>
        <v>0</v>
      </c>
      <c r="J33" s="11">
        <f t="shared" si="9"/>
        <v>0</v>
      </c>
      <c r="K33" s="11">
        <f t="shared" si="9"/>
        <v>0</v>
      </c>
      <c r="L33" s="11">
        <f t="shared" si="9"/>
        <v>0</v>
      </c>
      <c r="M33" s="11">
        <f t="shared" si="9"/>
        <v>0</v>
      </c>
      <c r="N33" s="11">
        <f t="shared" si="9"/>
        <v>0</v>
      </c>
      <c r="O33" s="11">
        <f t="shared" si="9"/>
        <v>0</v>
      </c>
      <c r="P33" s="11">
        <f t="shared" si="9"/>
        <v>0</v>
      </c>
      <c r="Q33" s="11">
        <f t="shared" si="9"/>
        <v>0</v>
      </c>
      <c r="R33" s="11">
        <f t="shared" si="9"/>
        <v>0</v>
      </c>
      <c r="S33" s="11">
        <f t="shared" si="9"/>
        <v>0</v>
      </c>
      <c r="T33" s="11">
        <f t="shared" si="9"/>
        <v>0</v>
      </c>
      <c r="U33" s="11">
        <f t="shared" si="9"/>
        <v>0</v>
      </c>
      <c r="V33" s="11">
        <f t="shared" si="10"/>
        <v>0</v>
      </c>
      <c r="W33" s="11">
        <f t="shared" si="10"/>
        <v>0</v>
      </c>
      <c r="X33" s="11">
        <f t="shared" si="10"/>
        <v>0</v>
      </c>
      <c r="Y33" s="11">
        <f t="shared" si="10"/>
        <v>0</v>
      </c>
      <c r="Z33" s="11">
        <f t="shared" si="10"/>
        <v>0</v>
      </c>
      <c r="AA33" s="11">
        <f t="shared" si="10"/>
        <v>0</v>
      </c>
      <c r="AB33" s="11">
        <f t="shared" si="10"/>
        <v>0</v>
      </c>
      <c r="AC33" s="11">
        <f t="shared" si="10"/>
        <v>0</v>
      </c>
      <c r="AD33" s="11">
        <f t="shared" si="10"/>
        <v>0</v>
      </c>
      <c r="AE33" s="11">
        <f t="shared" si="10"/>
        <v>0</v>
      </c>
      <c r="AF33" s="11">
        <f t="shared" si="10"/>
        <v>0</v>
      </c>
      <c r="AG33" s="11">
        <f t="shared" si="10"/>
        <v>0</v>
      </c>
      <c r="AH33" s="11">
        <f t="shared" si="10"/>
        <v>0</v>
      </c>
      <c r="AI33" s="11">
        <f t="shared" si="10"/>
        <v>0</v>
      </c>
      <c r="AJ33" s="11">
        <f t="shared" si="10"/>
        <v>0</v>
      </c>
      <c r="AK33" s="11">
        <f t="shared" si="10"/>
        <v>0</v>
      </c>
      <c r="AL33" s="11">
        <f t="shared" si="11"/>
        <v>0</v>
      </c>
      <c r="AM33" s="11">
        <f t="shared" si="11"/>
        <v>0</v>
      </c>
      <c r="AN33" s="11">
        <f t="shared" si="11"/>
        <v>0</v>
      </c>
      <c r="AO33" s="11">
        <f t="shared" si="11"/>
        <v>0</v>
      </c>
      <c r="AP33" s="11">
        <f t="shared" si="11"/>
        <v>0</v>
      </c>
      <c r="AQ33" s="11">
        <f t="shared" si="11"/>
        <v>0</v>
      </c>
      <c r="AR33" s="11">
        <f t="shared" si="11"/>
        <v>0</v>
      </c>
      <c r="AS33" s="11">
        <f t="shared" si="11"/>
        <v>0</v>
      </c>
      <c r="AT33" s="11">
        <f t="shared" si="11"/>
        <v>0</v>
      </c>
      <c r="AU33" s="11">
        <f t="shared" si="11"/>
        <v>0</v>
      </c>
      <c r="AV33" s="11">
        <f t="shared" si="11"/>
        <v>0</v>
      </c>
      <c r="AW33" s="11">
        <f t="shared" si="11"/>
        <v>0</v>
      </c>
      <c r="AX33" s="11">
        <f t="shared" si="11"/>
        <v>0</v>
      </c>
    </row>
    <row r="34" spans="1:50" x14ac:dyDescent="0.25">
      <c r="A34" s="23">
        <f t="shared" si="12"/>
        <v>0</v>
      </c>
      <c r="B34" s="95">
        <f t="shared" si="15"/>
        <v>45473</v>
      </c>
      <c r="C34" s="12">
        <f>SUM('Velocity Input'!G57:G61)</f>
        <v>0</v>
      </c>
      <c r="D34" s="15">
        <f t="shared" si="13"/>
        <v>0</v>
      </c>
      <c r="E34" s="12">
        <f t="shared" si="14"/>
        <v>0</v>
      </c>
      <c r="F34" s="11">
        <f t="shared" si="9"/>
        <v>0</v>
      </c>
      <c r="G34" s="11">
        <f t="shared" si="9"/>
        <v>0</v>
      </c>
      <c r="H34" s="11">
        <f t="shared" si="9"/>
        <v>0</v>
      </c>
      <c r="I34" s="11">
        <f t="shared" si="9"/>
        <v>0</v>
      </c>
      <c r="J34" s="11">
        <f t="shared" si="9"/>
        <v>0</v>
      </c>
      <c r="K34" s="11">
        <f t="shared" si="9"/>
        <v>0</v>
      </c>
      <c r="L34" s="11">
        <f t="shared" si="9"/>
        <v>0</v>
      </c>
      <c r="M34" s="11">
        <f t="shared" si="9"/>
        <v>0</v>
      </c>
      <c r="N34" s="11">
        <f t="shared" si="9"/>
        <v>0</v>
      </c>
      <c r="O34" s="11">
        <f t="shared" si="9"/>
        <v>0</v>
      </c>
      <c r="P34" s="11">
        <f t="shared" si="9"/>
        <v>0</v>
      </c>
      <c r="Q34" s="11">
        <f t="shared" si="9"/>
        <v>0</v>
      </c>
      <c r="R34" s="11">
        <f t="shared" si="9"/>
        <v>0</v>
      </c>
      <c r="S34" s="11">
        <f t="shared" si="9"/>
        <v>0</v>
      </c>
      <c r="T34" s="11">
        <f t="shared" si="9"/>
        <v>0</v>
      </c>
      <c r="U34" s="11">
        <f t="shared" si="9"/>
        <v>0</v>
      </c>
      <c r="V34" s="11">
        <f t="shared" si="10"/>
        <v>0</v>
      </c>
      <c r="W34" s="11">
        <f t="shared" si="10"/>
        <v>0</v>
      </c>
      <c r="X34" s="11">
        <f t="shared" si="10"/>
        <v>0</v>
      </c>
      <c r="Y34" s="11">
        <f t="shared" si="10"/>
        <v>0</v>
      </c>
      <c r="Z34" s="11">
        <f t="shared" si="10"/>
        <v>0</v>
      </c>
      <c r="AA34" s="11">
        <f t="shared" si="10"/>
        <v>0</v>
      </c>
      <c r="AB34" s="11">
        <f t="shared" si="10"/>
        <v>0</v>
      </c>
      <c r="AC34" s="11">
        <f t="shared" si="10"/>
        <v>0</v>
      </c>
      <c r="AD34" s="11">
        <f t="shared" si="10"/>
        <v>0</v>
      </c>
      <c r="AE34" s="11">
        <f t="shared" si="10"/>
        <v>0</v>
      </c>
      <c r="AF34" s="11">
        <f t="shared" si="10"/>
        <v>0</v>
      </c>
      <c r="AG34" s="11">
        <f t="shared" si="10"/>
        <v>0</v>
      </c>
      <c r="AH34" s="11">
        <f t="shared" si="10"/>
        <v>0</v>
      </c>
      <c r="AI34" s="11">
        <f t="shared" si="10"/>
        <v>0</v>
      </c>
      <c r="AJ34" s="11">
        <f t="shared" si="10"/>
        <v>0</v>
      </c>
      <c r="AK34" s="11">
        <f t="shared" si="10"/>
        <v>0</v>
      </c>
      <c r="AL34" s="11">
        <f t="shared" si="11"/>
        <v>0</v>
      </c>
      <c r="AM34" s="11">
        <f t="shared" si="11"/>
        <v>0</v>
      </c>
      <c r="AN34" s="11">
        <f t="shared" si="11"/>
        <v>0</v>
      </c>
      <c r="AO34" s="11">
        <f t="shared" si="11"/>
        <v>0</v>
      </c>
      <c r="AP34" s="11">
        <f t="shared" si="11"/>
        <v>0</v>
      </c>
      <c r="AQ34" s="11">
        <f t="shared" si="11"/>
        <v>0</v>
      </c>
      <c r="AR34" s="11">
        <f t="shared" si="11"/>
        <v>0</v>
      </c>
      <c r="AS34" s="11">
        <f t="shared" si="11"/>
        <v>0</v>
      </c>
      <c r="AT34" s="11">
        <f t="shared" si="11"/>
        <v>0</v>
      </c>
      <c r="AU34" s="11">
        <f t="shared" si="11"/>
        <v>0</v>
      </c>
      <c r="AV34" s="11">
        <f t="shared" si="11"/>
        <v>0</v>
      </c>
      <c r="AW34" s="11">
        <f t="shared" si="11"/>
        <v>0</v>
      </c>
      <c r="AX34" s="11">
        <f t="shared" si="11"/>
        <v>0</v>
      </c>
    </row>
    <row r="35" spans="1:50" x14ac:dyDescent="0.25">
      <c r="A35" s="23">
        <f t="shared" si="12"/>
        <v>0</v>
      </c>
      <c r="B35" s="95">
        <f t="shared" si="15"/>
        <v>45504</v>
      </c>
      <c r="C35" s="12">
        <f>SUM('Velocity Input'!G62:G66)</f>
        <v>0</v>
      </c>
      <c r="D35" s="15">
        <f t="shared" si="13"/>
        <v>0</v>
      </c>
      <c r="E35" s="12">
        <f t="shared" si="14"/>
        <v>0</v>
      </c>
      <c r="F35" s="11">
        <f t="shared" si="9"/>
        <v>0</v>
      </c>
      <c r="G35" s="11">
        <f t="shared" si="9"/>
        <v>0</v>
      </c>
      <c r="H35" s="11">
        <f t="shared" si="9"/>
        <v>0</v>
      </c>
      <c r="I35" s="11">
        <f t="shared" si="9"/>
        <v>0</v>
      </c>
      <c r="J35" s="11">
        <f t="shared" si="9"/>
        <v>0</v>
      </c>
      <c r="K35" s="11">
        <f t="shared" si="9"/>
        <v>0</v>
      </c>
      <c r="L35" s="11">
        <f t="shared" si="9"/>
        <v>0</v>
      </c>
      <c r="M35" s="11">
        <f t="shared" si="9"/>
        <v>0</v>
      </c>
      <c r="N35" s="11">
        <f t="shared" si="9"/>
        <v>0</v>
      </c>
      <c r="O35" s="11">
        <f t="shared" si="9"/>
        <v>0</v>
      </c>
      <c r="P35" s="11">
        <f t="shared" si="9"/>
        <v>0</v>
      </c>
      <c r="Q35" s="11">
        <f t="shared" si="9"/>
        <v>0</v>
      </c>
      <c r="R35" s="11">
        <f t="shared" si="9"/>
        <v>0</v>
      </c>
      <c r="S35" s="11">
        <f t="shared" si="9"/>
        <v>0</v>
      </c>
      <c r="T35" s="11">
        <f t="shared" si="9"/>
        <v>0</v>
      </c>
      <c r="U35" s="11">
        <f t="shared" si="9"/>
        <v>0</v>
      </c>
      <c r="V35" s="11">
        <f t="shared" si="10"/>
        <v>0</v>
      </c>
      <c r="W35" s="11">
        <f t="shared" si="10"/>
        <v>0</v>
      </c>
      <c r="X35" s="11">
        <f t="shared" si="10"/>
        <v>0</v>
      </c>
      <c r="Y35" s="11">
        <f t="shared" si="10"/>
        <v>0</v>
      </c>
      <c r="Z35" s="11">
        <f t="shared" si="10"/>
        <v>0</v>
      </c>
      <c r="AA35" s="11">
        <f t="shared" si="10"/>
        <v>0</v>
      </c>
      <c r="AB35" s="11">
        <f t="shared" si="10"/>
        <v>0</v>
      </c>
      <c r="AC35" s="11">
        <f t="shared" si="10"/>
        <v>0</v>
      </c>
      <c r="AD35" s="11">
        <f t="shared" si="10"/>
        <v>0</v>
      </c>
      <c r="AE35" s="11">
        <f t="shared" si="10"/>
        <v>0</v>
      </c>
      <c r="AF35" s="11">
        <f t="shared" si="10"/>
        <v>0</v>
      </c>
      <c r="AG35" s="11">
        <f t="shared" si="10"/>
        <v>0</v>
      </c>
      <c r="AH35" s="11">
        <f t="shared" si="10"/>
        <v>0</v>
      </c>
      <c r="AI35" s="11">
        <f t="shared" si="10"/>
        <v>0</v>
      </c>
      <c r="AJ35" s="11">
        <f t="shared" si="10"/>
        <v>0</v>
      </c>
      <c r="AK35" s="11">
        <f t="shared" si="10"/>
        <v>0</v>
      </c>
      <c r="AL35" s="11">
        <f t="shared" si="11"/>
        <v>0</v>
      </c>
      <c r="AM35" s="11">
        <f t="shared" si="11"/>
        <v>0</v>
      </c>
      <c r="AN35" s="11">
        <f t="shared" si="11"/>
        <v>0</v>
      </c>
      <c r="AO35" s="11">
        <f t="shared" si="11"/>
        <v>0</v>
      </c>
      <c r="AP35" s="11">
        <f t="shared" si="11"/>
        <v>0</v>
      </c>
      <c r="AQ35" s="11">
        <f t="shared" si="11"/>
        <v>0</v>
      </c>
      <c r="AR35" s="11">
        <f t="shared" si="11"/>
        <v>0</v>
      </c>
      <c r="AS35" s="11">
        <f t="shared" si="11"/>
        <v>0</v>
      </c>
      <c r="AT35" s="11">
        <f t="shared" si="11"/>
        <v>0</v>
      </c>
      <c r="AU35" s="11">
        <f t="shared" si="11"/>
        <v>0</v>
      </c>
      <c r="AV35" s="11">
        <f t="shared" si="11"/>
        <v>0</v>
      </c>
      <c r="AW35" s="11">
        <f t="shared" si="11"/>
        <v>0</v>
      </c>
      <c r="AX35" s="11">
        <f t="shared" si="11"/>
        <v>0</v>
      </c>
    </row>
    <row r="36" spans="1:50" x14ac:dyDescent="0.25">
      <c r="A36" s="23">
        <f t="shared" si="12"/>
        <v>0</v>
      </c>
      <c r="B36" s="95">
        <f t="shared" si="15"/>
        <v>45535</v>
      </c>
      <c r="C36" s="12">
        <f>SUM('Velocity Input'!G67:G71)</f>
        <v>0</v>
      </c>
      <c r="D36" s="15">
        <f t="shared" si="13"/>
        <v>0</v>
      </c>
      <c r="E36" s="12">
        <f t="shared" si="14"/>
        <v>0</v>
      </c>
      <c r="F36" s="11">
        <f t="shared" si="9"/>
        <v>0</v>
      </c>
      <c r="G36" s="11">
        <f t="shared" si="9"/>
        <v>0</v>
      </c>
      <c r="H36" s="11">
        <f t="shared" si="9"/>
        <v>0</v>
      </c>
      <c r="I36" s="11">
        <f t="shared" si="9"/>
        <v>0</v>
      </c>
      <c r="J36" s="11">
        <f t="shared" si="9"/>
        <v>0</v>
      </c>
      <c r="K36" s="11">
        <f t="shared" si="9"/>
        <v>0</v>
      </c>
      <c r="L36" s="11">
        <f t="shared" si="9"/>
        <v>0</v>
      </c>
      <c r="M36" s="11">
        <f t="shared" si="9"/>
        <v>0</v>
      </c>
      <c r="N36" s="11">
        <f t="shared" si="9"/>
        <v>0</v>
      </c>
      <c r="O36" s="11">
        <f t="shared" si="9"/>
        <v>0</v>
      </c>
      <c r="P36" s="11">
        <f t="shared" si="9"/>
        <v>0</v>
      </c>
      <c r="Q36" s="11">
        <f t="shared" si="9"/>
        <v>0</v>
      </c>
      <c r="R36" s="11">
        <f t="shared" si="9"/>
        <v>0</v>
      </c>
      <c r="S36" s="11">
        <f t="shared" si="9"/>
        <v>0</v>
      </c>
      <c r="T36" s="11">
        <f t="shared" si="9"/>
        <v>0</v>
      </c>
      <c r="U36" s="11">
        <f t="shared" si="9"/>
        <v>0</v>
      </c>
      <c r="V36" s="11">
        <f t="shared" si="10"/>
        <v>0</v>
      </c>
      <c r="W36" s="11">
        <f t="shared" si="10"/>
        <v>0</v>
      </c>
      <c r="X36" s="11">
        <f t="shared" si="10"/>
        <v>0</v>
      </c>
      <c r="Y36" s="11">
        <f t="shared" si="10"/>
        <v>0</v>
      </c>
      <c r="Z36" s="11">
        <f t="shared" si="10"/>
        <v>0</v>
      </c>
      <c r="AA36" s="11">
        <f t="shared" si="10"/>
        <v>0</v>
      </c>
      <c r="AB36" s="11">
        <f t="shared" si="10"/>
        <v>0</v>
      </c>
      <c r="AC36" s="11">
        <f t="shared" si="10"/>
        <v>0</v>
      </c>
      <c r="AD36" s="11">
        <f t="shared" si="10"/>
        <v>0</v>
      </c>
      <c r="AE36" s="11">
        <f t="shared" si="10"/>
        <v>0</v>
      </c>
      <c r="AF36" s="11">
        <f t="shared" si="10"/>
        <v>0</v>
      </c>
      <c r="AG36" s="11">
        <f t="shared" si="10"/>
        <v>0</v>
      </c>
      <c r="AH36" s="11">
        <f t="shared" si="10"/>
        <v>0</v>
      </c>
      <c r="AI36" s="11">
        <f t="shared" si="10"/>
        <v>0</v>
      </c>
      <c r="AJ36" s="11">
        <f t="shared" si="10"/>
        <v>0</v>
      </c>
      <c r="AK36" s="11">
        <f t="shared" si="10"/>
        <v>0</v>
      </c>
      <c r="AL36" s="11">
        <f t="shared" si="11"/>
        <v>0</v>
      </c>
      <c r="AM36" s="11">
        <f t="shared" si="11"/>
        <v>0</v>
      </c>
      <c r="AN36" s="11">
        <f t="shared" si="11"/>
        <v>0</v>
      </c>
      <c r="AO36" s="11">
        <f t="shared" si="11"/>
        <v>0</v>
      </c>
      <c r="AP36" s="11">
        <f t="shared" si="11"/>
        <v>0</v>
      </c>
      <c r="AQ36" s="11">
        <f t="shared" si="11"/>
        <v>0</v>
      </c>
      <c r="AR36" s="11">
        <f t="shared" si="11"/>
        <v>0</v>
      </c>
      <c r="AS36" s="11">
        <f t="shared" si="11"/>
        <v>0</v>
      </c>
      <c r="AT36" s="11">
        <f t="shared" si="11"/>
        <v>0</v>
      </c>
      <c r="AU36" s="11">
        <f t="shared" si="11"/>
        <v>0</v>
      </c>
      <c r="AV36" s="11">
        <f t="shared" si="11"/>
        <v>0</v>
      </c>
      <c r="AW36" s="11">
        <f t="shared" si="11"/>
        <v>0</v>
      </c>
      <c r="AX36" s="11">
        <f t="shared" si="11"/>
        <v>0</v>
      </c>
    </row>
    <row r="37" spans="1:50" x14ac:dyDescent="0.25">
      <c r="A37" s="23">
        <f t="shared" si="12"/>
        <v>0</v>
      </c>
      <c r="B37" s="95">
        <f t="shared" si="15"/>
        <v>45565</v>
      </c>
      <c r="C37" s="12">
        <f>SUM('Velocity Input'!G72:G76)</f>
        <v>0</v>
      </c>
      <c r="D37" s="15">
        <f t="shared" si="13"/>
        <v>0</v>
      </c>
      <c r="E37" s="12">
        <f t="shared" si="14"/>
        <v>0</v>
      </c>
      <c r="F37" s="11">
        <f t="shared" si="9"/>
        <v>0</v>
      </c>
      <c r="G37" s="11">
        <f t="shared" si="9"/>
        <v>0</v>
      </c>
      <c r="H37" s="11">
        <f t="shared" si="9"/>
        <v>0</v>
      </c>
      <c r="I37" s="11">
        <f t="shared" si="9"/>
        <v>0</v>
      </c>
      <c r="J37" s="11">
        <f t="shared" si="9"/>
        <v>0</v>
      </c>
      <c r="K37" s="11">
        <f t="shared" si="9"/>
        <v>0</v>
      </c>
      <c r="L37" s="11">
        <f t="shared" si="9"/>
        <v>0</v>
      </c>
      <c r="M37" s="11">
        <f t="shared" si="9"/>
        <v>0</v>
      </c>
      <c r="N37" s="11">
        <f t="shared" si="9"/>
        <v>0</v>
      </c>
      <c r="O37" s="11">
        <f t="shared" si="9"/>
        <v>0</v>
      </c>
      <c r="P37" s="11">
        <f t="shared" si="9"/>
        <v>0</v>
      </c>
      <c r="Q37" s="11">
        <f t="shared" si="9"/>
        <v>0</v>
      </c>
      <c r="R37" s="11">
        <f t="shared" si="9"/>
        <v>0</v>
      </c>
      <c r="S37" s="11">
        <f t="shared" si="9"/>
        <v>0</v>
      </c>
      <c r="T37" s="11">
        <f t="shared" si="9"/>
        <v>0</v>
      </c>
      <c r="U37" s="11">
        <f t="shared" si="9"/>
        <v>0</v>
      </c>
      <c r="V37" s="11">
        <f t="shared" si="10"/>
        <v>0</v>
      </c>
      <c r="W37" s="11">
        <f t="shared" si="10"/>
        <v>0</v>
      </c>
      <c r="X37" s="11">
        <f t="shared" si="10"/>
        <v>0</v>
      </c>
      <c r="Y37" s="11">
        <f t="shared" si="10"/>
        <v>0</v>
      </c>
      <c r="Z37" s="11">
        <f t="shared" si="10"/>
        <v>0</v>
      </c>
      <c r="AA37" s="11">
        <f t="shared" si="10"/>
        <v>0</v>
      </c>
      <c r="AB37" s="11">
        <f t="shared" si="10"/>
        <v>0</v>
      </c>
      <c r="AC37" s="11">
        <f t="shared" si="10"/>
        <v>0</v>
      </c>
      <c r="AD37" s="11">
        <f t="shared" si="10"/>
        <v>0</v>
      </c>
      <c r="AE37" s="11">
        <f t="shared" si="10"/>
        <v>0</v>
      </c>
      <c r="AF37" s="11">
        <f t="shared" si="10"/>
        <v>0</v>
      </c>
      <c r="AG37" s="11">
        <f t="shared" si="10"/>
        <v>0</v>
      </c>
      <c r="AH37" s="11">
        <f t="shared" si="10"/>
        <v>0</v>
      </c>
      <c r="AI37" s="11">
        <f t="shared" si="10"/>
        <v>0</v>
      </c>
      <c r="AJ37" s="11">
        <f t="shared" si="10"/>
        <v>0</v>
      </c>
      <c r="AK37" s="11">
        <f t="shared" si="10"/>
        <v>0</v>
      </c>
      <c r="AL37" s="11">
        <f t="shared" si="11"/>
        <v>0</v>
      </c>
      <c r="AM37" s="11">
        <f t="shared" si="11"/>
        <v>0</v>
      </c>
      <c r="AN37" s="11">
        <f t="shared" si="11"/>
        <v>0</v>
      </c>
      <c r="AO37" s="11">
        <f t="shared" si="11"/>
        <v>0</v>
      </c>
      <c r="AP37" s="11">
        <f t="shared" si="11"/>
        <v>0</v>
      </c>
      <c r="AQ37" s="11">
        <f t="shared" si="11"/>
        <v>0</v>
      </c>
      <c r="AR37" s="11">
        <f t="shared" si="11"/>
        <v>0</v>
      </c>
      <c r="AS37" s="11">
        <f t="shared" si="11"/>
        <v>0</v>
      </c>
      <c r="AT37" s="11">
        <f t="shared" si="11"/>
        <v>0</v>
      </c>
      <c r="AU37" s="11">
        <f t="shared" si="11"/>
        <v>0</v>
      </c>
      <c r="AV37" s="11">
        <f t="shared" si="11"/>
        <v>0</v>
      </c>
      <c r="AW37" s="11">
        <f t="shared" si="11"/>
        <v>0</v>
      </c>
      <c r="AX37" s="11">
        <f t="shared" si="11"/>
        <v>0</v>
      </c>
    </row>
    <row r="38" spans="1:50" x14ac:dyDescent="0.25">
      <c r="A38" s="23">
        <f t="shared" si="12"/>
        <v>0</v>
      </c>
      <c r="B38" s="95">
        <f t="shared" si="15"/>
        <v>45596</v>
      </c>
      <c r="C38" s="12">
        <f>SUM('Velocity Input'!G77:G81)</f>
        <v>0</v>
      </c>
      <c r="D38" s="15">
        <f t="shared" si="13"/>
        <v>0</v>
      </c>
      <c r="E38" s="12">
        <f t="shared" si="14"/>
        <v>0</v>
      </c>
      <c r="F38" s="11">
        <f t="shared" si="9"/>
        <v>0</v>
      </c>
      <c r="G38" s="11">
        <f t="shared" si="9"/>
        <v>0</v>
      </c>
      <c r="H38" s="11">
        <f t="shared" si="9"/>
        <v>0</v>
      </c>
      <c r="I38" s="11">
        <f t="shared" si="9"/>
        <v>0</v>
      </c>
      <c r="J38" s="11">
        <f t="shared" si="9"/>
        <v>0</v>
      </c>
      <c r="K38" s="11">
        <f t="shared" si="9"/>
        <v>0</v>
      </c>
      <c r="L38" s="11">
        <f t="shared" si="9"/>
        <v>0</v>
      </c>
      <c r="M38" s="11">
        <f t="shared" si="9"/>
        <v>0</v>
      </c>
      <c r="N38" s="11">
        <f t="shared" si="9"/>
        <v>0</v>
      </c>
      <c r="O38" s="11">
        <f t="shared" si="9"/>
        <v>0</v>
      </c>
      <c r="P38" s="11">
        <f t="shared" si="9"/>
        <v>0</v>
      </c>
      <c r="Q38" s="11">
        <f t="shared" si="9"/>
        <v>0</v>
      </c>
      <c r="R38" s="11">
        <f t="shared" si="9"/>
        <v>0</v>
      </c>
      <c r="S38" s="11">
        <f t="shared" si="9"/>
        <v>0</v>
      </c>
      <c r="T38" s="11">
        <f t="shared" si="9"/>
        <v>0</v>
      </c>
      <c r="U38" s="11">
        <f t="shared" ref="P38:AE53" si="16">IF($B38&gt;U$2,0,IF($C38="CLP",IF($B38=U$2,$E38*U$4,$E38*U$3),IF($B38=U$2,$E38*U$6,$E38*U$5)))</f>
        <v>0</v>
      </c>
      <c r="V38" s="11">
        <f t="shared" si="16"/>
        <v>0</v>
      </c>
      <c r="W38" s="11">
        <f t="shared" si="16"/>
        <v>0</v>
      </c>
      <c r="X38" s="11">
        <f t="shared" si="16"/>
        <v>0</v>
      </c>
      <c r="Y38" s="11">
        <f t="shared" si="16"/>
        <v>0</v>
      </c>
      <c r="Z38" s="11">
        <f t="shared" si="10"/>
        <v>0</v>
      </c>
      <c r="AA38" s="11">
        <f t="shared" si="10"/>
        <v>0</v>
      </c>
      <c r="AB38" s="11">
        <f t="shared" si="10"/>
        <v>0</v>
      </c>
      <c r="AC38" s="11">
        <f t="shared" si="10"/>
        <v>0</v>
      </c>
      <c r="AD38" s="11">
        <f t="shared" si="10"/>
        <v>0</v>
      </c>
      <c r="AE38" s="11">
        <f t="shared" si="10"/>
        <v>0</v>
      </c>
      <c r="AF38" s="11">
        <f t="shared" si="10"/>
        <v>0</v>
      </c>
      <c r="AG38" s="11">
        <f t="shared" si="10"/>
        <v>0</v>
      </c>
      <c r="AH38" s="11">
        <f t="shared" si="10"/>
        <v>0</v>
      </c>
      <c r="AI38" s="11">
        <f t="shared" si="10"/>
        <v>0</v>
      </c>
      <c r="AJ38" s="11">
        <f t="shared" si="10"/>
        <v>0</v>
      </c>
      <c r="AK38" s="11">
        <f t="shared" si="10"/>
        <v>0</v>
      </c>
      <c r="AL38" s="11">
        <f t="shared" si="11"/>
        <v>0</v>
      </c>
      <c r="AM38" s="11">
        <f t="shared" si="11"/>
        <v>0</v>
      </c>
      <c r="AN38" s="11">
        <f t="shared" si="11"/>
        <v>0</v>
      </c>
      <c r="AO38" s="11">
        <f t="shared" si="11"/>
        <v>0</v>
      </c>
      <c r="AP38" s="11">
        <f t="shared" si="11"/>
        <v>0</v>
      </c>
      <c r="AQ38" s="11">
        <f t="shared" si="11"/>
        <v>0</v>
      </c>
      <c r="AR38" s="11">
        <f t="shared" si="11"/>
        <v>0</v>
      </c>
      <c r="AS38" s="11">
        <f t="shared" si="11"/>
        <v>0</v>
      </c>
      <c r="AT38" s="11">
        <f t="shared" si="11"/>
        <v>0</v>
      </c>
      <c r="AU38" s="11">
        <f t="shared" si="11"/>
        <v>0</v>
      </c>
      <c r="AV38" s="11">
        <f t="shared" si="11"/>
        <v>0</v>
      </c>
      <c r="AW38" s="11">
        <f t="shared" si="11"/>
        <v>0</v>
      </c>
      <c r="AX38" s="11">
        <f t="shared" si="11"/>
        <v>0</v>
      </c>
    </row>
    <row r="39" spans="1:50" x14ac:dyDescent="0.25">
      <c r="A39" s="23">
        <f t="shared" si="12"/>
        <v>0</v>
      </c>
      <c r="B39" s="95">
        <f t="shared" si="15"/>
        <v>45626</v>
      </c>
      <c r="C39" s="12">
        <f>SUM('Velocity Input'!G82:G86)</f>
        <v>0</v>
      </c>
      <c r="D39" s="15">
        <f t="shared" si="13"/>
        <v>0</v>
      </c>
      <c r="E39" s="12">
        <f t="shared" si="14"/>
        <v>0</v>
      </c>
      <c r="F39" s="11">
        <f t="shared" ref="F39:U54" si="17">IF($B39&gt;F$2,0,IF($C39="CLP",IF($B39=F$2,$E39*F$4,$E39*F$3),IF($B39=F$2,$E39*F$6,$E39*F$5)))</f>
        <v>0</v>
      </c>
      <c r="G39" s="11">
        <f t="shared" si="17"/>
        <v>0</v>
      </c>
      <c r="H39" s="11">
        <f t="shared" si="17"/>
        <v>0</v>
      </c>
      <c r="I39" s="11">
        <f t="shared" si="17"/>
        <v>0</v>
      </c>
      <c r="J39" s="11">
        <f t="shared" si="17"/>
        <v>0</v>
      </c>
      <c r="K39" s="11">
        <f t="shared" si="17"/>
        <v>0</v>
      </c>
      <c r="L39" s="11">
        <f t="shared" si="17"/>
        <v>0</v>
      </c>
      <c r="M39" s="11">
        <f t="shared" si="17"/>
        <v>0</v>
      </c>
      <c r="N39" s="11">
        <f t="shared" si="17"/>
        <v>0</v>
      </c>
      <c r="O39" s="11">
        <f t="shared" si="17"/>
        <v>0</v>
      </c>
      <c r="P39" s="11">
        <f t="shared" si="16"/>
        <v>0</v>
      </c>
      <c r="Q39" s="11">
        <f t="shared" si="16"/>
        <v>0</v>
      </c>
      <c r="R39" s="11">
        <f t="shared" si="16"/>
        <v>0</v>
      </c>
      <c r="S39" s="11">
        <f t="shared" si="16"/>
        <v>0</v>
      </c>
      <c r="T39" s="11">
        <f t="shared" si="16"/>
        <v>0</v>
      </c>
      <c r="U39" s="11">
        <f t="shared" si="16"/>
        <v>0</v>
      </c>
      <c r="V39" s="11">
        <f t="shared" si="16"/>
        <v>0</v>
      </c>
      <c r="W39" s="11">
        <f t="shared" si="16"/>
        <v>0</v>
      </c>
      <c r="X39" s="11">
        <f t="shared" si="16"/>
        <v>0</v>
      </c>
      <c r="Y39" s="11">
        <f t="shared" si="16"/>
        <v>0</v>
      </c>
      <c r="Z39" s="11">
        <f t="shared" si="16"/>
        <v>0</v>
      </c>
      <c r="AA39" s="11">
        <f t="shared" si="16"/>
        <v>0</v>
      </c>
      <c r="AB39" s="11">
        <f t="shared" si="16"/>
        <v>0</v>
      </c>
      <c r="AC39" s="11">
        <f t="shared" si="16"/>
        <v>0</v>
      </c>
      <c r="AD39" s="11">
        <f t="shared" si="16"/>
        <v>0</v>
      </c>
      <c r="AE39" s="11">
        <f t="shared" si="16"/>
        <v>0</v>
      </c>
      <c r="AF39" s="11">
        <f t="shared" ref="AF39:AU54" si="18">IF($B39&gt;AF$2,0,IF($C39="CLP",IF($B39=AF$2,$E39*AF$4,$E39*AF$3),IF($B39=AF$2,$E39*AF$6,$E39*AF$5)))</f>
        <v>0</v>
      </c>
      <c r="AG39" s="11">
        <f t="shared" si="18"/>
        <v>0</v>
      </c>
      <c r="AH39" s="11">
        <f t="shared" si="18"/>
        <v>0</v>
      </c>
      <c r="AI39" s="11">
        <f t="shared" si="18"/>
        <v>0</v>
      </c>
      <c r="AJ39" s="11">
        <f t="shared" si="18"/>
        <v>0</v>
      </c>
      <c r="AK39" s="11">
        <f t="shared" si="18"/>
        <v>0</v>
      </c>
      <c r="AL39" s="11">
        <f t="shared" si="18"/>
        <v>0</v>
      </c>
      <c r="AM39" s="11">
        <f t="shared" si="18"/>
        <v>0</v>
      </c>
      <c r="AN39" s="11">
        <f t="shared" si="18"/>
        <v>0</v>
      </c>
      <c r="AO39" s="11">
        <f t="shared" si="18"/>
        <v>0</v>
      </c>
      <c r="AP39" s="11">
        <f t="shared" si="18"/>
        <v>0</v>
      </c>
      <c r="AQ39" s="11">
        <f t="shared" si="18"/>
        <v>0</v>
      </c>
      <c r="AR39" s="11">
        <f t="shared" si="18"/>
        <v>0</v>
      </c>
      <c r="AS39" s="11">
        <f t="shared" si="18"/>
        <v>0</v>
      </c>
      <c r="AT39" s="11">
        <f t="shared" si="18"/>
        <v>0</v>
      </c>
      <c r="AU39" s="11">
        <f t="shared" si="18"/>
        <v>0</v>
      </c>
      <c r="AV39" s="11">
        <f t="shared" ref="AV39:AX54" si="19">IF($B39&gt;AV$2,0,IF($C39="CLP",IF($B39=AV$2,$E39*AV$4,$E39*AV$3),IF($B39=AV$2,$E39*AV$6,$E39*AV$5)))</f>
        <v>0</v>
      </c>
      <c r="AW39" s="11">
        <f t="shared" si="19"/>
        <v>0</v>
      </c>
      <c r="AX39" s="11">
        <f t="shared" si="19"/>
        <v>0</v>
      </c>
    </row>
    <row r="40" spans="1:50" x14ac:dyDescent="0.25">
      <c r="A40" s="23">
        <f t="shared" si="12"/>
        <v>0</v>
      </c>
      <c r="B40" s="95">
        <f t="shared" si="15"/>
        <v>45657</v>
      </c>
      <c r="C40" s="12">
        <f>SUM('Velocity Input'!G87:G91)</f>
        <v>0</v>
      </c>
      <c r="D40" s="15">
        <f t="shared" si="13"/>
        <v>0</v>
      </c>
      <c r="E40" s="12">
        <f t="shared" si="14"/>
        <v>0</v>
      </c>
      <c r="F40" s="11">
        <f t="shared" si="17"/>
        <v>0</v>
      </c>
      <c r="G40" s="11">
        <f t="shared" si="17"/>
        <v>0</v>
      </c>
      <c r="H40" s="11">
        <f t="shared" si="17"/>
        <v>0</v>
      </c>
      <c r="I40" s="11">
        <f t="shared" si="17"/>
        <v>0</v>
      </c>
      <c r="J40" s="11">
        <f t="shared" si="17"/>
        <v>0</v>
      </c>
      <c r="K40" s="11">
        <f t="shared" si="17"/>
        <v>0</v>
      </c>
      <c r="L40" s="11">
        <f t="shared" si="17"/>
        <v>0</v>
      </c>
      <c r="M40" s="11">
        <f t="shared" si="17"/>
        <v>0</v>
      </c>
      <c r="N40" s="11">
        <f t="shared" si="17"/>
        <v>0</v>
      </c>
      <c r="O40" s="11">
        <f t="shared" si="17"/>
        <v>0</v>
      </c>
      <c r="P40" s="11">
        <f t="shared" si="16"/>
        <v>0</v>
      </c>
      <c r="Q40" s="11">
        <f t="shared" si="16"/>
        <v>0</v>
      </c>
      <c r="R40" s="11">
        <f t="shared" si="16"/>
        <v>0</v>
      </c>
      <c r="S40" s="11">
        <f t="shared" si="16"/>
        <v>0</v>
      </c>
      <c r="T40" s="11">
        <f t="shared" si="16"/>
        <v>0</v>
      </c>
      <c r="U40" s="11">
        <f t="shared" si="16"/>
        <v>0</v>
      </c>
      <c r="V40" s="11">
        <f t="shared" si="16"/>
        <v>0</v>
      </c>
      <c r="W40" s="11">
        <f t="shared" si="16"/>
        <v>0</v>
      </c>
      <c r="X40" s="11">
        <f t="shared" si="16"/>
        <v>0</v>
      </c>
      <c r="Y40" s="11">
        <f t="shared" si="16"/>
        <v>0</v>
      </c>
      <c r="Z40" s="11">
        <f t="shared" si="16"/>
        <v>0</v>
      </c>
      <c r="AA40" s="11">
        <f t="shared" si="16"/>
        <v>0</v>
      </c>
      <c r="AB40" s="11">
        <f t="shared" si="16"/>
        <v>0</v>
      </c>
      <c r="AC40" s="11">
        <f t="shared" si="16"/>
        <v>0</v>
      </c>
      <c r="AD40" s="11">
        <f t="shared" si="16"/>
        <v>0</v>
      </c>
      <c r="AE40" s="11">
        <f t="shared" si="16"/>
        <v>0</v>
      </c>
      <c r="AF40" s="11">
        <f t="shared" si="18"/>
        <v>0</v>
      </c>
      <c r="AG40" s="11">
        <f t="shared" si="18"/>
        <v>0</v>
      </c>
      <c r="AH40" s="11">
        <f t="shared" si="18"/>
        <v>0</v>
      </c>
      <c r="AI40" s="11">
        <f t="shared" si="18"/>
        <v>0</v>
      </c>
      <c r="AJ40" s="11">
        <f t="shared" si="18"/>
        <v>0</v>
      </c>
      <c r="AK40" s="11">
        <f t="shared" si="18"/>
        <v>0</v>
      </c>
      <c r="AL40" s="11">
        <f t="shared" si="18"/>
        <v>0</v>
      </c>
      <c r="AM40" s="11">
        <f t="shared" si="18"/>
        <v>0</v>
      </c>
      <c r="AN40" s="11">
        <f t="shared" si="18"/>
        <v>0</v>
      </c>
      <c r="AO40" s="11">
        <f t="shared" si="18"/>
        <v>0</v>
      </c>
      <c r="AP40" s="11">
        <f t="shared" si="18"/>
        <v>0</v>
      </c>
      <c r="AQ40" s="11">
        <f t="shared" si="18"/>
        <v>0</v>
      </c>
      <c r="AR40" s="11">
        <f t="shared" si="18"/>
        <v>0</v>
      </c>
      <c r="AS40" s="11">
        <f t="shared" si="18"/>
        <v>0</v>
      </c>
      <c r="AT40" s="11">
        <f t="shared" si="18"/>
        <v>0</v>
      </c>
      <c r="AU40" s="11">
        <f t="shared" si="18"/>
        <v>0</v>
      </c>
      <c r="AV40" s="11">
        <f t="shared" si="19"/>
        <v>0</v>
      </c>
      <c r="AW40" s="11">
        <f t="shared" si="19"/>
        <v>0</v>
      </c>
      <c r="AX40" s="11">
        <f t="shared" si="19"/>
        <v>0</v>
      </c>
    </row>
    <row r="41" spans="1:50" x14ac:dyDescent="0.25">
      <c r="A41" s="23">
        <f t="shared" si="12"/>
        <v>0</v>
      </c>
      <c r="B41" s="95">
        <f t="shared" si="15"/>
        <v>45688</v>
      </c>
      <c r="C41" s="12">
        <f>SUM('Velocity Input'!G92:G96)</f>
        <v>0</v>
      </c>
      <c r="D41" s="15">
        <f t="shared" si="13"/>
        <v>0</v>
      </c>
      <c r="E41" s="12">
        <f t="shared" si="14"/>
        <v>0</v>
      </c>
      <c r="F41" s="11">
        <f t="shared" si="17"/>
        <v>0</v>
      </c>
      <c r="G41" s="11">
        <f t="shared" si="17"/>
        <v>0</v>
      </c>
      <c r="H41" s="11">
        <f t="shared" si="17"/>
        <v>0</v>
      </c>
      <c r="I41" s="11">
        <f t="shared" si="17"/>
        <v>0</v>
      </c>
      <c r="J41" s="11">
        <f t="shared" si="17"/>
        <v>0</v>
      </c>
      <c r="K41" s="11">
        <f t="shared" si="17"/>
        <v>0</v>
      </c>
      <c r="L41" s="11">
        <f t="shared" si="17"/>
        <v>0</v>
      </c>
      <c r="M41" s="11">
        <f t="shared" si="17"/>
        <v>0</v>
      </c>
      <c r="N41" s="11">
        <f t="shared" si="17"/>
        <v>0</v>
      </c>
      <c r="O41" s="11">
        <f t="shared" si="17"/>
        <v>0</v>
      </c>
      <c r="P41" s="11">
        <f t="shared" si="16"/>
        <v>0</v>
      </c>
      <c r="Q41" s="11">
        <f t="shared" si="16"/>
        <v>0</v>
      </c>
      <c r="R41" s="11">
        <f t="shared" si="16"/>
        <v>0</v>
      </c>
      <c r="S41" s="11">
        <f t="shared" si="16"/>
        <v>0</v>
      </c>
      <c r="T41" s="11">
        <f t="shared" si="16"/>
        <v>0</v>
      </c>
      <c r="U41" s="11">
        <f t="shared" si="16"/>
        <v>0</v>
      </c>
      <c r="V41" s="11">
        <f t="shared" si="16"/>
        <v>0</v>
      </c>
      <c r="W41" s="11">
        <f t="shared" si="16"/>
        <v>0</v>
      </c>
      <c r="X41" s="11">
        <f t="shared" si="16"/>
        <v>0</v>
      </c>
      <c r="Y41" s="11">
        <f t="shared" si="16"/>
        <v>0</v>
      </c>
      <c r="Z41" s="11">
        <f t="shared" si="16"/>
        <v>0</v>
      </c>
      <c r="AA41" s="11">
        <f t="shared" si="16"/>
        <v>0</v>
      </c>
      <c r="AB41" s="11">
        <f t="shared" si="16"/>
        <v>0</v>
      </c>
      <c r="AC41" s="11">
        <f t="shared" si="16"/>
        <v>0</v>
      </c>
      <c r="AD41" s="11">
        <f t="shared" si="16"/>
        <v>0</v>
      </c>
      <c r="AE41" s="11">
        <f t="shared" si="16"/>
        <v>0</v>
      </c>
      <c r="AF41" s="11">
        <f t="shared" si="18"/>
        <v>0</v>
      </c>
      <c r="AG41" s="11">
        <f t="shared" si="18"/>
        <v>0</v>
      </c>
      <c r="AH41" s="11">
        <f t="shared" si="18"/>
        <v>0</v>
      </c>
      <c r="AI41" s="11">
        <f t="shared" si="18"/>
        <v>0</v>
      </c>
      <c r="AJ41" s="11">
        <f t="shared" si="18"/>
        <v>0</v>
      </c>
      <c r="AK41" s="11">
        <f t="shared" si="18"/>
        <v>0</v>
      </c>
      <c r="AL41" s="11">
        <f t="shared" si="18"/>
        <v>0</v>
      </c>
      <c r="AM41" s="11">
        <f t="shared" si="18"/>
        <v>0</v>
      </c>
      <c r="AN41" s="11">
        <f t="shared" si="18"/>
        <v>0</v>
      </c>
      <c r="AO41" s="11">
        <f t="shared" si="18"/>
        <v>0</v>
      </c>
      <c r="AP41" s="11">
        <f t="shared" si="18"/>
        <v>0</v>
      </c>
      <c r="AQ41" s="11">
        <f t="shared" si="18"/>
        <v>0</v>
      </c>
      <c r="AR41" s="11">
        <f t="shared" si="18"/>
        <v>0</v>
      </c>
      <c r="AS41" s="11">
        <f t="shared" si="18"/>
        <v>0</v>
      </c>
      <c r="AT41" s="11">
        <f t="shared" si="18"/>
        <v>0</v>
      </c>
      <c r="AU41" s="11">
        <f t="shared" si="18"/>
        <v>0</v>
      </c>
      <c r="AV41" s="11">
        <f t="shared" si="19"/>
        <v>0</v>
      </c>
      <c r="AW41" s="11">
        <f t="shared" si="19"/>
        <v>0</v>
      </c>
      <c r="AX41" s="11">
        <f t="shared" si="19"/>
        <v>0</v>
      </c>
    </row>
    <row r="42" spans="1:50" x14ac:dyDescent="0.25">
      <c r="A42" s="23">
        <f t="shared" si="12"/>
        <v>0</v>
      </c>
      <c r="B42" s="95">
        <f t="shared" si="15"/>
        <v>45716</v>
      </c>
      <c r="C42" s="12">
        <f>SUM('Velocity Input'!G97:G101)</f>
        <v>0</v>
      </c>
      <c r="D42" s="15">
        <f t="shared" si="13"/>
        <v>0</v>
      </c>
      <c r="E42" s="12">
        <f t="shared" si="14"/>
        <v>0</v>
      </c>
      <c r="F42" s="11">
        <f t="shared" si="17"/>
        <v>0</v>
      </c>
      <c r="G42" s="11">
        <f t="shared" si="17"/>
        <v>0</v>
      </c>
      <c r="H42" s="11">
        <f t="shared" si="17"/>
        <v>0</v>
      </c>
      <c r="I42" s="11">
        <f t="shared" si="17"/>
        <v>0</v>
      </c>
      <c r="J42" s="11">
        <f t="shared" si="17"/>
        <v>0</v>
      </c>
      <c r="K42" s="11">
        <f t="shared" si="17"/>
        <v>0</v>
      </c>
      <c r="L42" s="11">
        <f t="shared" si="17"/>
        <v>0</v>
      </c>
      <c r="M42" s="11">
        <f t="shared" si="17"/>
        <v>0</v>
      </c>
      <c r="N42" s="11">
        <f t="shared" si="17"/>
        <v>0</v>
      </c>
      <c r="O42" s="11">
        <f t="shared" si="17"/>
        <v>0</v>
      </c>
      <c r="P42" s="11">
        <f t="shared" si="16"/>
        <v>0</v>
      </c>
      <c r="Q42" s="11">
        <f t="shared" si="16"/>
        <v>0</v>
      </c>
      <c r="R42" s="11">
        <f t="shared" si="16"/>
        <v>0</v>
      </c>
      <c r="S42" s="11">
        <f t="shared" si="16"/>
        <v>0</v>
      </c>
      <c r="T42" s="11">
        <f t="shared" si="16"/>
        <v>0</v>
      </c>
      <c r="U42" s="11">
        <f t="shared" si="16"/>
        <v>0</v>
      </c>
      <c r="V42" s="11">
        <f t="shared" si="16"/>
        <v>0</v>
      </c>
      <c r="W42" s="11">
        <f t="shared" si="16"/>
        <v>0</v>
      </c>
      <c r="X42" s="11">
        <f t="shared" si="16"/>
        <v>0</v>
      </c>
      <c r="Y42" s="11">
        <f t="shared" si="16"/>
        <v>0</v>
      </c>
      <c r="Z42" s="11">
        <f t="shared" si="16"/>
        <v>0</v>
      </c>
      <c r="AA42" s="11">
        <f t="shared" si="16"/>
        <v>0</v>
      </c>
      <c r="AB42" s="11">
        <f t="shared" si="16"/>
        <v>0</v>
      </c>
      <c r="AC42" s="11">
        <f t="shared" si="16"/>
        <v>0</v>
      </c>
      <c r="AD42" s="11">
        <f t="shared" si="16"/>
        <v>0</v>
      </c>
      <c r="AE42" s="11">
        <f t="shared" si="16"/>
        <v>0</v>
      </c>
      <c r="AF42" s="11">
        <f t="shared" si="18"/>
        <v>0</v>
      </c>
      <c r="AG42" s="11">
        <f t="shared" si="18"/>
        <v>0</v>
      </c>
      <c r="AH42" s="11">
        <f t="shared" si="18"/>
        <v>0</v>
      </c>
      <c r="AI42" s="11">
        <f t="shared" si="18"/>
        <v>0</v>
      </c>
      <c r="AJ42" s="11">
        <f t="shared" si="18"/>
        <v>0</v>
      </c>
      <c r="AK42" s="11">
        <f t="shared" si="18"/>
        <v>0</v>
      </c>
      <c r="AL42" s="11">
        <f t="shared" si="18"/>
        <v>0</v>
      </c>
      <c r="AM42" s="11">
        <f t="shared" si="18"/>
        <v>0</v>
      </c>
      <c r="AN42" s="11">
        <f t="shared" si="18"/>
        <v>0</v>
      </c>
      <c r="AO42" s="11">
        <f t="shared" si="18"/>
        <v>0</v>
      </c>
      <c r="AP42" s="11">
        <f t="shared" si="18"/>
        <v>0</v>
      </c>
      <c r="AQ42" s="11">
        <f t="shared" si="18"/>
        <v>0</v>
      </c>
      <c r="AR42" s="11">
        <f t="shared" si="18"/>
        <v>0</v>
      </c>
      <c r="AS42" s="11">
        <f t="shared" si="18"/>
        <v>0</v>
      </c>
      <c r="AT42" s="11">
        <f t="shared" si="18"/>
        <v>0</v>
      </c>
      <c r="AU42" s="11">
        <f t="shared" si="18"/>
        <v>0</v>
      </c>
      <c r="AV42" s="11">
        <f t="shared" si="19"/>
        <v>0</v>
      </c>
      <c r="AW42" s="11">
        <f t="shared" si="19"/>
        <v>0</v>
      </c>
      <c r="AX42" s="11">
        <f t="shared" si="19"/>
        <v>0</v>
      </c>
    </row>
    <row r="43" spans="1:50" x14ac:dyDescent="0.25">
      <c r="A43" s="23">
        <f t="shared" si="12"/>
        <v>0</v>
      </c>
      <c r="B43" s="95">
        <f t="shared" si="15"/>
        <v>45747</v>
      </c>
      <c r="C43" s="12">
        <f>SUM('Velocity Input'!G102:G106)</f>
        <v>0</v>
      </c>
      <c r="D43" s="15">
        <f t="shared" si="13"/>
        <v>0</v>
      </c>
      <c r="E43" s="12">
        <f t="shared" si="14"/>
        <v>0</v>
      </c>
      <c r="F43" s="11">
        <f t="shared" si="17"/>
        <v>0</v>
      </c>
      <c r="G43" s="11">
        <f t="shared" si="17"/>
        <v>0</v>
      </c>
      <c r="H43" s="11">
        <f t="shared" si="17"/>
        <v>0</v>
      </c>
      <c r="I43" s="11">
        <f t="shared" si="17"/>
        <v>0</v>
      </c>
      <c r="J43" s="11">
        <f t="shared" si="17"/>
        <v>0</v>
      </c>
      <c r="K43" s="11">
        <f t="shared" si="17"/>
        <v>0</v>
      </c>
      <c r="L43" s="11">
        <f t="shared" si="17"/>
        <v>0</v>
      </c>
      <c r="M43" s="11">
        <f t="shared" si="17"/>
        <v>0</v>
      </c>
      <c r="N43" s="11">
        <f t="shared" si="17"/>
        <v>0</v>
      </c>
      <c r="O43" s="11">
        <f t="shared" si="17"/>
        <v>0</v>
      </c>
      <c r="P43" s="11">
        <f t="shared" si="16"/>
        <v>0</v>
      </c>
      <c r="Q43" s="11">
        <f t="shared" si="16"/>
        <v>0</v>
      </c>
      <c r="R43" s="11">
        <f t="shared" si="16"/>
        <v>0</v>
      </c>
      <c r="S43" s="11">
        <f t="shared" si="16"/>
        <v>0</v>
      </c>
      <c r="T43" s="11">
        <f t="shared" si="16"/>
        <v>0</v>
      </c>
      <c r="U43" s="11">
        <f t="shared" si="16"/>
        <v>0</v>
      </c>
      <c r="V43" s="11">
        <f t="shared" si="16"/>
        <v>0</v>
      </c>
      <c r="W43" s="11">
        <f t="shared" si="16"/>
        <v>0</v>
      </c>
      <c r="X43" s="11">
        <f t="shared" si="16"/>
        <v>0</v>
      </c>
      <c r="Y43" s="11">
        <f t="shared" si="16"/>
        <v>0</v>
      </c>
      <c r="Z43" s="11">
        <f t="shared" si="16"/>
        <v>0</v>
      </c>
      <c r="AA43" s="11">
        <f t="shared" si="16"/>
        <v>0</v>
      </c>
      <c r="AB43" s="11">
        <f t="shared" si="16"/>
        <v>0</v>
      </c>
      <c r="AC43" s="11">
        <f t="shared" si="16"/>
        <v>0</v>
      </c>
      <c r="AD43" s="11">
        <f t="shared" si="16"/>
        <v>0</v>
      </c>
      <c r="AE43" s="11">
        <f t="shared" si="16"/>
        <v>0</v>
      </c>
      <c r="AF43" s="11">
        <f t="shared" si="18"/>
        <v>0</v>
      </c>
      <c r="AG43" s="11">
        <f t="shared" si="18"/>
        <v>0</v>
      </c>
      <c r="AH43" s="11">
        <f t="shared" si="18"/>
        <v>0</v>
      </c>
      <c r="AI43" s="11">
        <f t="shared" si="18"/>
        <v>0</v>
      </c>
      <c r="AJ43" s="11">
        <f t="shared" si="18"/>
        <v>0</v>
      </c>
      <c r="AK43" s="11">
        <f t="shared" si="18"/>
        <v>0</v>
      </c>
      <c r="AL43" s="11">
        <f t="shared" si="18"/>
        <v>0</v>
      </c>
      <c r="AM43" s="11">
        <f t="shared" si="18"/>
        <v>0</v>
      </c>
      <c r="AN43" s="11">
        <f t="shared" si="18"/>
        <v>0</v>
      </c>
      <c r="AO43" s="11">
        <f t="shared" si="18"/>
        <v>0</v>
      </c>
      <c r="AP43" s="11">
        <f t="shared" si="18"/>
        <v>0</v>
      </c>
      <c r="AQ43" s="11">
        <f t="shared" si="18"/>
        <v>0</v>
      </c>
      <c r="AR43" s="11">
        <f t="shared" si="18"/>
        <v>0</v>
      </c>
      <c r="AS43" s="11">
        <f t="shared" si="18"/>
        <v>0</v>
      </c>
      <c r="AT43" s="11">
        <f t="shared" si="18"/>
        <v>0</v>
      </c>
      <c r="AU43" s="11">
        <f t="shared" si="18"/>
        <v>0</v>
      </c>
      <c r="AV43" s="11">
        <f t="shared" si="19"/>
        <v>0</v>
      </c>
      <c r="AW43" s="11">
        <f t="shared" si="19"/>
        <v>0</v>
      </c>
      <c r="AX43" s="11">
        <f t="shared" si="19"/>
        <v>0</v>
      </c>
    </row>
    <row r="44" spans="1:50" x14ac:dyDescent="0.25">
      <c r="A44" s="23">
        <f t="shared" si="12"/>
        <v>0</v>
      </c>
      <c r="B44" s="95">
        <f t="shared" si="15"/>
        <v>45777</v>
      </c>
      <c r="C44" s="12">
        <f>SUM('Velocity Input'!G107:G111)</f>
        <v>0</v>
      </c>
      <c r="D44" s="15">
        <f t="shared" si="13"/>
        <v>0</v>
      </c>
      <c r="E44" s="12">
        <f t="shared" si="14"/>
        <v>0</v>
      </c>
      <c r="F44" s="11">
        <f t="shared" si="17"/>
        <v>0</v>
      </c>
      <c r="G44" s="11">
        <f t="shared" si="17"/>
        <v>0</v>
      </c>
      <c r="H44" s="11">
        <f t="shared" si="17"/>
        <v>0</v>
      </c>
      <c r="I44" s="11">
        <f t="shared" si="17"/>
        <v>0</v>
      </c>
      <c r="J44" s="11">
        <f t="shared" si="17"/>
        <v>0</v>
      </c>
      <c r="K44" s="11">
        <f t="shared" si="17"/>
        <v>0</v>
      </c>
      <c r="L44" s="11">
        <f t="shared" si="17"/>
        <v>0</v>
      </c>
      <c r="M44" s="11">
        <f t="shared" si="17"/>
        <v>0</v>
      </c>
      <c r="N44" s="11">
        <f t="shared" si="17"/>
        <v>0</v>
      </c>
      <c r="O44" s="11">
        <f t="shared" si="17"/>
        <v>0</v>
      </c>
      <c r="P44" s="11">
        <f t="shared" si="16"/>
        <v>0</v>
      </c>
      <c r="Q44" s="11">
        <f t="shared" si="16"/>
        <v>0</v>
      </c>
      <c r="R44" s="11">
        <f t="shared" si="16"/>
        <v>0</v>
      </c>
      <c r="S44" s="11">
        <f t="shared" si="16"/>
        <v>0</v>
      </c>
      <c r="T44" s="11">
        <f t="shared" si="16"/>
        <v>0</v>
      </c>
      <c r="U44" s="11">
        <f t="shared" si="16"/>
        <v>0</v>
      </c>
      <c r="V44" s="11">
        <f t="shared" si="16"/>
        <v>0</v>
      </c>
      <c r="W44" s="11">
        <f t="shared" si="16"/>
        <v>0</v>
      </c>
      <c r="X44" s="11">
        <f t="shared" si="16"/>
        <v>0</v>
      </c>
      <c r="Y44" s="11">
        <f t="shared" si="16"/>
        <v>0</v>
      </c>
      <c r="Z44" s="11">
        <f t="shared" si="16"/>
        <v>0</v>
      </c>
      <c r="AA44" s="11">
        <f t="shared" si="16"/>
        <v>0</v>
      </c>
      <c r="AB44" s="11">
        <f t="shared" si="16"/>
        <v>0</v>
      </c>
      <c r="AC44" s="11">
        <f t="shared" si="16"/>
        <v>0</v>
      </c>
      <c r="AD44" s="11">
        <f t="shared" si="16"/>
        <v>0</v>
      </c>
      <c r="AE44" s="11">
        <f t="shared" si="16"/>
        <v>0</v>
      </c>
      <c r="AF44" s="11">
        <f t="shared" si="18"/>
        <v>0</v>
      </c>
      <c r="AG44" s="11">
        <f t="shared" si="18"/>
        <v>0</v>
      </c>
      <c r="AH44" s="11">
        <f t="shared" si="18"/>
        <v>0</v>
      </c>
      <c r="AI44" s="11">
        <f t="shared" si="18"/>
        <v>0</v>
      </c>
      <c r="AJ44" s="11">
        <f t="shared" si="18"/>
        <v>0</v>
      </c>
      <c r="AK44" s="11">
        <f t="shared" si="18"/>
        <v>0</v>
      </c>
      <c r="AL44" s="11">
        <f t="shared" si="18"/>
        <v>0</v>
      </c>
      <c r="AM44" s="11">
        <f t="shared" si="18"/>
        <v>0</v>
      </c>
      <c r="AN44" s="11">
        <f t="shared" si="18"/>
        <v>0</v>
      </c>
      <c r="AO44" s="11">
        <f t="shared" si="18"/>
        <v>0</v>
      </c>
      <c r="AP44" s="11">
        <f t="shared" si="18"/>
        <v>0</v>
      </c>
      <c r="AQ44" s="11">
        <f t="shared" si="18"/>
        <v>0</v>
      </c>
      <c r="AR44" s="11">
        <f t="shared" si="18"/>
        <v>0</v>
      </c>
      <c r="AS44" s="11">
        <f t="shared" si="18"/>
        <v>0</v>
      </c>
      <c r="AT44" s="11">
        <f t="shared" si="18"/>
        <v>0</v>
      </c>
      <c r="AU44" s="11">
        <f t="shared" si="18"/>
        <v>0</v>
      </c>
      <c r="AV44" s="11">
        <f t="shared" si="19"/>
        <v>0</v>
      </c>
      <c r="AW44" s="11">
        <f t="shared" si="19"/>
        <v>0</v>
      </c>
      <c r="AX44" s="11">
        <f t="shared" si="19"/>
        <v>0</v>
      </c>
    </row>
    <row r="45" spans="1:50" x14ac:dyDescent="0.25">
      <c r="A45" s="23">
        <f t="shared" si="12"/>
        <v>0</v>
      </c>
      <c r="B45" s="95">
        <f t="shared" si="15"/>
        <v>45808</v>
      </c>
      <c r="C45" s="12">
        <f>SUM('Velocity Input'!G112:G116)</f>
        <v>0</v>
      </c>
      <c r="D45" s="15">
        <f t="shared" si="13"/>
        <v>0</v>
      </c>
      <c r="E45" s="12">
        <f t="shared" si="14"/>
        <v>0</v>
      </c>
      <c r="F45" s="11">
        <f t="shared" si="17"/>
        <v>0</v>
      </c>
      <c r="G45" s="11">
        <f t="shared" si="17"/>
        <v>0</v>
      </c>
      <c r="H45" s="11">
        <f t="shared" si="17"/>
        <v>0</v>
      </c>
      <c r="I45" s="11">
        <f t="shared" si="17"/>
        <v>0</v>
      </c>
      <c r="J45" s="11">
        <f t="shared" si="17"/>
        <v>0</v>
      </c>
      <c r="K45" s="11">
        <f t="shared" si="17"/>
        <v>0</v>
      </c>
      <c r="L45" s="11">
        <f t="shared" si="17"/>
        <v>0</v>
      </c>
      <c r="M45" s="11">
        <f t="shared" si="17"/>
        <v>0</v>
      </c>
      <c r="N45" s="11">
        <f t="shared" si="17"/>
        <v>0</v>
      </c>
      <c r="O45" s="11">
        <f t="shared" si="17"/>
        <v>0</v>
      </c>
      <c r="P45" s="11">
        <f t="shared" si="16"/>
        <v>0</v>
      </c>
      <c r="Q45" s="11">
        <f t="shared" si="16"/>
        <v>0</v>
      </c>
      <c r="R45" s="11">
        <f t="shared" si="16"/>
        <v>0</v>
      </c>
      <c r="S45" s="11">
        <f t="shared" si="16"/>
        <v>0</v>
      </c>
      <c r="T45" s="11">
        <f t="shared" si="16"/>
        <v>0</v>
      </c>
      <c r="U45" s="11">
        <f t="shared" si="16"/>
        <v>0</v>
      </c>
      <c r="V45" s="11">
        <f t="shared" si="16"/>
        <v>0</v>
      </c>
      <c r="W45" s="11">
        <f t="shared" si="16"/>
        <v>0</v>
      </c>
      <c r="X45" s="11">
        <f t="shared" si="16"/>
        <v>0</v>
      </c>
      <c r="Y45" s="11">
        <f t="shared" si="16"/>
        <v>0</v>
      </c>
      <c r="Z45" s="11">
        <f t="shared" si="16"/>
        <v>0</v>
      </c>
      <c r="AA45" s="11">
        <f t="shared" si="16"/>
        <v>0</v>
      </c>
      <c r="AB45" s="11">
        <f t="shared" si="16"/>
        <v>0</v>
      </c>
      <c r="AC45" s="11">
        <f t="shared" si="16"/>
        <v>0</v>
      </c>
      <c r="AD45" s="11">
        <f t="shared" si="16"/>
        <v>0</v>
      </c>
      <c r="AE45" s="11">
        <f t="shared" si="16"/>
        <v>0</v>
      </c>
      <c r="AF45" s="11">
        <f t="shared" si="18"/>
        <v>0</v>
      </c>
      <c r="AG45" s="11">
        <f t="shared" si="18"/>
        <v>0</v>
      </c>
      <c r="AH45" s="11">
        <f t="shared" si="18"/>
        <v>0</v>
      </c>
      <c r="AI45" s="11">
        <f t="shared" si="18"/>
        <v>0</v>
      </c>
      <c r="AJ45" s="11">
        <f t="shared" si="18"/>
        <v>0</v>
      </c>
      <c r="AK45" s="11">
        <f t="shared" si="18"/>
        <v>0</v>
      </c>
      <c r="AL45" s="11">
        <f t="shared" si="18"/>
        <v>0</v>
      </c>
      <c r="AM45" s="11">
        <f t="shared" si="18"/>
        <v>0</v>
      </c>
      <c r="AN45" s="11">
        <f t="shared" si="18"/>
        <v>0</v>
      </c>
      <c r="AO45" s="11">
        <f t="shared" si="18"/>
        <v>0</v>
      </c>
      <c r="AP45" s="11">
        <f t="shared" si="18"/>
        <v>0</v>
      </c>
      <c r="AQ45" s="11">
        <f t="shared" si="18"/>
        <v>0</v>
      </c>
      <c r="AR45" s="11">
        <f t="shared" si="18"/>
        <v>0</v>
      </c>
      <c r="AS45" s="11">
        <f t="shared" si="18"/>
        <v>0</v>
      </c>
      <c r="AT45" s="11">
        <f t="shared" si="18"/>
        <v>0</v>
      </c>
      <c r="AU45" s="11">
        <f t="shared" si="18"/>
        <v>0</v>
      </c>
      <c r="AV45" s="11">
        <f t="shared" si="19"/>
        <v>0</v>
      </c>
      <c r="AW45" s="11">
        <f t="shared" si="19"/>
        <v>0</v>
      </c>
      <c r="AX45" s="11">
        <f t="shared" si="19"/>
        <v>0</v>
      </c>
    </row>
    <row r="46" spans="1:50" x14ac:dyDescent="0.25">
      <c r="A46" s="23">
        <f t="shared" si="12"/>
        <v>0</v>
      </c>
      <c r="B46" s="95">
        <f t="shared" si="15"/>
        <v>45838</v>
      </c>
      <c r="C46" s="12">
        <f>SUM('Velocity Input'!G117:G121)</f>
        <v>0</v>
      </c>
      <c r="D46" s="15">
        <f t="shared" si="13"/>
        <v>0</v>
      </c>
      <c r="E46" s="12">
        <f t="shared" si="14"/>
        <v>0</v>
      </c>
      <c r="F46" s="11">
        <f t="shared" si="17"/>
        <v>0</v>
      </c>
      <c r="G46" s="11">
        <f t="shared" si="17"/>
        <v>0</v>
      </c>
      <c r="H46" s="11">
        <f t="shared" si="17"/>
        <v>0</v>
      </c>
      <c r="I46" s="11">
        <f t="shared" si="17"/>
        <v>0</v>
      </c>
      <c r="J46" s="11">
        <f t="shared" si="17"/>
        <v>0</v>
      </c>
      <c r="K46" s="11">
        <f t="shared" si="17"/>
        <v>0</v>
      </c>
      <c r="L46" s="11">
        <f t="shared" si="17"/>
        <v>0</v>
      </c>
      <c r="M46" s="11">
        <f t="shared" si="17"/>
        <v>0</v>
      </c>
      <c r="N46" s="11">
        <f t="shared" si="17"/>
        <v>0</v>
      </c>
      <c r="O46" s="11">
        <f t="shared" si="17"/>
        <v>0</v>
      </c>
      <c r="P46" s="11">
        <f t="shared" si="16"/>
        <v>0</v>
      </c>
      <c r="Q46" s="11">
        <f t="shared" si="16"/>
        <v>0</v>
      </c>
      <c r="R46" s="11">
        <f t="shared" si="16"/>
        <v>0</v>
      </c>
      <c r="S46" s="11">
        <f t="shared" si="16"/>
        <v>0</v>
      </c>
      <c r="T46" s="11">
        <f t="shared" si="16"/>
        <v>0</v>
      </c>
      <c r="U46" s="11">
        <f t="shared" si="16"/>
        <v>0</v>
      </c>
      <c r="V46" s="11">
        <f t="shared" si="16"/>
        <v>0</v>
      </c>
      <c r="W46" s="11">
        <f t="shared" si="16"/>
        <v>0</v>
      </c>
      <c r="X46" s="11">
        <f t="shared" si="16"/>
        <v>0</v>
      </c>
      <c r="Y46" s="11">
        <f t="shared" si="16"/>
        <v>0</v>
      </c>
      <c r="Z46" s="11">
        <f t="shared" si="16"/>
        <v>0</v>
      </c>
      <c r="AA46" s="11">
        <f t="shared" si="16"/>
        <v>0</v>
      </c>
      <c r="AB46" s="11">
        <f t="shared" si="16"/>
        <v>0</v>
      </c>
      <c r="AC46" s="11">
        <f t="shared" si="16"/>
        <v>0</v>
      </c>
      <c r="AD46" s="11">
        <f t="shared" si="16"/>
        <v>0</v>
      </c>
      <c r="AE46" s="11">
        <f t="shared" si="16"/>
        <v>0</v>
      </c>
      <c r="AF46" s="11">
        <f t="shared" si="18"/>
        <v>0</v>
      </c>
      <c r="AG46" s="11">
        <f t="shared" si="18"/>
        <v>0</v>
      </c>
      <c r="AH46" s="11">
        <f t="shared" si="18"/>
        <v>0</v>
      </c>
      <c r="AI46" s="11">
        <f t="shared" si="18"/>
        <v>0</v>
      </c>
      <c r="AJ46" s="11">
        <f t="shared" si="18"/>
        <v>0</v>
      </c>
      <c r="AK46" s="11">
        <f t="shared" si="18"/>
        <v>0</v>
      </c>
      <c r="AL46" s="11">
        <f t="shared" si="18"/>
        <v>0</v>
      </c>
      <c r="AM46" s="11">
        <f t="shared" si="18"/>
        <v>0</v>
      </c>
      <c r="AN46" s="11">
        <f t="shared" si="18"/>
        <v>0</v>
      </c>
      <c r="AO46" s="11">
        <f t="shared" si="18"/>
        <v>0</v>
      </c>
      <c r="AP46" s="11">
        <f t="shared" si="18"/>
        <v>0</v>
      </c>
      <c r="AQ46" s="11">
        <f t="shared" si="18"/>
        <v>0</v>
      </c>
      <c r="AR46" s="11">
        <f t="shared" si="18"/>
        <v>0</v>
      </c>
      <c r="AS46" s="11">
        <f t="shared" si="18"/>
        <v>0</v>
      </c>
      <c r="AT46" s="11">
        <f t="shared" si="18"/>
        <v>0</v>
      </c>
      <c r="AU46" s="11">
        <f t="shared" si="18"/>
        <v>0</v>
      </c>
      <c r="AV46" s="11">
        <f t="shared" si="19"/>
        <v>0</v>
      </c>
      <c r="AW46" s="11">
        <f t="shared" si="19"/>
        <v>0</v>
      </c>
      <c r="AX46" s="11">
        <f t="shared" si="19"/>
        <v>0</v>
      </c>
    </row>
    <row r="47" spans="1:50" x14ac:dyDescent="0.25">
      <c r="A47" s="23">
        <f t="shared" si="12"/>
        <v>0</v>
      </c>
      <c r="B47" s="95">
        <f t="shared" si="15"/>
        <v>45869</v>
      </c>
      <c r="C47" s="12">
        <f>SUM('Velocity Input'!G122:G126)</f>
        <v>0</v>
      </c>
      <c r="D47" s="15">
        <f t="shared" si="13"/>
        <v>0</v>
      </c>
      <c r="E47" s="12">
        <f t="shared" si="14"/>
        <v>0</v>
      </c>
      <c r="F47" s="11">
        <f t="shared" si="17"/>
        <v>0</v>
      </c>
      <c r="G47" s="11">
        <f t="shared" si="17"/>
        <v>0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0</v>
      </c>
      <c r="L47" s="11">
        <f t="shared" si="17"/>
        <v>0</v>
      </c>
      <c r="M47" s="11">
        <f t="shared" si="17"/>
        <v>0</v>
      </c>
      <c r="N47" s="11">
        <f t="shared" si="17"/>
        <v>0</v>
      </c>
      <c r="O47" s="11">
        <f t="shared" si="17"/>
        <v>0</v>
      </c>
      <c r="P47" s="11">
        <f t="shared" si="16"/>
        <v>0</v>
      </c>
      <c r="Q47" s="11">
        <f t="shared" si="16"/>
        <v>0</v>
      </c>
      <c r="R47" s="11">
        <f t="shared" si="16"/>
        <v>0</v>
      </c>
      <c r="S47" s="11">
        <f t="shared" si="16"/>
        <v>0</v>
      </c>
      <c r="T47" s="11">
        <f t="shared" si="16"/>
        <v>0</v>
      </c>
      <c r="U47" s="11">
        <f t="shared" si="16"/>
        <v>0</v>
      </c>
      <c r="V47" s="11">
        <f t="shared" si="16"/>
        <v>0</v>
      </c>
      <c r="W47" s="11">
        <f t="shared" si="16"/>
        <v>0</v>
      </c>
      <c r="X47" s="11">
        <f t="shared" si="16"/>
        <v>0</v>
      </c>
      <c r="Y47" s="11">
        <f t="shared" si="16"/>
        <v>0</v>
      </c>
      <c r="Z47" s="11">
        <f t="shared" si="16"/>
        <v>0</v>
      </c>
      <c r="AA47" s="11">
        <f t="shared" si="16"/>
        <v>0</v>
      </c>
      <c r="AB47" s="11">
        <f t="shared" si="16"/>
        <v>0</v>
      </c>
      <c r="AC47" s="11">
        <f t="shared" si="16"/>
        <v>0</v>
      </c>
      <c r="AD47" s="11">
        <f t="shared" si="16"/>
        <v>0</v>
      </c>
      <c r="AE47" s="11">
        <f t="shared" si="16"/>
        <v>0</v>
      </c>
      <c r="AF47" s="11">
        <f t="shared" si="18"/>
        <v>0</v>
      </c>
      <c r="AG47" s="11">
        <f t="shared" si="18"/>
        <v>0</v>
      </c>
      <c r="AH47" s="11">
        <f t="shared" si="18"/>
        <v>0</v>
      </c>
      <c r="AI47" s="11">
        <f t="shared" si="18"/>
        <v>0</v>
      </c>
      <c r="AJ47" s="11">
        <f t="shared" si="18"/>
        <v>0</v>
      </c>
      <c r="AK47" s="11">
        <f t="shared" si="18"/>
        <v>0</v>
      </c>
      <c r="AL47" s="11">
        <f t="shared" si="18"/>
        <v>0</v>
      </c>
      <c r="AM47" s="11">
        <f t="shared" si="18"/>
        <v>0</v>
      </c>
      <c r="AN47" s="11">
        <f t="shared" si="18"/>
        <v>0</v>
      </c>
      <c r="AO47" s="11">
        <f t="shared" si="18"/>
        <v>0</v>
      </c>
      <c r="AP47" s="11">
        <f t="shared" si="18"/>
        <v>0</v>
      </c>
      <c r="AQ47" s="11">
        <f t="shared" si="18"/>
        <v>0</v>
      </c>
      <c r="AR47" s="11">
        <f t="shared" si="18"/>
        <v>0</v>
      </c>
      <c r="AS47" s="11">
        <f t="shared" si="18"/>
        <v>0</v>
      </c>
      <c r="AT47" s="11">
        <f t="shared" si="18"/>
        <v>0</v>
      </c>
      <c r="AU47" s="11">
        <f t="shared" si="18"/>
        <v>0</v>
      </c>
      <c r="AV47" s="11">
        <f t="shared" si="19"/>
        <v>0</v>
      </c>
      <c r="AW47" s="11">
        <f t="shared" si="19"/>
        <v>0</v>
      </c>
      <c r="AX47" s="11">
        <f t="shared" si="19"/>
        <v>0</v>
      </c>
    </row>
    <row r="48" spans="1:50" x14ac:dyDescent="0.25">
      <c r="A48" s="23">
        <f t="shared" si="12"/>
        <v>0</v>
      </c>
      <c r="B48" s="95">
        <f t="shared" si="15"/>
        <v>45900</v>
      </c>
      <c r="C48" s="12">
        <f>SUM('Velocity Input'!G127:G131)</f>
        <v>0</v>
      </c>
      <c r="D48" s="15">
        <f t="shared" si="13"/>
        <v>0</v>
      </c>
      <c r="E48" s="12">
        <f t="shared" si="14"/>
        <v>0</v>
      </c>
      <c r="F48" s="11">
        <f t="shared" si="17"/>
        <v>0</v>
      </c>
      <c r="G48" s="11">
        <f t="shared" si="17"/>
        <v>0</v>
      </c>
      <c r="H48" s="11">
        <f t="shared" si="17"/>
        <v>0</v>
      </c>
      <c r="I48" s="11">
        <f t="shared" si="17"/>
        <v>0</v>
      </c>
      <c r="J48" s="11">
        <f t="shared" si="17"/>
        <v>0</v>
      </c>
      <c r="K48" s="11">
        <f t="shared" si="17"/>
        <v>0</v>
      </c>
      <c r="L48" s="11">
        <f t="shared" si="17"/>
        <v>0</v>
      </c>
      <c r="M48" s="11">
        <f t="shared" si="17"/>
        <v>0</v>
      </c>
      <c r="N48" s="11">
        <f t="shared" si="17"/>
        <v>0</v>
      </c>
      <c r="O48" s="11">
        <f t="shared" si="17"/>
        <v>0</v>
      </c>
      <c r="P48" s="11">
        <f t="shared" si="16"/>
        <v>0</v>
      </c>
      <c r="Q48" s="11">
        <f t="shared" si="16"/>
        <v>0</v>
      </c>
      <c r="R48" s="11">
        <f t="shared" si="16"/>
        <v>0</v>
      </c>
      <c r="S48" s="11">
        <f t="shared" si="16"/>
        <v>0</v>
      </c>
      <c r="T48" s="11">
        <f t="shared" si="16"/>
        <v>0</v>
      </c>
      <c r="U48" s="11">
        <f t="shared" si="16"/>
        <v>0</v>
      </c>
      <c r="V48" s="11">
        <f t="shared" si="16"/>
        <v>0</v>
      </c>
      <c r="W48" s="11">
        <f t="shared" si="16"/>
        <v>0</v>
      </c>
      <c r="X48" s="11">
        <f t="shared" si="16"/>
        <v>0</v>
      </c>
      <c r="Y48" s="11">
        <f t="shared" si="16"/>
        <v>0</v>
      </c>
      <c r="Z48" s="11">
        <f t="shared" si="16"/>
        <v>0</v>
      </c>
      <c r="AA48" s="11">
        <f t="shared" si="16"/>
        <v>0</v>
      </c>
      <c r="AB48" s="11">
        <f t="shared" si="16"/>
        <v>0</v>
      </c>
      <c r="AC48" s="11">
        <f t="shared" si="16"/>
        <v>0</v>
      </c>
      <c r="AD48" s="11">
        <f t="shared" si="16"/>
        <v>0</v>
      </c>
      <c r="AE48" s="11">
        <f t="shared" si="16"/>
        <v>0</v>
      </c>
      <c r="AF48" s="11">
        <f t="shared" si="18"/>
        <v>0</v>
      </c>
      <c r="AG48" s="11">
        <f t="shared" si="18"/>
        <v>0</v>
      </c>
      <c r="AH48" s="11">
        <f t="shared" si="18"/>
        <v>0</v>
      </c>
      <c r="AI48" s="11">
        <f t="shared" si="18"/>
        <v>0</v>
      </c>
      <c r="AJ48" s="11">
        <f t="shared" si="18"/>
        <v>0</v>
      </c>
      <c r="AK48" s="11">
        <f t="shared" si="18"/>
        <v>0</v>
      </c>
      <c r="AL48" s="11">
        <f t="shared" si="18"/>
        <v>0</v>
      </c>
      <c r="AM48" s="11">
        <f t="shared" si="18"/>
        <v>0</v>
      </c>
      <c r="AN48" s="11">
        <f t="shared" si="18"/>
        <v>0</v>
      </c>
      <c r="AO48" s="11">
        <f t="shared" si="18"/>
        <v>0</v>
      </c>
      <c r="AP48" s="11">
        <f t="shared" si="18"/>
        <v>0</v>
      </c>
      <c r="AQ48" s="11">
        <f t="shared" si="18"/>
        <v>0</v>
      </c>
      <c r="AR48" s="11">
        <f t="shared" si="18"/>
        <v>0</v>
      </c>
      <c r="AS48" s="11">
        <f t="shared" si="18"/>
        <v>0</v>
      </c>
      <c r="AT48" s="11">
        <f t="shared" si="18"/>
        <v>0</v>
      </c>
      <c r="AU48" s="11">
        <f t="shared" si="18"/>
        <v>0</v>
      </c>
      <c r="AV48" s="11">
        <f t="shared" si="19"/>
        <v>0</v>
      </c>
      <c r="AW48" s="11">
        <f t="shared" si="19"/>
        <v>0</v>
      </c>
      <c r="AX48" s="11">
        <f t="shared" si="19"/>
        <v>0</v>
      </c>
    </row>
    <row r="49" spans="1:50" x14ac:dyDescent="0.25">
      <c r="A49" s="23">
        <f t="shared" si="12"/>
        <v>0</v>
      </c>
      <c r="B49" s="95">
        <f t="shared" si="15"/>
        <v>45930</v>
      </c>
      <c r="C49" s="12">
        <f>SUM('Velocity Input'!G132:G136)</f>
        <v>0</v>
      </c>
      <c r="D49" s="15">
        <f t="shared" si="13"/>
        <v>0</v>
      </c>
      <c r="E49" s="12">
        <f t="shared" si="14"/>
        <v>0</v>
      </c>
      <c r="F49" s="11">
        <f t="shared" si="17"/>
        <v>0</v>
      </c>
      <c r="G49" s="11">
        <f t="shared" si="17"/>
        <v>0</v>
      </c>
      <c r="H49" s="11">
        <f t="shared" si="17"/>
        <v>0</v>
      </c>
      <c r="I49" s="11">
        <f t="shared" si="17"/>
        <v>0</v>
      </c>
      <c r="J49" s="11">
        <f t="shared" si="17"/>
        <v>0</v>
      </c>
      <c r="K49" s="11">
        <f t="shared" si="17"/>
        <v>0</v>
      </c>
      <c r="L49" s="11">
        <f t="shared" si="17"/>
        <v>0</v>
      </c>
      <c r="M49" s="11">
        <f t="shared" si="17"/>
        <v>0</v>
      </c>
      <c r="N49" s="11">
        <f t="shared" si="17"/>
        <v>0</v>
      </c>
      <c r="O49" s="11">
        <f t="shared" si="17"/>
        <v>0</v>
      </c>
      <c r="P49" s="11">
        <f t="shared" si="16"/>
        <v>0</v>
      </c>
      <c r="Q49" s="11">
        <f t="shared" si="16"/>
        <v>0</v>
      </c>
      <c r="R49" s="11">
        <f t="shared" si="16"/>
        <v>0</v>
      </c>
      <c r="S49" s="11">
        <f t="shared" si="16"/>
        <v>0</v>
      </c>
      <c r="T49" s="11">
        <f t="shared" si="16"/>
        <v>0</v>
      </c>
      <c r="U49" s="11">
        <f t="shared" si="16"/>
        <v>0</v>
      </c>
      <c r="V49" s="11">
        <f t="shared" si="16"/>
        <v>0</v>
      </c>
      <c r="W49" s="11">
        <f t="shared" si="16"/>
        <v>0</v>
      </c>
      <c r="X49" s="11">
        <f t="shared" si="16"/>
        <v>0</v>
      </c>
      <c r="Y49" s="11">
        <f t="shared" si="16"/>
        <v>0</v>
      </c>
      <c r="Z49" s="11">
        <f t="shared" si="16"/>
        <v>0</v>
      </c>
      <c r="AA49" s="11">
        <f t="shared" si="16"/>
        <v>0</v>
      </c>
      <c r="AB49" s="11">
        <f t="shared" si="16"/>
        <v>0</v>
      </c>
      <c r="AC49" s="11">
        <f t="shared" si="16"/>
        <v>0</v>
      </c>
      <c r="AD49" s="11">
        <f t="shared" si="16"/>
        <v>0</v>
      </c>
      <c r="AE49" s="11">
        <f t="shared" si="16"/>
        <v>0</v>
      </c>
      <c r="AF49" s="11">
        <f t="shared" si="18"/>
        <v>0</v>
      </c>
      <c r="AG49" s="11">
        <f t="shared" si="18"/>
        <v>0</v>
      </c>
      <c r="AH49" s="11">
        <f t="shared" si="18"/>
        <v>0</v>
      </c>
      <c r="AI49" s="11">
        <f t="shared" si="18"/>
        <v>0</v>
      </c>
      <c r="AJ49" s="11">
        <f t="shared" si="18"/>
        <v>0</v>
      </c>
      <c r="AK49" s="11">
        <f t="shared" si="18"/>
        <v>0</v>
      </c>
      <c r="AL49" s="11">
        <f t="shared" si="18"/>
        <v>0</v>
      </c>
      <c r="AM49" s="11">
        <f t="shared" si="18"/>
        <v>0</v>
      </c>
      <c r="AN49" s="11">
        <f t="shared" si="18"/>
        <v>0</v>
      </c>
      <c r="AO49" s="11">
        <f t="shared" si="18"/>
        <v>0</v>
      </c>
      <c r="AP49" s="11">
        <f t="shared" si="18"/>
        <v>0</v>
      </c>
      <c r="AQ49" s="11">
        <f t="shared" si="18"/>
        <v>0</v>
      </c>
      <c r="AR49" s="11">
        <f t="shared" si="18"/>
        <v>0</v>
      </c>
      <c r="AS49" s="11">
        <f t="shared" si="18"/>
        <v>0</v>
      </c>
      <c r="AT49" s="11">
        <f t="shared" si="18"/>
        <v>0</v>
      </c>
      <c r="AU49" s="11">
        <f t="shared" si="18"/>
        <v>0</v>
      </c>
      <c r="AV49" s="11">
        <f t="shared" si="19"/>
        <v>0</v>
      </c>
      <c r="AW49" s="11">
        <f t="shared" si="19"/>
        <v>0</v>
      </c>
      <c r="AX49" s="11">
        <f t="shared" si="19"/>
        <v>0</v>
      </c>
    </row>
    <row r="50" spans="1:50" x14ac:dyDescent="0.25">
      <c r="A50" s="23">
        <f t="shared" si="12"/>
        <v>0</v>
      </c>
      <c r="B50" s="95">
        <f t="shared" si="15"/>
        <v>45961</v>
      </c>
      <c r="C50" s="12">
        <f>SUM('Velocity Input'!G137:G141)</f>
        <v>0</v>
      </c>
      <c r="D50" s="15">
        <f t="shared" si="13"/>
        <v>0</v>
      </c>
      <c r="E50" s="12">
        <f t="shared" si="14"/>
        <v>0</v>
      </c>
      <c r="F50" s="11">
        <f t="shared" si="17"/>
        <v>0</v>
      </c>
      <c r="G50" s="11">
        <f t="shared" si="17"/>
        <v>0</v>
      </c>
      <c r="H50" s="11">
        <f t="shared" si="17"/>
        <v>0</v>
      </c>
      <c r="I50" s="11">
        <f t="shared" si="17"/>
        <v>0</v>
      </c>
      <c r="J50" s="11">
        <f t="shared" si="17"/>
        <v>0</v>
      </c>
      <c r="K50" s="11">
        <f t="shared" si="17"/>
        <v>0</v>
      </c>
      <c r="L50" s="11">
        <f t="shared" si="17"/>
        <v>0</v>
      </c>
      <c r="M50" s="11">
        <f t="shared" si="17"/>
        <v>0</v>
      </c>
      <c r="N50" s="11">
        <f t="shared" si="17"/>
        <v>0</v>
      </c>
      <c r="O50" s="11">
        <f t="shared" si="17"/>
        <v>0</v>
      </c>
      <c r="P50" s="11">
        <f t="shared" si="16"/>
        <v>0</v>
      </c>
      <c r="Q50" s="11">
        <f t="shared" si="16"/>
        <v>0</v>
      </c>
      <c r="R50" s="11">
        <f t="shared" si="16"/>
        <v>0</v>
      </c>
      <c r="S50" s="11">
        <f t="shared" si="16"/>
        <v>0</v>
      </c>
      <c r="T50" s="11">
        <f t="shared" si="16"/>
        <v>0</v>
      </c>
      <c r="U50" s="11">
        <f t="shared" si="16"/>
        <v>0</v>
      </c>
      <c r="V50" s="11">
        <f t="shared" si="16"/>
        <v>0</v>
      </c>
      <c r="W50" s="11">
        <f t="shared" si="16"/>
        <v>0</v>
      </c>
      <c r="X50" s="11">
        <f t="shared" si="16"/>
        <v>0</v>
      </c>
      <c r="Y50" s="11">
        <f t="shared" si="16"/>
        <v>0</v>
      </c>
      <c r="Z50" s="11">
        <f t="shared" si="16"/>
        <v>0</v>
      </c>
      <c r="AA50" s="11">
        <f t="shared" si="16"/>
        <v>0</v>
      </c>
      <c r="AB50" s="11">
        <f t="shared" si="16"/>
        <v>0</v>
      </c>
      <c r="AC50" s="11">
        <f t="shared" si="16"/>
        <v>0</v>
      </c>
      <c r="AD50" s="11">
        <f t="shared" si="16"/>
        <v>0</v>
      </c>
      <c r="AE50" s="11">
        <f t="shared" si="16"/>
        <v>0</v>
      </c>
      <c r="AF50" s="11">
        <f t="shared" si="18"/>
        <v>0</v>
      </c>
      <c r="AG50" s="11">
        <f t="shared" si="18"/>
        <v>0</v>
      </c>
      <c r="AH50" s="11">
        <f t="shared" si="18"/>
        <v>0</v>
      </c>
      <c r="AI50" s="11">
        <f t="shared" si="18"/>
        <v>0</v>
      </c>
      <c r="AJ50" s="11">
        <f t="shared" si="18"/>
        <v>0</v>
      </c>
      <c r="AK50" s="11">
        <f t="shared" si="18"/>
        <v>0</v>
      </c>
      <c r="AL50" s="11">
        <f t="shared" si="18"/>
        <v>0</v>
      </c>
      <c r="AM50" s="11">
        <f t="shared" si="18"/>
        <v>0</v>
      </c>
      <c r="AN50" s="11">
        <f t="shared" si="18"/>
        <v>0</v>
      </c>
      <c r="AO50" s="11">
        <f t="shared" si="18"/>
        <v>0</v>
      </c>
      <c r="AP50" s="11">
        <f t="shared" si="18"/>
        <v>0</v>
      </c>
      <c r="AQ50" s="11">
        <f t="shared" si="18"/>
        <v>0</v>
      </c>
      <c r="AR50" s="11">
        <f t="shared" si="18"/>
        <v>0</v>
      </c>
      <c r="AS50" s="11">
        <f t="shared" si="18"/>
        <v>0</v>
      </c>
      <c r="AT50" s="11">
        <f t="shared" si="18"/>
        <v>0</v>
      </c>
      <c r="AU50" s="11">
        <f t="shared" si="18"/>
        <v>0</v>
      </c>
      <c r="AV50" s="11">
        <f t="shared" si="19"/>
        <v>0</v>
      </c>
      <c r="AW50" s="11">
        <f t="shared" si="19"/>
        <v>0</v>
      </c>
      <c r="AX50" s="11">
        <f t="shared" si="19"/>
        <v>0</v>
      </c>
    </row>
    <row r="51" spans="1:50" x14ac:dyDescent="0.25">
      <c r="A51" s="23">
        <f t="shared" si="12"/>
        <v>0</v>
      </c>
      <c r="B51" s="95">
        <f t="shared" si="15"/>
        <v>45991</v>
      </c>
      <c r="C51" s="12">
        <f>SUM('Velocity Input'!G142:G146)</f>
        <v>0</v>
      </c>
      <c r="D51" s="15">
        <f t="shared" si="13"/>
        <v>0</v>
      </c>
      <c r="E51" s="12">
        <f t="shared" si="14"/>
        <v>0</v>
      </c>
      <c r="F51" s="11">
        <f t="shared" si="17"/>
        <v>0</v>
      </c>
      <c r="G51" s="11">
        <f t="shared" si="17"/>
        <v>0</v>
      </c>
      <c r="H51" s="11">
        <f t="shared" si="17"/>
        <v>0</v>
      </c>
      <c r="I51" s="11">
        <f t="shared" si="17"/>
        <v>0</v>
      </c>
      <c r="J51" s="11">
        <f t="shared" si="17"/>
        <v>0</v>
      </c>
      <c r="K51" s="11">
        <f t="shared" si="17"/>
        <v>0</v>
      </c>
      <c r="L51" s="11">
        <f t="shared" si="17"/>
        <v>0</v>
      </c>
      <c r="M51" s="11">
        <f t="shared" si="17"/>
        <v>0</v>
      </c>
      <c r="N51" s="11">
        <f t="shared" si="17"/>
        <v>0</v>
      </c>
      <c r="O51" s="11">
        <f t="shared" si="17"/>
        <v>0</v>
      </c>
      <c r="P51" s="11">
        <f t="shared" si="16"/>
        <v>0</v>
      </c>
      <c r="Q51" s="11">
        <f t="shared" si="16"/>
        <v>0</v>
      </c>
      <c r="R51" s="11">
        <f t="shared" si="16"/>
        <v>0</v>
      </c>
      <c r="S51" s="11">
        <f t="shared" si="16"/>
        <v>0</v>
      </c>
      <c r="T51" s="11">
        <f t="shared" si="16"/>
        <v>0</v>
      </c>
      <c r="U51" s="11">
        <f t="shared" si="16"/>
        <v>0</v>
      </c>
      <c r="V51" s="11">
        <f t="shared" si="16"/>
        <v>0</v>
      </c>
      <c r="W51" s="11">
        <f t="shared" si="16"/>
        <v>0</v>
      </c>
      <c r="X51" s="11">
        <f t="shared" si="16"/>
        <v>0</v>
      </c>
      <c r="Y51" s="11">
        <f t="shared" si="16"/>
        <v>0</v>
      </c>
      <c r="Z51" s="11">
        <f t="shared" si="16"/>
        <v>0</v>
      </c>
      <c r="AA51" s="11">
        <f t="shared" si="16"/>
        <v>0</v>
      </c>
      <c r="AB51" s="11">
        <f t="shared" si="16"/>
        <v>0</v>
      </c>
      <c r="AC51" s="11">
        <f t="shared" si="16"/>
        <v>0</v>
      </c>
      <c r="AD51" s="11">
        <f t="shared" si="16"/>
        <v>0</v>
      </c>
      <c r="AE51" s="11">
        <f t="shared" si="16"/>
        <v>0</v>
      </c>
      <c r="AF51" s="11">
        <f t="shared" si="18"/>
        <v>0</v>
      </c>
      <c r="AG51" s="11">
        <f t="shared" si="18"/>
        <v>0</v>
      </c>
      <c r="AH51" s="11">
        <f t="shared" si="18"/>
        <v>0</v>
      </c>
      <c r="AI51" s="11">
        <f t="shared" si="18"/>
        <v>0</v>
      </c>
      <c r="AJ51" s="11">
        <f t="shared" si="18"/>
        <v>0</v>
      </c>
      <c r="AK51" s="11">
        <f t="shared" si="18"/>
        <v>0</v>
      </c>
      <c r="AL51" s="11">
        <f t="shared" si="18"/>
        <v>0</v>
      </c>
      <c r="AM51" s="11">
        <f t="shared" si="18"/>
        <v>0</v>
      </c>
      <c r="AN51" s="11">
        <f t="shared" si="18"/>
        <v>0</v>
      </c>
      <c r="AO51" s="11">
        <f t="shared" si="18"/>
        <v>0</v>
      </c>
      <c r="AP51" s="11">
        <f t="shared" si="18"/>
        <v>0</v>
      </c>
      <c r="AQ51" s="11">
        <f t="shared" si="18"/>
        <v>0</v>
      </c>
      <c r="AR51" s="11">
        <f t="shared" si="18"/>
        <v>0</v>
      </c>
      <c r="AS51" s="11">
        <f t="shared" si="18"/>
        <v>0</v>
      </c>
      <c r="AT51" s="11">
        <f t="shared" si="18"/>
        <v>0</v>
      </c>
      <c r="AU51" s="11">
        <f t="shared" si="18"/>
        <v>0</v>
      </c>
      <c r="AV51" s="11">
        <f t="shared" si="19"/>
        <v>0</v>
      </c>
      <c r="AW51" s="11">
        <f t="shared" si="19"/>
        <v>0</v>
      </c>
      <c r="AX51" s="11">
        <f t="shared" si="19"/>
        <v>0</v>
      </c>
    </row>
    <row r="52" spans="1:50" x14ac:dyDescent="0.25">
      <c r="A52" s="23">
        <f t="shared" si="12"/>
        <v>0</v>
      </c>
      <c r="B52" s="95">
        <f t="shared" si="15"/>
        <v>46022</v>
      </c>
      <c r="C52" s="12">
        <f>SUM('Velocity Input'!G147:G151)</f>
        <v>0</v>
      </c>
      <c r="D52" s="15">
        <f t="shared" si="13"/>
        <v>0</v>
      </c>
      <c r="E52" s="12">
        <f t="shared" si="14"/>
        <v>0</v>
      </c>
      <c r="F52" s="11">
        <f t="shared" si="17"/>
        <v>0</v>
      </c>
      <c r="G52" s="11">
        <f t="shared" si="17"/>
        <v>0</v>
      </c>
      <c r="H52" s="11">
        <f t="shared" si="17"/>
        <v>0</v>
      </c>
      <c r="I52" s="11">
        <f t="shared" si="17"/>
        <v>0</v>
      </c>
      <c r="J52" s="11">
        <f t="shared" si="17"/>
        <v>0</v>
      </c>
      <c r="K52" s="11">
        <f t="shared" si="17"/>
        <v>0</v>
      </c>
      <c r="L52" s="11">
        <f t="shared" si="17"/>
        <v>0</v>
      </c>
      <c r="M52" s="11">
        <f t="shared" si="17"/>
        <v>0</v>
      </c>
      <c r="N52" s="11">
        <f t="shared" si="17"/>
        <v>0</v>
      </c>
      <c r="O52" s="11">
        <f t="shared" si="17"/>
        <v>0</v>
      </c>
      <c r="P52" s="11">
        <f t="shared" si="16"/>
        <v>0</v>
      </c>
      <c r="Q52" s="11">
        <f t="shared" si="16"/>
        <v>0</v>
      </c>
      <c r="R52" s="11">
        <f t="shared" si="16"/>
        <v>0</v>
      </c>
      <c r="S52" s="11">
        <f t="shared" si="16"/>
        <v>0</v>
      </c>
      <c r="T52" s="11">
        <f t="shared" si="16"/>
        <v>0</v>
      </c>
      <c r="U52" s="11">
        <f t="shared" si="16"/>
        <v>0</v>
      </c>
      <c r="V52" s="11">
        <f t="shared" si="16"/>
        <v>0</v>
      </c>
      <c r="W52" s="11">
        <f t="shared" si="16"/>
        <v>0</v>
      </c>
      <c r="X52" s="11">
        <f t="shared" si="16"/>
        <v>0</v>
      </c>
      <c r="Y52" s="11">
        <f t="shared" si="16"/>
        <v>0</v>
      </c>
      <c r="Z52" s="11">
        <f t="shared" si="16"/>
        <v>0</v>
      </c>
      <c r="AA52" s="11">
        <f t="shared" si="16"/>
        <v>0</v>
      </c>
      <c r="AB52" s="11">
        <f t="shared" si="16"/>
        <v>0</v>
      </c>
      <c r="AC52" s="11">
        <f t="shared" si="16"/>
        <v>0</v>
      </c>
      <c r="AD52" s="11">
        <f t="shared" si="16"/>
        <v>0</v>
      </c>
      <c r="AE52" s="11">
        <f t="shared" si="16"/>
        <v>0</v>
      </c>
      <c r="AF52" s="11">
        <f t="shared" si="18"/>
        <v>0</v>
      </c>
      <c r="AG52" s="11">
        <f t="shared" si="18"/>
        <v>0</v>
      </c>
      <c r="AH52" s="11">
        <f t="shared" si="18"/>
        <v>0</v>
      </c>
      <c r="AI52" s="11">
        <f t="shared" si="18"/>
        <v>0</v>
      </c>
      <c r="AJ52" s="11">
        <f t="shared" si="18"/>
        <v>0</v>
      </c>
      <c r="AK52" s="11">
        <f t="shared" si="18"/>
        <v>0</v>
      </c>
      <c r="AL52" s="11">
        <f t="shared" si="18"/>
        <v>0</v>
      </c>
      <c r="AM52" s="11">
        <f t="shared" si="18"/>
        <v>0</v>
      </c>
      <c r="AN52" s="11">
        <f t="shared" si="18"/>
        <v>0</v>
      </c>
      <c r="AO52" s="11">
        <f t="shared" si="18"/>
        <v>0</v>
      </c>
      <c r="AP52" s="11">
        <f t="shared" si="18"/>
        <v>0</v>
      </c>
      <c r="AQ52" s="11">
        <f t="shared" si="18"/>
        <v>0</v>
      </c>
      <c r="AR52" s="11">
        <f t="shared" si="18"/>
        <v>0</v>
      </c>
      <c r="AS52" s="11">
        <f t="shared" si="18"/>
        <v>0</v>
      </c>
      <c r="AT52" s="11">
        <f t="shared" si="18"/>
        <v>0</v>
      </c>
      <c r="AU52" s="11">
        <f t="shared" si="18"/>
        <v>0</v>
      </c>
      <c r="AV52" s="11">
        <f t="shared" si="19"/>
        <v>0</v>
      </c>
      <c r="AW52" s="11">
        <f t="shared" si="19"/>
        <v>0</v>
      </c>
      <c r="AX52" s="11">
        <f t="shared" si="19"/>
        <v>0</v>
      </c>
    </row>
    <row r="53" spans="1:50" x14ac:dyDescent="0.25">
      <c r="A53" s="23">
        <f t="shared" si="12"/>
        <v>0</v>
      </c>
      <c r="B53" s="95">
        <f t="shared" si="15"/>
        <v>46053</v>
      </c>
      <c r="C53" s="12">
        <f>SUM('Velocity Input'!G152:G156)</f>
        <v>0</v>
      </c>
      <c r="D53" s="15">
        <f t="shared" si="13"/>
        <v>0</v>
      </c>
      <c r="E53" s="12">
        <f t="shared" si="14"/>
        <v>0</v>
      </c>
      <c r="F53" s="11">
        <f t="shared" si="17"/>
        <v>0</v>
      </c>
      <c r="G53" s="11">
        <f t="shared" si="17"/>
        <v>0</v>
      </c>
      <c r="H53" s="11">
        <f t="shared" si="17"/>
        <v>0</v>
      </c>
      <c r="I53" s="11">
        <f t="shared" si="17"/>
        <v>0</v>
      </c>
      <c r="J53" s="11">
        <f t="shared" si="17"/>
        <v>0</v>
      </c>
      <c r="K53" s="11">
        <f t="shared" si="17"/>
        <v>0</v>
      </c>
      <c r="L53" s="11">
        <f t="shared" si="17"/>
        <v>0</v>
      </c>
      <c r="M53" s="11">
        <f t="shared" si="17"/>
        <v>0</v>
      </c>
      <c r="N53" s="11">
        <f t="shared" si="17"/>
        <v>0</v>
      </c>
      <c r="O53" s="11">
        <f t="shared" si="17"/>
        <v>0</v>
      </c>
      <c r="P53" s="11">
        <f t="shared" si="16"/>
        <v>0</v>
      </c>
      <c r="Q53" s="11">
        <f t="shared" si="16"/>
        <v>0</v>
      </c>
      <c r="R53" s="11">
        <f t="shared" si="16"/>
        <v>0</v>
      </c>
      <c r="S53" s="11">
        <f t="shared" si="16"/>
        <v>0</v>
      </c>
      <c r="T53" s="11">
        <f t="shared" si="16"/>
        <v>0</v>
      </c>
      <c r="U53" s="11">
        <f t="shared" si="16"/>
        <v>0</v>
      </c>
      <c r="V53" s="11">
        <f t="shared" si="16"/>
        <v>0</v>
      </c>
      <c r="W53" s="11">
        <f t="shared" si="16"/>
        <v>0</v>
      </c>
      <c r="X53" s="11">
        <f t="shared" si="16"/>
        <v>0</v>
      </c>
      <c r="Y53" s="11">
        <f t="shared" si="16"/>
        <v>0</v>
      </c>
      <c r="Z53" s="11">
        <f t="shared" si="16"/>
        <v>0</v>
      </c>
      <c r="AA53" s="11">
        <f t="shared" si="16"/>
        <v>0</v>
      </c>
      <c r="AB53" s="11">
        <f t="shared" si="16"/>
        <v>0</v>
      </c>
      <c r="AC53" s="11">
        <f t="shared" si="16"/>
        <v>0</v>
      </c>
      <c r="AD53" s="11">
        <f t="shared" si="16"/>
        <v>0</v>
      </c>
      <c r="AE53" s="11">
        <f t="shared" si="16"/>
        <v>0</v>
      </c>
      <c r="AF53" s="11">
        <f t="shared" si="18"/>
        <v>0</v>
      </c>
      <c r="AG53" s="11">
        <f t="shared" si="18"/>
        <v>0</v>
      </c>
      <c r="AH53" s="11">
        <f t="shared" si="18"/>
        <v>0</v>
      </c>
      <c r="AI53" s="11">
        <f t="shared" si="18"/>
        <v>0</v>
      </c>
      <c r="AJ53" s="11">
        <f t="shared" si="18"/>
        <v>0</v>
      </c>
      <c r="AK53" s="11">
        <f t="shared" si="18"/>
        <v>0</v>
      </c>
      <c r="AL53" s="11">
        <f t="shared" si="18"/>
        <v>0</v>
      </c>
      <c r="AM53" s="11">
        <f t="shared" si="18"/>
        <v>0</v>
      </c>
      <c r="AN53" s="11">
        <f t="shared" si="18"/>
        <v>0</v>
      </c>
      <c r="AO53" s="11">
        <f t="shared" si="18"/>
        <v>0</v>
      </c>
      <c r="AP53" s="11">
        <f t="shared" si="18"/>
        <v>0</v>
      </c>
      <c r="AQ53" s="11">
        <f t="shared" si="18"/>
        <v>0</v>
      </c>
      <c r="AR53" s="11">
        <f t="shared" si="18"/>
        <v>0</v>
      </c>
      <c r="AS53" s="11">
        <f t="shared" si="18"/>
        <v>0</v>
      </c>
      <c r="AT53" s="11">
        <f t="shared" si="18"/>
        <v>0</v>
      </c>
      <c r="AU53" s="11">
        <f t="shared" si="18"/>
        <v>0</v>
      </c>
      <c r="AV53" s="11">
        <f t="shared" si="19"/>
        <v>0</v>
      </c>
      <c r="AW53" s="11">
        <f t="shared" si="19"/>
        <v>0</v>
      </c>
      <c r="AX53" s="11">
        <f t="shared" si="19"/>
        <v>0</v>
      </c>
    </row>
    <row r="54" spans="1:50" x14ac:dyDescent="0.25">
      <c r="A54" s="23">
        <f t="shared" si="12"/>
        <v>0</v>
      </c>
      <c r="B54" s="95">
        <f t="shared" si="15"/>
        <v>46081</v>
      </c>
      <c r="C54" s="12">
        <f>SUM('Velocity Input'!G157:G161)</f>
        <v>0</v>
      </c>
      <c r="D54" s="15">
        <f t="shared" si="13"/>
        <v>0</v>
      </c>
      <c r="E54" s="12">
        <f t="shared" si="14"/>
        <v>0</v>
      </c>
      <c r="F54" s="11">
        <f t="shared" si="17"/>
        <v>0</v>
      </c>
      <c r="G54" s="11">
        <f t="shared" si="17"/>
        <v>0</v>
      </c>
      <c r="H54" s="11">
        <f t="shared" si="17"/>
        <v>0</v>
      </c>
      <c r="I54" s="11">
        <f t="shared" si="17"/>
        <v>0</v>
      </c>
      <c r="J54" s="11">
        <f t="shared" si="17"/>
        <v>0</v>
      </c>
      <c r="K54" s="11">
        <f t="shared" si="17"/>
        <v>0</v>
      </c>
      <c r="L54" s="11">
        <f t="shared" si="17"/>
        <v>0</v>
      </c>
      <c r="M54" s="11">
        <f t="shared" si="17"/>
        <v>0</v>
      </c>
      <c r="N54" s="11">
        <f t="shared" si="17"/>
        <v>0</v>
      </c>
      <c r="O54" s="11">
        <f t="shared" si="17"/>
        <v>0</v>
      </c>
      <c r="P54" s="11">
        <f t="shared" si="17"/>
        <v>0</v>
      </c>
      <c r="Q54" s="11">
        <f t="shared" si="17"/>
        <v>0</v>
      </c>
      <c r="R54" s="11">
        <f t="shared" si="17"/>
        <v>0</v>
      </c>
      <c r="S54" s="11">
        <f t="shared" si="17"/>
        <v>0</v>
      </c>
      <c r="T54" s="11">
        <f t="shared" si="17"/>
        <v>0</v>
      </c>
      <c r="U54" s="11">
        <f t="shared" si="17"/>
        <v>0</v>
      </c>
      <c r="V54" s="11">
        <f t="shared" ref="V54:AK67" si="20">IF($B54&gt;V$2,0,IF($C54="CLP",IF($B54=V$2,$E54*V$4,$E54*V$3),IF($B54=V$2,$E54*V$6,$E54*V$5)))</f>
        <v>0</v>
      </c>
      <c r="W54" s="11">
        <f t="shared" si="20"/>
        <v>0</v>
      </c>
      <c r="X54" s="11">
        <f t="shared" si="20"/>
        <v>0</v>
      </c>
      <c r="Y54" s="11">
        <f t="shared" si="20"/>
        <v>0</v>
      </c>
      <c r="Z54" s="11">
        <f t="shared" si="20"/>
        <v>0</v>
      </c>
      <c r="AA54" s="11">
        <f t="shared" si="20"/>
        <v>0</v>
      </c>
      <c r="AB54" s="11">
        <f t="shared" si="20"/>
        <v>0</v>
      </c>
      <c r="AC54" s="11">
        <f t="shared" si="20"/>
        <v>0</v>
      </c>
      <c r="AD54" s="11">
        <f t="shared" si="20"/>
        <v>0</v>
      </c>
      <c r="AE54" s="11">
        <f t="shared" si="20"/>
        <v>0</v>
      </c>
      <c r="AF54" s="11">
        <f t="shared" si="20"/>
        <v>0</v>
      </c>
      <c r="AG54" s="11">
        <f t="shared" si="20"/>
        <v>0</v>
      </c>
      <c r="AH54" s="11">
        <f t="shared" si="20"/>
        <v>0</v>
      </c>
      <c r="AI54" s="11">
        <f t="shared" si="20"/>
        <v>0</v>
      </c>
      <c r="AJ54" s="11">
        <f t="shared" si="18"/>
        <v>0</v>
      </c>
      <c r="AK54" s="11">
        <f t="shared" si="18"/>
        <v>0</v>
      </c>
      <c r="AL54" s="11">
        <f t="shared" si="18"/>
        <v>0</v>
      </c>
      <c r="AM54" s="11">
        <f t="shared" si="18"/>
        <v>0</v>
      </c>
      <c r="AN54" s="11">
        <f t="shared" si="18"/>
        <v>0</v>
      </c>
      <c r="AO54" s="11">
        <f t="shared" si="18"/>
        <v>0</v>
      </c>
      <c r="AP54" s="11">
        <f t="shared" si="18"/>
        <v>0</v>
      </c>
      <c r="AQ54" s="11">
        <f t="shared" si="18"/>
        <v>0</v>
      </c>
      <c r="AR54" s="11">
        <f t="shared" si="18"/>
        <v>0</v>
      </c>
      <c r="AS54" s="11">
        <f t="shared" si="18"/>
        <v>0</v>
      </c>
      <c r="AT54" s="11">
        <f t="shared" si="18"/>
        <v>0</v>
      </c>
      <c r="AU54" s="11">
        <f t="shared" si="18"/>
        <v>0</v>
      </c>
      <c r="AV54" s="11">
        <f t="shared" si="19"/>
        <v>0</v>
      </c>
      <c r="AW54" s="11">
        <f t="shared" si="19"/>
        <v>0</v>
      </c>
      <c r="AX54" s="11">
        <f t="shared" si="19"/>
        <v>0</v>
      </c>
    </row>
    <row r="55" spans="1:50" x14ac:dyDescent="0.25">
      <c r="A55" s="23">
        <f t="shared" si="12"/>
        <v>0</v>
      </c>
      <c r="B55" s="95">
        <f t="shared" si="15"/>
        <v>46112</v>
      </c>
      <c r="C55" s="12">
        <f>SUM('Velocity Input'!G162:G166)</f>
        <v>0</v>
      </c>
      <c r="D55" s="15">
        <f t="shared" si="13"/>
        <v>0</v>
      </c>
      <c r="E55" s="12">
        <f t="shared" si="14"/>
        <v>0</v>
      </c>
      <c r="F55" s="11">
        <f t="shared" ref="F55:U67" si="21">IF($B55&gt;F$2,0,IF($C55="CLP",IF($B55=F$2,$E55*F$4,$E55*F$3),IF($B55=F$2,$E55*F$6,$E55*F$5)))</f>
        <v>0</v>
      </c>
      <c r="G55" s="11">
        <f t="shared" si="21"/>
        <v>0</v>
      </c>
      <c r="H55" s="11">
        <f t="shared" si="21"/>
        <v>0</v>
      </c>
      <c r="I55" s="11">
        <f t="shared" si="21"/>
        <v>0</v>
      </c>
      <c r="J55" s="11">
        <f t="shared" si="21"/>
        <v>0</v>
      </c>
      <c r="K55" s="11">
        <f t="shared" si="21"/>
        <v>0</v>
      </c>
      <c r="L55" s="11">
        <f t="shared" si="21"/>
        <v>0</v>
      </c>
      <c r="M55" s="11">
        <f t="shared" si="21"/>
        <v>0</v>
      </c>
      <c r="N55" s="11">
        <f t="shared" si="21"/>
        <v>0</v>
      </c>
      <c r="O55" s="11">
        <f t="shared" si="21"/>
        <v>0</v>
      </c>
      <c r="P55" s="11">
        <f t="shared" si="21"/>
        <v>0</v>
      </c>
      <c r="Q55" s="11">
        <f t="shared" si="21"/>
        <v>0</v>
      </c>
      <c r="R55" s="11">
        <f t="shared" si="21"/>
        <v>0</v>
      </c>
      <c r="S55" s="11">
        <f t="shared" si="21"/>
        <v>0</v>
      </c>
      <c r="T55" s="11">
        <f t="shared" si="21"/>
        <v>0</v>
      </c>
      <c r="U55" s="11">
        <f t="shared" si="21"/>
        <v>0</v>
      </c>
      <c r="V55" s="11">
        <f t="shared" si="20"/>
        <v>0</v>
      </c>
      <c r="W55" s="11">
        <f t="shared" si="20"/>
        <v>0</v>
      </c>
      <c r="X55" s="11">
        <f t="shared" si="20"/>
        <v>0</v>
      </c>
      <c r="Y55" s="11">
        <f t="shared" si="20"/>
        <v>0</v>
      </c>
      <c r="Z55" s="11">
        <f t="shared" si="20"/>
        <v>0</v>
      </c>
      <c r="AA55" s="11">
        <f t="shared" si="20"/>
        <v>0</v>
      </c>
      <c r="AB55" s="11">
        <f t="shared" si="20"/>
        <v>0</v>
      </c>
      <c r="AC55" s="11">
        <f t="shared" si="20"/>
        <v>0</v>
      </c>
      <c r="AD55" s="11">
        <f t="shared" si="20"/>
        <v>0</v>
      </c>
      <c r="AE55" s="11">
        <f t="shared" si="20"/>
        <v>0</v>
      </c>
      <c r="AF55" s="11">
        <f t="shared" si="20"/>
        <v>0</v>
      </c>
      <c r="AG55" s="11">
        <f t="shared" si="20"/>
        <v>0</v>
      </c>
      <c r="AH55" s="11">
        <f t="shared" si="20"/>
        <v>0</v>
      </c>
      <c r="AI55" s="11">
        <f t="shared" si="20"/>
        <v>0</v>
      </c>
      <c r="AJ55" s="11">
        <f t="shared" si="20"/>
        <v>0</v>
      </c>
      <c r="AK55" s="11">
        <f t="shared" si="20"/>
        <v>0</v>
      </c>
      <c r="AL55" s="11">
        <f t="shared" ref="AL55:AX67" si="22">IF($B55&gt;AL$2,0,IF($C55="CLP",IF($B55=AL$2,$E55*AL$4,$E55*AL$3),IF($B55=AL$2,$E55*AL$6,$E55*AL$5)))</f>
        <v>0</v>
      </c>
      <c r="AM55" s="11">
        <f t="shared" si="22"/>
        <v>0</v>
      </c>
      <c r="AN55" s="11">
        <f t="shared" si="22"/>
        <v>0</v>
      </c>
      <c r="AO55" s="11">
        <f t="shared" si="22"/>
        <v>0</v>
      </c>
      <c r="AP55" s="11">
        <f t="shared" si="22"/>
        <v>0</v>
      </c>
      <c r="AQ55" s="11">
        <f t="shared" si="22"/>
        <v>0</v>
      </c>
      <c r="AR55" s="11">
        <f t="shared" si="22"/>
        <v>0</v>
      </c>
      <c r="AS55" s="11">
        <f t="shared" si="22"/>
        <v>0</v>
      </c>
      <c r="AT55" s="11">
        <f t="shared" si="22"/>
        <v>0</v>
      </c>
      <c r="AU55" s="11">
        <f t="shared" si="22"/>
        <v>0</v>
      </c>
      <c r="AV55" s="11">
        <f t="shared" si="22"/>
        <v>0</v>
      </c>
      <c r="AW55" s="11">
        <f t="shared" si="22"/>
        <v>0</v>
      </c>
      <c r="AX55" s="11">
        <f t="shared" si="22"/>
        <v>0</v>
      </c>
    </row>
    <row r="56" spans="1:50" x14ac:dyDescent="0.25">
      <c r="A56" s="23">
        <f t="shared" si="12"/>
        <v>0</v>
      </c>
      <c r="B56" s="95">
        <f t="shared" si="15"/>
        <v>46142</v>
      </c>
      <c r="C56" s="12">
        <f>SUM('Velocity Input'!G167:G171)</f>
        <v>0</v>
      </c>
      <c r="D56" s="15">
        <f t="shared" si="13"/>
        <v>0</v>
      </c>
      <c r="E56" s="12">
        <f t="shared" si="14"/>
        <v>0</v>
      </c>
      <c r="F56" s="11">
        <f t="shared" si="21"/>
        <v>0</v>
      </c>
      <c r="G56" s="11">
        <f t="shared" si="21"/>
        <v>0</v>
      </c>
      <c r="H56" s="11">
        <f t="shared" si="21"/>
        <v>0</v>
      </c>
      <c r="I56" s="11">
        <f t="shared" si="21"/>
        <v>0</v>
      </c>
      <c r="J56" s="11">
        <f t="shared" si="21"/>
        <v>0</v>
      </c>
      <c r="K56" s="11">
        <f t="shared" si="21"/>
        <v>0</v>
      </c>
      <c r="L56" s="11">
        <f t="shared" si="21"/>
        <v>0</v>
      </c>
      <c r="M56" s="11">
        <f t="shared" si="21"/>
        <v>0</v>
      </c>
      <c r="N56" s="11">
        <f t="shared" si="21"/>
        <v>0</v>
      </c>
      <c r="O56" s="11">
        <f t="shared" si="21"/>
        <v>0</v>
      </c>
      <c r="P56" s="11">
        <f t="shared" si="21"/>
        <v>0</v>
      </c>
      <c r="Q56" s="11">
        <f t="shared" si="21"/>
        <v>0</v>
      </c>
      <c r="R56" s="11">
        <f t="shared" si="21"/>
        <v>0</v>
      </c>
      <c r="S56" s="11">
        <f t="shared" si="21"/>
        <v>0</v>
      </c>
      <c r="T56" s="11">
        <f t="shared" si="21"/>
        <v>0</v>
      </c>
      <c r="U56" s="11">
        <f t="shared" si="21"/>
        <v>0</v>
      </c>
      <c r="V56" s="11">
        <f t="shared" si="20"/>
        <v>0</v>
      </c>
      <c r="W56" s="11">
        <f t="shared" si="20"/>
        <v>0</v>
      </c>
      <c r="X56" s="11">
        <f t="shared" si="20"/>
        <v>0</v>
      </c>
      <c r="Y56" s="11">
        <f t="shared" si="20"/>
        <v>0</v>
      </c>
      <c r="Z56" s="11">
        <f t="shared" si="20"/>
        <v>0</v>
      </c>
      <c r="AA56" s="11">
        <f t="shared" si="20"/>
        <v>0</v>
      </c>
      <c r="AB56" s="11">
        <f t="shared" si="20"/>
        <v>0</v>
      </c>
      <c r="AC56" s="11">
        <f t="shared" si="20"/>
        <v>0</v>
      </c>
      <c r="AD56" s="11">
        <f t="shared" si="20"/>
        <v>0</v>
      </c>
      <c r="AE56" s="11">
        <f t="shared" si="20"/>
        <v>0</v>
      </c>
      <c r="AF56" s="11">
        <f t="shared" si="20"/>
        <v>0</v>
      </c>
      <c r="AG56" s="11">
        <f t="shared" si="20"/>
        <v>0</v>
      </c>
      <c r="AH56" s="11">
        <f t="shared" si="20"/>
        <v>0</v>
      </c>
      <c r="AI56" s="11">
        <f t="shared" si="20"/>
        <v>0</v>
      </c>
      <c r="AJ56" s="11">
        <f t="shared" si="20"/>
        <v>0</v>
      </c>
      <c r="AK56" s="11">
        <f t="shared" si="20"/>
        <v>0</v>
      </c>
      <c r="AL56" s="11">
        <f t="shared" si="22"/>
        <v>0</v>
      </c>
      <c r="AM56" s="11">
        <f t="shared" si="22"/>
        <v>0</v>
      </c>
      <c r="AN56" s="11">
        <f t="shared" si="22"/>
        <v>0</v>
      </c>
      <c r="AO56" s="11">
        <f t="shared" si="22"/>
        <v>0</v>
      </c>
      <c r="AP56" s="11">
        <f t="shared" si="22"/>
        <v>0</v>
      </c>
      <c r="AQ56" s="11">
        <f t="shared" si="22"/>
        <v>0</v>
      </c>
      <c r="AR56" s="11">
        <f t="shared" si="22"/>
        <v>0</v>
      </c>
      <c r="AS56" s="11">
        <f t="shared" si="22"/>
        <v>0</v>
      </c>
      <c r="AT56" s="11">
        <f t="shared" si="22"/>
        <v>0</v>
      </c>
      <c r="AU56" s="11">
        <f t="shared" si="22"/>
        <v>0</v>
      </c>
      <c r="AV56" s="11">
        <f t="shared" si="22"/>
        <v>0</v>
      </c>
      <c r="AW56" s="11">
        <f t="shared" si="22"/>
        <v>0</v>
      </c>
      <c r="AX56" s="11">
        <f t="shared" si="22"/>
        <v>0</v>
      </c>
    </row>
    <row r="57" spans="1:50" x14ac:dyDescent="0.25">
      <c r="A57" s="23">
        <f t="shared" si="12"/>
        <v>0</v>
      </c>
      <c r="B57" s="95">
        <f t="shared" si="15"/>
        <v>46173</v>
      </c>
      <c r="C57" s="12">
        <f>SUM('Velocity Input'!G172:G176)</f>
        <v>0</v>
      </c>
      <c r="D57" s="15">
        <f t="shared" si="13"/>
        <v>0</v>
      </c>
      <c r="E57" s="12">
        <f t="shared" si="14"/>
        <v>0</v>
      </c>
      <c r="F57" s="11">
        <f t="shared" si="21"/>
        <v>0</v>
      </c>
      <c r="G57" s="11">
        <f t="shared" si="21"/>
        <v>0</v>
      </c>
      <c r="H57" s="11">
        <f t="shared" si="21"/>
        <v>0</v>
      </c>
      <c r="I57" s="11">
        <f t="shared" si="21"/>
        <v>0</v>
      </c>
      <c r="J57" s="11">
        <f t="shared" si="21"/>
        <v>0</v>
      </c>
      <c r="K57" s="11">
        <f t="shared" si="21"/>
        <v>0</v>
      </c>
      <c r="L57" s="11">
        <f t="shared" si="21"/>
        <v>0</v>
      </c>
      <c r="M57" s="11">
        <f t="shared" si="21"/>
        <v>0</v>
      </c>
      <c r="N57" s="11">
        <f t="shared" si="21"/>
        <v>0</v>
      </c>
      <c r="O57" s="11">
        <f t="shared" si="21"/>
        <v>0</v>
      </c>
      <c r="P57" s="11">
        <f t="shared" si="21"/>
        <v>0</v>
      </c>
      <c r="Q57" s="11">
        <f t="shared" si="21"/>
        <v>0</v>
      </c>
      <c r="R57" s="11">
        <f t="shared" si="21"/>
        <v>0</v>
      </c>
      <c r="S57" s="11">
        <f t="shared" si="21"/>
        <v>0</v>
      </c>
      <c r="T57" s="11">
        <f t="shared" si="21"/>
        <v>0</v>
      </c>
      <c r="U57" s="11">
        <f t="shared" si="21"/>
        <v>0</v>
      </c>
      <c r="V57" s="11">
        <f t="shared" si="20"/>
        <v>0</v>
      </c>
      <c r="W57" s="11">
        <f t="shared" si="20"/>
        <v>0</v>
      </c>
      <c r="X57" s="11">
        <f t="shared" si="20"/>
        <v>0</v>
      </c>
      <c r="Y57" s="11">
        <f t="shared" si="20"/>
        <v>0</v>
      </c>
      <c r="Z57" s="11">
        <f t="shared" si="20"/>
        <v>0</v>
      </c>
      <c r="AA57" s="11">
        <f t="shared" si="20"/>
        <v>0</v>
      </c>
      <c r="AB57" s="11">
        <f t="shared" si="20"/>
        <v>0</v>
      </c>
      <c r="AC57" s="11">
        <f t="shared" si="20"/>
        <v>0</v>
      </c>
      <c r="AD57" s="11">
        <f t="shared" si="20"/>
        <v>0</v>
      </c>
      <c r="AE57" s="11">
        <f t="shared" si="20"/>
        <v>0</v>
      </c>
      <c r="AF57" s="11">
        <f t="shared" si="20"/>
        <v>0</v>
      </c>
      <c r="AG57" s="11">
        <f t="shared" si="20"/>
        <v>0</v>
      </c>
      <c r="AH57" s="11">
        <f t="shared" si="20"/>
        <v>0</v>
      </c>
      <c r="AI57" s="11">
        <f t="shared" si="20"/>
        <v>0</v>
      </c>
      <c r="AJ57" s="11">
        <f t="shared" si="20"/>
        <v>0</v>
      </c>
      <c r="AK57" s="11">
        <f t="shared" si="20"/>
        <v>0</v>
      </c>
      <c r="AL57" s="11">
        <f t="shared" si="22"/>
        <v>0</v>
      </c>
      <c r="AM57" s="11">
        <f t="shared" si="22"/>
        <v>0</v>
      </c>
      <c r="AN57" s="11">
        <f t="shared" si="22"/>
        <v>0</v>
      </c>
      <c r="AO57" s="11">
        <f t="shared" si="22"/>
        <v>0</v>
      </c>
      <c r="AP57" s="11">
        <f t="shared" si="22"/>
        <v>0</v>
      </c>
      <c r="AQ57" s="11">
        <f t="shared" si="22"/>
        <v>0</v>
      </c>
      <c r="AR57" s="11">
        <f t="shared" si="22"/>
        <v>0</v>
      </c>
      <c r="AS57" s="11">
        <f t="shared" si="22"/>
        <v>0</v>
      </c>
      <c r="AT57" s="11">
        <f t="shared" si="22"/>
        <v>0</v>
      </c>
      <c r="AU57" s="11">
        <f t="shared" si="22"/>
        <v>0</v>
      </c>
      <c r="AV57" s="11">
        <f t="shared" si="22"/>
        <v>0</v>
      </c>
      <c r="AW57" s="11">
        <f t="shared" si="22"/>
        <v>0</v>
      </c>
      <c r="AX57" s="11">
        <f t="shared" si="22"/>
        <v>0</v>
      </c>
    </row>
    <row r="58" spans="1:50" x14ac:dyDescent="0.25">
      <c r="A58" s="23">
        <f t="shared" si="12"/>
        <v>0</v>
      </c>
      <c r="B58" s="95">
        <f t="shared" si="15"/>
        <v>46203</v>
      </c>
      <c r="C58" s="12">
        <f>SUM('Velocity Input'!G177:G181)</f>
        <v>0</v>
      </c>
      <c r="D58" s="15">
        <f t="shared" si="13"/>
        <v>0</v>
      </c>
      <c r="E58" s="12">
        <f t="shared" si="14"/>
        <v>0</v>
      </c>
      <c r="F58" s="11">
        <f t="shared" si="21"/>
        <v>0</v>
      </c>
      <c r="G58" s="11">
        <f t="shared" si="21"/>
        <v>0</v>
      </c>
      <c r="H58" s="11">
        <f t="shared" si="21"/>
        <v>0</v>
      </c>
      <c r="I58" s="11">
        <f t="shared" si="21"/>
        <v>0</v>
      </c>
      <c r="J58" s="11">
        <f t="shared" si="21"/>
        <v>0</v>
      </c>
      <c r="K58" s="11">
        <f t="shared" si="21"/>
        <v>0</v>
      </c>
      <c r="L58" s="11">
        <f t="shared" si="21"/>
        <v>0</v>
      </c>
      <c r="M58" s="11">
        <f t="shared" si="21"/>
        <v>0</v>
      </c>
      <c r="N58" s="11">
        <f t="shared" si="21"/>
        <v>0</v>
      </c>
      <c r="O58" s="11">
        <f t="shared" si="21"/>
        <v>0</v>
      </c>
      <c r="P58" s="11">
        <f t="shared" si="21"/>
        <v>0</v>
      </c>
      <c r="Q58" s="11">
        <f t="shared" si="21"/>
        <v>0</v>
      </c>
      <c r="R58" s="11">
        <f t="shared" si="21"/>
        <v>0</v>
      </c>
      <c r="S58" s="11">
        <f t="shared" si="21"/>
        <v>0</v>
      </c>
      <c r="T58" s="11">
        <f t="shared" si="21"/>
        <v>0</v>
      </c>
      <c r="U58" s="11">
        <f t="shared" si="21"/>
        <v>0</v>
      </c>
      <c r="V58" s="11">
        <f t="shared" si="20"/>
        <v>0</v>
      </c>
      <c r="W58" s="11">
        <f t="shared" si="20"/>
        <v>0</v>
      </c>
      <c r="X58" s="11">
        <f t="shared" si="20"/>
        <v>0</v>
      </c>
      <c r="Y58" s="11">
        <f t="shared" si="20"/>
        <v>0</v>
      </c>
      <c r="Z58" s="11">
        <f t="shared" si="20"/>
        <v>0</v>
      </c>
      <c r="AA58" s="11">
        <f t="shared" si="20"/>
        <v>0</v>
      </c>
      <c r="AB58" s="11">
        <f t="shared" si="20"/>
        <v>0</v>
      </c>
      <c r="AC58" s="11">
        <f t="shared" si="20"/>
        <v>0</v>
      </c>
      <c r="AD58" s="11">
        <f t="shared" si="20"/>
        <v>0</v>
      </c>
      <c r="AE58" s="11">
        <f t="shared" si="20"/>
        <v>0</v>
      </c>
      <c r="AF58" s="11">
        <f t="shared" si="20"/>
        <v>0</v>
      </c>
      <c r="AG58" s="11">
        <f t="shared" si="20"/>
        <v>0</v>
      </c>
      <c r="AH58" s="11">
        <f t="shared" si="20"/>
        <v>0</v>
      </c>
      <c r="AI58" s="11">
        <f t="shared" si="20"/>
        <v>0</v>
      </c>
      <c r="AJ58" s="11">
        <f t="shared" si="20"/>
        <v>0</v>
      </c>
      <c r="AK58" s="11">
        <f t="shared" si="20"/>
        <v>0</v>
      </c>
      <c r="AL58" s="11">
        <f t="shared" si="22"/>
        <v>0</v>
      </c>
      <c r="AM58" s="11">
        <f t="shared" si="22"/>
        <v>0</v>
      </c>
      <c r="AN58" s="11">
        <f t="shared" si="22"/>
        <v>0</v>
      </c>
      <c r="AO58" s="11">
        <f t="shared" si="22"/>
        <v>0</v>
      </c>
      <c r="AP58" s="11">
        <f t="shared" si="22"/>
        <v>0</v>
      </c>
      <c r="AQ58" s="11">
        <f t="shared" si="22"/>
        <v>0</v>
      </c>
      <c r="AR58" s="11">
        <f t="shared" si="22"/>
        <v>0</v>
      </c>
      <c r="AS58" s="11">
        <f t="shared" si="22"/>
        <v>0</v>
      </c>
      <c r="AT58" s="11">
        <f t="shared" si="22"/>
        <v>0</v>
      </c>
      <c r="AU58" s="11">
        <f t="shared" si="22"/>
        <v>0</v>
      </c>
      <c r="AV58" s="11">
        <f t="shared" si="22"/>
        <v>0</v>
      </c>
      <c r="AW58" s="11">
        <f t="shared" si="22"/>
        <v>0</v>
      </c>
      <c r="AX58" s="11">
        <f t="shared" si="22"/>
        <v>0</v>
      </c>
    </row>
    <row r="59" spans="1:50" x14ac:dyDescent="0.25">
      <c r="A59" s="23">
        <f t="shared" si="12"/>
        <v>0</v>
      </c>
      <c r="B59" s="95">
        <f t="shared" si="15"/>
        <v>46234</v>
      </c>
      <c r="C59" s="12">
        <f>SUM('Velocity Input'!G182:G186)</f>
        <v>0</v>
      </c>
      <c r="D59" s="15">
        <f t="shared" si="13"/>
        <v>0</v>
      </c>
      <c r="E59" s="12">
        <f t="shared" si="14"/>
        <v>0</v>
      </c>
      <c r="F59" s="11">
        <f t="shared" si="21"/>
        <v>0</v>
      </c>
      <c r="G59" s="11">
        <f t="shared" si="21"/>
        <v>0</v>
      </c>
      <c r="H59" s="11">
        <f t="shared" si="21"/>
        <v>0</v>
      </c>
      <c r="I59" s="11">
        <f t="shared" si="21"/>
        <v>0</v>
      </c>
      <c r="J59" s="11">
        <f t="shared" si="21"/>
        <v>0</v>
      </c>
      <c r="K59" s="11">
        <f t="shared" si="21"/>
        <v>0</v>
      </c>
      <c r="L59" s="11">
        <f t="shared" si="21"/>
        <v>0</v>
      </c>
      <c r="M59" s="11">
        <f t="shared" si="21"/>
        <v>0</v>
      </c>
      <c r="N59" s="11">
        <f t="shared" si="21"/>
        <v>0</v>
      </c>
      <c r="O59" s="11">
        <f t="shared" si="21"/>
        <v>0</v>
      </c>
      <c r="P59" s="11">
        <f t="shared" si="21"/>
        <v>0</v>
      </c>
      <c r="Q59" s="11">
        <f t="shared" si="21"/>
        <v>0</v>
      </c>
      <c r="R59" s="11">
        <f t="shared" si="21"/>
        <v>0</v>
      </c>
      <c r="S59" s="11">
        <f t="shared" si="21"/>
        <v>0</v>
      </c>
      <c r="T59" s="11">
        <f t="shared" si="21"/>
        <v>0</v>
      </c>
      <c r="U59" s="11">
        <f t="shared" si="21"/>
        <v>0</v>
      </c>
      <c r="V59" s="11">
        <f t="shared" si="20"/>
        <v>0</v>
      </c>
      <c r="W59" s="11">
        <f t="shared" si="20"/>
        <v>0</v>
      </c>
      <c r="X59" s="11">
        <f t="shared" si="20"/>
        <v>0</v>
      </c>
      <c r="Y59" s="11">
        <f t="shared" si="20"/>
        <v>0</v>
      </c>
      <c r="Z59" s="11">
        <f t="shared" si="20"/>
        <v>0</v>
      </c>
      <c r="AA59" s="11">
        <f t="shared" si="20"/>
        <v>0</v>
      </c>
      <c r="AB59" s="11">
        <f t="shared" si="20"/>
        <v>0</v>
      </c>
      <c r="AC59" s="11">
        <f t="shared" si="20"/>
        <v>0</v>
      </c>
      <c r="AD59" s="11">
        <f t="shared" si="20"/>
        <v>0</v>
      </c>
      <c r="AE59" s="11">
        <f t="shared" si="20"/>
        <v>0</v>
      </c>
      <c r="AF59" s="11">
        <f t="shared" si="20"/>
        <v>0</v>
      </c>
      <c r="AG59" s="11">
        <f t="shared" si="20"/>
        <v>0</v>
      </c>
      <c r="AH59" s="11">
        <f t="shared" si="20"/>
        <v>0</v>
      </c>
      <c r="AI59" s="11">
        <f t="shared" si="20"/>
        <v>0</v>
      </c>
      <c r="AJ59" s="11">
        <f t="shared" si="20"/>
        <v>0</v>
      </c>
      <c r="AK59" s="11">
        <f t="shared" si="20"/>
        <v>0</v>
      </c>
      <c r="AL59" s="11">
        <f t="shared" si="22"/>
        <v>0</v>
      </c>
      <c r="AM59" s="11">
        <f t="shared" si="22"/>
        <v>0</v>
      </c>
      <c r="AN59" s="11">
        <f t="shared" si="22"/>
        <v>0</v>
      </c>
      <c r="AO59" s="11">
        <f t="shared" si="22"/>
        <v>0</v>
      </c>
      <c r="AP59" s="11">
        <f t="shared" si="22"/>
        <v>0</v>
      </c>
      <c r="AQ59" s="11">
        <f t="shared" si="22"/>
        <v>0</v>
      </c>
      <c r="AR59" s="11">
        <f t="shared" si="22"/>
        <v>0</v>
      </c>
      <c r="AS59" s="11">
        <f t="shared" si="22"/>
        <v>0</v>
      </c>
      <c r="AT59" s="11">
        <f t="shared" si="22"/>
        <v>0</v>
      </c>
      <c r="AU59" s="11">
        <f t="shared" si="22"/>
        <v>0</v>
      </c>
      <c r="AV59" s="11">
        <f t="shared" si="22"/>
        <v>0</v>
      </c>
      <c r="AW59" s="11">
        <f t="shared" si="22"/>
        <v>0</v>
      </c>
      <c r="AX59" s="11">
        <f t="shared" si="22"/>
        <v>0</v>
      </c>
    </row>
    <row r="60" spans="1:50" x14ac:dyDescent="0.25">
      <c r="A60" s="23">
        <f t="shared" si="12"/>
        <v>0</v>
      </c>
      <c r="B60" s="95">
        <f t="shared" si="15"/>
        <v>46265</v>
      </c>
      <c r="C60" s="12">
        <f>SUM('Velocity Input'!G187:G191)</f>
        <v>0</v>
      </c>
      <c r="D60" s="15">
        <f t="shared" si="13"/>
        <v>0</v>
      </c>
      <c r="E60" s="12">
        <f t="shared" si="14"/>
        <v>0</v>
      </c>
      <c r="F60" s="11">
        <f t="shared" si="21"/>
        <v>0</v>
      </c>
      <c r="G60" s="11">
        <f t="shared" si="21"/>
        <v>0</v>
      </c>
      <c r="H60" s="11">
        <f t="shared" si="21"/>
        <v>0</v>
      </c>
      <c r="I60" s="11">
        <f t="shared" si="21"/>
        <v>0</v>
      </c>
      <c r="J60" s="11">
        <f t="shared" si="21"/>
        <v>0</v>
      </c>
      <c r="K60" s="11">
        <f t="shared" si="21"/>
        <v>0</v>
      </c>
      <c r="L60" s="11">
        <f t="shared" si="21"/>
        <v>0</v>
      </c>
      <c r="M60" s="11">
        <f t="shared" si="21"/>
        <v>0</v>
      </c>
      <c r="N60" s="11">
        <f t="shared" si="21"/>
        <v>0</v>
      </c>
      <c r="O60" s="11">
        <f t="shared" si="21"/>
        <v>0</v>
      </c>
      <c r="P60" s="11">
        <f t="shared" si="21"/>
        <v>0</v>
      </c>
      <c r="Q60" s="11">
        <f t="shared" si="21"/>
        <v>0</v>
      </c>
      <c r="R60" s="11">
        <f t="shared" si="21"/>
        <v>0</v>
      </c>
      <c r="S60" s="11">
        <f t="shared" si="21"/>
        <v>0</v>
      </c>
      <c r="T60" s="11">
        <f t="shared" si="21"/>
        <v>0</v>
      </c>
      <c r="U60" s="11">
        <f t="shared" si="21"/>
        <v>0</v>
      </c>
      <c r="V60" s="11">
        <f t="shared" si="20"/>
        <v>0</v>
      </c>
      <c r="W60" s="11">
        <f t="shared" si="20"/>
        <v>0</v>
      </c>
      <c r="X60" s="11">
        <f t="shared" si="20"/>
        <v>0</v>
      </c>
      <c r="Y60" s="11">
        <f t="shared" si="20"/>
        <v>0</v>
      </c>
      <c r="Z60" s="11">
        <f t="shared" si="20"/>
        <v>0</v>
      </c>
      <c r="AA60" s="11">
        <f t="shared" si="20"/>
        <v>0</v>
      </c>
      <c r="AB60" s="11">
        <f t="shared" si="20"/>
        <v>0</v>
      </c>
      <c r="AC60" s="11">
        <f t="shared" si="20"/>
        <v>0</v>
      </c>
      <c r="AD60" s="11">
        <f t="shared" si="20"/>
        <v>0</v>
      </c>
      <c r="AE60" s="11">
        <f t="shared" si="20"/>
        <v>0</v>
      </c>
      <c r="AF60" s="11">
        <f t="shared" si="20"/>
        <v>0</v>
      </c>
      <c r="AG60" s="11">
        <f t="shared" si="20"/>
        <v>0</v>
      </c>
      <c r="AH60" s="11">
        <f t="shared" si="20"/>
        <v>0</v>
      </c>
      <c r="AI60" s="11">
        <f t="shared" si="20"/>
        <v>0</v>
      </c>
      <c r="AJ60" s="11">
        <f t="shared" si="20"/>
        <v>0</v>
      </c>
      <c r="AK60" s="11">
        <f t="shared" si="20"/>
        <v>0</v>
      </c>
      <c r="AL60" s="11">
        <f t="shared" si="22"/>
        <v>0</v>
      </c>
      <c r="AM60" s="11">
        <f t="shared" si="22"/>
        <v>0</v>
      </c>
      <c r="AN60" s="11">
        <f t="shared" si="22"/>
        <v>0</v>
      </c>
      <c r="AO60" s="11">
        <f t="shared" si="22"/>
        <v>0</v>
      </c>
      <c r="AP60" s="11">
        <f t="shared" si="22"/>
        <v>0</v>
      </c>
      <c r="AQ60" s="11">
        <f t="shared" si="22"/>
        <v>0</v>
      </c>
      <c r="AR60" s="11">
        <f t="shared" si="22"/>
        <v>0</v>
      </c>
      <c r="AS60" s="11">
        <f t="shared" si="22"/>
        <v>0</v>
      </c>
      <c r="AT60" s="11">
        <f t="shared" si="22"/>
        <v>0</v>
      </c>
      <c r="AU60" s="11">
        <f t="shared" si="22"/>
        <v>0</v>
      </c>
      <c r="AV60" s="11">
        <f t="shared" si="22"/>
        <v>0</v>
      </c>
      <c r="AW60" s="11">
        <f t="shared" si="22"/>
        <v>0</v>
      </c>
      <c r="AX60" s="11">
        <f t="shared" si="22"/>
        <v>0</v>
      </c>
    </row>
    <row r="61" spans="1:50" x14ac:dyDescent="0.25">
      <c r="A61" s="23">
        <f t="shared" si="12"/>
        <v>0</v>
      </c>
      <c r="B61" s="95">
        <f t="shared" si="15"/>
        <v>46295</v>
      </c>
      <c r="C61" s="12">
        <f>SUM('Velocity Input'!G192:G195)</f>
        <v>0</v>
      </c>
      <c r="D61" s="15">
        <f t="shared" si="13"/>
        <v>0</v>
      </c>
      <c r="E61" s="12">
        <f t="shared" si="14"/>
        <v>0</v>
      </c>
      <c r="F61" s="11">
        <f t="shared" si="21"/>
        <v>0</v>
      </c>
      <c r="G61" s="11">
        <f t="shared" si="21"/>
        <v>0</v>
      </c>
      <c r="H61" s="11">
        <f t="shared" si="21"/>
        <v>0</v>
      </c>
      <c r="I61" s="11">
        <f t="shared" si="21"/>
        <v>0</v>
      </c>
      <c r="J61" s="11">
        <f t="shared" si="21"/>
        <v>0</v>
      </c>
      <c r="K61" s="11">
        <f t="shared" si="21"/>
        <v>0</v>
      </c>
      <c r="L61" s="11">
        <f t="shared" si="21"/>
        <v>0</v>
      </c>
      <c r="M61" s="11">
        <f t="shared" si="21"/>
        <v>0</v>
      </c>
      <c r="N61" s="11">
        <f t="shared" si="21"/>
        <v>0</v>
      </c>
      <c r="O61" s="11">
        <f t="shared" si="21"/>
        <v>0</v>
      </c>
      <c r="P61" s="11">
        <f t="shared" si="21"/>
        <v>0</v>
      </c>
      <c r="Q61" s="11">
        <f t="shared" si="21"/>
        <v>0</v>
      </c>
      <c r="R61" s="11">
        <f t="shared" si="21"/>
        <v>0</v>
      </c>
      <c r="S61" s="11">
        <f t="shared" si="21"/>
        <v>0</v>
      </c>
      <c r="T61" s="11">
        <f t="shared" si="21"/>
        <v>0</v>
      </c>
      <c r="U61" s="11">
        <f t="shared" si="21"/>
        <v>0</v>
      </c>
      <c r="V61" s="11">
        <f t="shared" si="20"/>
        <v>0</v>
      </c>
      <c r="W61" s="11">
        <f t="shared" si="20"/>
        <v>0</v>
      </c>
      <c r="X61" s="11">
        <f t="shared" si="20"/>
        <v>0</v>
      </c>
      <c r="Y61" s="11">
        <f t="shared" si="20"/>
        <v>0</v>
      </c>
      <c r="Z61" s="11">
        <f t="shared" si="20"/>
        <v>0</v>
      </c>
      <c r="AA61" s="11">
        <f t="shared" si="20"/>
        <v>0</v>
      </c>
      <c r="AB61" s="11">
        <f t="shared" si="20"/>
        <v>0</v>
      </c>
      <c r="AC61" s="11">
        <f t="shared" si="20"/>
        <v>0</v>
      </c>
      <c r="AD61" s="11">
        <f t="shared" si="20"/>
        <v>0</v>
      </c>
      <c r="AE61" s="11">
        <f t="shared" si="20"/>
        <v>0</v>
      </c>
      <c r="AF61" s="11">
        <f t="shared" si="20"/>
        <v>0</v>
      </c>
      <c r="AG61" s="11">
        <f t="shared" si="20"/>
        <v>0</v>
      </c>
      <c r="AH61" s="11">
        <f t="shared" si="20"/>
        <v>0</v>
      </c>
      <c r="AI61" s="11">
        <f t="shared" si="20"/>
        <v>0</v>
      </c>
      <c r="AJ61" s="11">
        <f t="shared" si="20"/>
        <v>0</v>
      </c>
      <c r="AK61" s="11">
        <f t="shared" si="20"/>
        <v>0</v>
      </c>
      <c r="AL61" s="11">
        <f t="shared" si="22"/>
        <v>0</v>
      </c>
      <c r="AM61" s="11">
        <f t="shared" si="22"/>
        <v>0</v>
      </c>
      <c r="AN61" s="11">
        <f t="shared" si="22"/>
        <v>0</v>
      </c>
      <c r="AO61" s="11">
        <f t="shared" si="22"/>
        <v>0</v>
      </c>
      <c r="AP61" s="11">
        <f t="shared" si="22"/>
        <v>0</v>
      </c>
      <c r="AQ61" s="11">
        <f t="shared" si="22"/>
        <v>0</v>
      </c>
      <c r="AR61" s="11">
        <f t="shared" si="22"/>
        <v>0</v>
      </c>
      <c r="AS61" s="11">
        <f t="shared" si="22"/>
        <v>0</v>
      </c>
      <c r="AT61" s="11">
        <f t="shared" si="22"/>
        <v>0</v>
      </c>
      <c r="AU61" s="11">
        <f t="shared" si="22"/>
        <v>0</v>
      </c>
      <c r="AV61" s="11">
        <f t="shared" si="22"/>
        <v>0</v>
      </c>
      <c r="AW61" s="11">
        <f t="shared" si="22"/>
        <v>0</v>
      </c>
      <c r="AX61" s="11">
        <f t="shared" si="22"/>
        <v>0</v>
      </c>
    </row>
    <row r="62" spans="1:50" x14ac:dyDescent="0.25">
      <c r="A62" s="23">
        <f t="shared" si="12"/>
        <v>0</v>
      </c>
      <c r="B62" s="95">
        <f t="shared" si="15"/>
        <v>46326</v>
      </c>
      <c r="C62" s="12">
        <f>SUM('Velocity Input'!G196:G199)</f>
        <v>0</v>
      </c>
      <c r="D62" s="15">
        <f t="shared" si="13"/>
        <v>0</v>
      </c>
      <c r="E62" s="12">
        <f t="shared" si="14"/>
        <v>0</v>
      </c>
      <c r="F62" s="11">
        <f t="shared" si="21"/>
        <v>0</v>
      </c>
      <c r="G62" s="11">
        <f t="shared" si="21"/>
        <v>0</v>
      </c>
      <c r="H62" s="11">
        <f t="shared" si="21"/>
        <v>0</v>
      </c>
      <c r="I62" s="11">
        <f t="shared" si="21"/>
        <v>0</v>
      </c>
      <c r="J62" s="11">
        <f t="shared" si="21"/>
        <v>0</v>
      </c>
      <c r="K62" s="11">
        <f t="shared" si="21"/>
        <v>0</v>
      </c>
      <c r="L62" s="11">
        <f t="shared" si="21"/>
        <v>0</v>
      </c>
      <c r="M62" s="11">
        <f t="shared" si="21"/>
        <v>0</v>
      </c>
      <c r="N62" s="11">
        <f t="shared" si="21"/>
        <v>0</v>
      </c>
      <c r="O62" s="11">
        <f t="shared" si="21"/>
        <v>0</v>
      </c>
      <c r="P62" s="11">
        <f t="shared" si="21"/>
        <v>0</v>
      </c>
      <c r="Q62" s="11">
        <f t="shared" si="21"/>
        <v>0</v>
      </c>
      <c r="R62" s="11">
        <f t="shared" si="21"/>
        <v>0</v>
      </c>
      <c r="S62" s="11">
        <f t="shared" si="21"/>
        <v>0</v>
      </c>
      <c r="T62" s="11">
        <f t="shared" si="21"/>
        <v>0</v>
      </c>
      <c r="U62" s="11">
        <f t="shared" si="21"/>
        <v>0</v>
      </c>
      <c r="V62" s="11">
        <f t="shared" si="20"/>
        <v>0</v>
      </c>
      <c r="W62" s="11">
        <f t="shared" si="20"/>
        <v>0</v>
      </c>
      <c r="X62" s="11">
        <f t="shared" si="20"/>
        <v>0</v>
      </c>
      <c r="Y62" s="11">
        <f t="shared" si="20"/>
        <v>0</v>
      </c>
      <c r="Z62" s="11">
        <f t="shared" si="20"/>
        <v>0</v>
      </c>
      <c r="AA62" s="11">
        <f t="shared" si="20"/>
        <v>0</v>
      </c>
      <c r="AB62" s="11">
        <f t="shared" si="20"/>
        <v>0</v>
      </c>
      <c r="AC62" s="11">
        <f t="shared" si="20"/>
        <v>0</v>
      </c>
      <c r="AD62" s="11">
        <f t="shared" si="20"/>
        <v>0</v>
      </c>
      <c r="AE62" s="11">
        <f t="shared" si="20"/>
        <v>0</v>
      </c>
      <c r="AF62" s="11">
        <f t="shared" si="20"/>
        <v>0</v>
      </c>
      <c r="AG62" s="11">
        <f t="shared" si="20"/>
        <v>0</v>
      </c>
      <c r="AH62" s="11">
        <f t="shared" si="20"/>
        <v>0</v>
      </c>
      <c r="AI62" s="11">
        <f t="shared" si="20"/>
        <v>0</v>
      </c>
      <c r="AJ62" s="11">
        <f t="shared" si="20"/>
        <v>0</v>
      </c>
      <c r="AK62" s="11">
        <f t="shared" si="20"/>
        <v>0</v>
      </c>
      <c r="AL62" s="11">
        <f t="shared" si="22"/>
        <v>0</v>
      </c>
      <c r="AM62" s="11">
        <f t="shared" si="22"/>
        <v>0</v>
      </c>
      <c r="AN62" s="11">
        <f t="shared" si="22"/>
        <v>0</v>
      </c>
      <c r="AO62" s="11">
        <f t="shared" si="22"/>
        <v>0</v>
      </c>
      <c r="AP62" s="11">
        <f t="shared" si="22"/>
        <v>0</v>
      </c>
      <c r="AQ62" s="11">
        <f t="shared" si="22"/>
        <v>0</v>
      </c>
      <c r="AR62" s="11">
        <f t="shared" si="22"/>
        <v>0</v>
      </c>
      <c r="AS62" s="11">
        <f t="shared" si="22"/>
        <v>0</v>
      </c>
      <c r="AT62" s="11">
        <f t="shared" si="22"/>
        <v>0</v>
      </c>
      <c r="AU62" s="11">
        <f t="shared" si="22"/>
        <v>0</v>
      </c>
      <c r="AV62" s="11">
        <f t="shared" si="22"/>
        <v>0</v>
      </c>
      <c r="AW62" s="11">
        <f t="shared" si="22"/>
        <v>0</v>
      </c>
      <c r="AX62" s="11">
        <f t="shared" si="22"/>
        <v>0</v>
      </c>
    </row>
    <row r="63" spans="1:50" x14ac:dyDescent="0.25">
      <c r="A63" s="23">
        <f t="shared" si="12"/>
        <v>0</v>
      </c>
      <c r="B63" s="95">
        <f t="shared" si="15"/>
        <v>46356</v>
      </c>
      <c r="C63" s="12">
        <f>SUM('Velocity Input'!G200:G203)</f>
        <v>0</v>
      </c>
      <c r="D63" s="15">
        <f t="shared" si="13"/>
        <v>0</v>
      </c>
      <c r="E63" s="12"/>
      <c r="F63" s="11">
        <f t="shared" si="21"/>
        <v>0</v>
      </c>
      <c r="G63" s="11">
        <f t="shared" si="21"/>
        <v>0</v>
      </c>
      <c r="H63" s="11">
        <f t="shared" si="21"/>
        <v>0</v>
      </c>
      <c r="I63" s="11">
        <f t="shared" si="21"/>
        <v>0</v>
      </c>
      <c r="J63" s="11">
        <f t="shared" si="21"/>
        <v>0</v>
      </c>
      <c r="K63" s="11">
        <f t="shared" si="21"/>
        <v>0</v>
      </c>
      <c r="L63" s="11">
        <f t="shared" si="21"/>
        <v>0</v>
      </c>
      <c r="M63" s="11">
        <f t="shared" si="21"/>
        <v>0</v>
      </c>
      <c r="N63" s="11">
        <f t="shared" si="21"/>
        <v>0</v>
      </c>
      <c r="O63" s="11">
        <f t="shared" si="21"/>
        <v>0</v>
      </c>
      <c r="P63" s="11">
        <f t="shared" si="21"/>
        <v>0</v>
      </c>
      <c r="Q63" s="11">
        <f t="shared" si="21"/>
        <v>0</v>
      </c>
      <c r="R63" s="11">
        <f t="shared" si="21"/>
        <v>0</v>
      </c>
      <c r="S63" s="11">
        <f t="shared" si="21"/>
        <v>0</v>
      </c>
      <c r="T63" s="11">
        <f t="shared" si="21"/>
        <v>0</v>
      </c>
      <c r="U63" s="11">
        <f t="shared" si="21"/>
        <v>0</v>
      </c>
      <c r="V63" s="11">
        <f t="shared" si="20"/>
        <v>0</v>
      </c>
      <c r="W63" s="11">
        <f t="shared" si="20"/>
        <v>0</v>
      </c>
      <c r="X63" s="11">
        <f t="shared" si="20"/>
        <v>0</v>
      </c>
      <c r="Y63" s="11">
        <f t="shared" si="20"/>
        <v>0</v>
      </c>
      <c r="Z63" s="11">
        <f t="shared" si="20"/>
        <v>0</v>
      </c>
      <c r="AA63" s="11">
        <f t="shared" si="20"/>
        <v>0</v>
      </c>
      <c r="AB63" s="11">
        <f t="shared" si="20"/>
        <v>0</v>
      </c>
      <c r="AC63" s="11">
        <f t="shared" si="20"/>
        <v>0</v>
      </c>
      <c r="AD63" s="11">
        <f t="shared" si="20"/>
        <v>0</v>
      </c>
      <c r="AE63" s="11">
        <f t="shared" si="20"/>
        <v>0</v>
      </c>
      <c r="AF63" s="11">
        <f t="shared" si="20"/>
        <v>0</v>
      </c>
      <c r="AG63" s="11">
        <f t="shared" si="20"/>
        <v>0</v>
      </c>
      <c r="AH63" s="11">
        <f t="shared" si="20"/>
        <v>0</v>
      </c>
      <c r="AI63" s="11">
        <f t="shared" si="20"/>
        <v>0</v>
      </c>
      <c r="AJ63" s="11">
        <f t="shared" si="20"/>
        <v>0</v>
      </c>
      <c r="AK63" s="11">
        <f t="shared" si="20"/>
        <v>0</v>
      </c>
      <c r="AL63" s="11">
        <f t="shared" si="22"/>
        <v>0</v>
      </c>
      <c r="AM63" s="11">
        <f t="shared" si="22"/>
        <v>0</v>
      </c>
      <c r="AN63" s="11">
        <f t="shared" si="22"/>
        <v>0</v>
      </c>
      <c r="AO63" s="11">
        <f t="shared" si="22"/>
        <v>0</v>
      </c>
      <c r="AP63" s="11">
        <f t="shared" si="22"/>
        <v>0</v>
      </c>
      <c r="AQ63" s="11">
        <f t="shared" si="22"/>
        <v>0</v>
      </c>
      <c r="AR63" s="11">
        <f t="shared" si="22"/>
        <v>0</v>
      </c>
      <c r="AS63" s="11">
        <f t="shared" si="22"/>
        <v>0</v>
      </c>
      <c r="AT63" s="11">
        <f t="shared" si="22"/>
        <v>0</v>
      </c>
      <c r="AU63" s="11">
        <f t="shared" si="22"/>
        <v>0</v>
      </c>
      <c r="AV63" s="11">
        <f t="shared" si="22"/>
        <v>0</v>
      </c>
      <c r="AW63" s="11">
        <f t="shared" si="22"/>
        <v>0</v>
      </c>
      <c r="AX63" s="11">
        <f t="shared" si="22"/>
        <v>0</v>
      </c>
    </row>
    <row r="64" spans="1:50" x14ac:dyDescent="0.25">
      <c r="A64" s="23">
        <f t="shared" si="12"/>
        <v>0</v>
      </c>
      <c r="B64" s="95">
        <f t="shared" si="15"/>
        <v>46387</v>
      </c>
      <c r="C64" s="12">
        <f>SUM('Velocity Input'!G204:G207)</f>
        <v>0</v>
      </c>
      <c r="D64" s="15">
        <f t="shared" si="13"/>
        <v>0</v>
      </c>
      <c r="E64" s="12">
        <f t="shared" si="14"/>
        <v>0</v>
      </c>
      <c r="F64" s="11">
        <f t="shared" si="21"/>
        <v>0</v>
      </c>
      <c r="G64" s="11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si="21"/>
        <v>0</v>
      </c>
      <c r="N64" s="11">
        <f t="shared" si="21"/>
        <v>0</v>
      </c>
      <c r="O64" s="11">
        <f t="shared" si="21"/>
        <v>0</v>
      </c>
      <c r="P64" s="11">
        <f t="shared" si="21"/>
        <v>0</v>
      </c>
      <c r="Q64" s="11">
        <f t="shared" si="21"/>
        <v>0</v>
      </c>
      <c r="R64" s="11">
        <f t="shared" si="21"/>
        <v>0</v>
      </c>
      <c r="S64" s="11">
        <f t="shared" si="21"/>
        <v>0</v>
      </c>
      <c r="T64" s="11">
        <f t="shared" si="21"/>
        <v>0</v>
      </c>
      <c r="U64" s="11">
        <f t="shared" si="21"/>
        <v>0</v>
      </c>
      <c r="V64" s="11">
        <f t="shared" si="20"/>
        <v>0</v>
      </c>
      <c r="W64" s="11">
        <f t="shared" si="20"/>
        <v>0</v>
      </c>
      <c r="X64" s="11">
        <f t="shared" si="20"/>
        <v>0</v>
      </c>
      <c r="Y64" s="11">
        <f t="shared" si="20"/>
        <v>0</v>
      </c>
      <c r="Z64" s="11">
        <f t="shared" si="20"/>
        <v>0</v>
      </c>
      <c r="AA64" s="11">
        <f t="shared" si="20"/>
        <v>0</v>
      </c>
      <c r="AB64" s="11">
        <f t="shared" si="20"/>
        <v>0</v>
      </c>
      <c r="AC64" s="11">
        <f t="shared" si="20"/>
        <v>0</v>
      </c>
      <c r="AD64" s="11">
        <f t="shared" si="20"/>
        <v>0</v>
      </c>
      <c r="AE64" s="11">
        <f t="shared" si="20"/>
        <v>0</v>
      </c>
      <c r="AF64" s="11">
        <f t="shared" si="20"/>
        <v>0</v>
      </c>
      <c r="AG64" s="11">
        <f t="shared" si="20"/>
        <v>0</v>
      </c>
      <c r="AH64" s="11">
        <f t="shared" si="20"/>
        <v>0</v>
      </c>
      <c r="AI64" s="11">
        <f t="shared" si="20"/>
        <v>0</v>
      </c>
      <c r="AJ64" s="11">
        <f t="shared" si="20"/>
        <v>0</v>
      </c>
      <c r="AK64" s="11">
        <f t="shared" si="20"/>
        <v>0</v>
      </c>
      <c r="AL64" s="11">
        <f t="shared" si="22"/>
        <v>0</v>
      </c>
      <c r="AM64" s="11">
        <f t="shared" si="22"/>
        <v>0</v>
      </c>
      <c r="AN64" s="11">
        <f t="shared" si="22"/>
        <v>0</v>
      </c>
      <c r="AO64" s="11">
        <f t="shared" si="22"/>
        <v>0</v>
      </c>
      <c r="AP64" s="11">
        <f t="shared" si="22"/>
        <v>0</v>
      </c>
      <c r="AQ64" s="11">
        <f t="shared" si="22"/>
        <v>0</v>
      </c>
      <c r="AR64" s="11">
        <f t="shared" si="22"/>
        <v>0</v>
      </c>
      <c r="AS64" s="11">
        <f t="shared" si="22"/>
        <v>0</v>
      </c>
      <c r="AT64" s="11">
        <f t="shared" si="22"/>
        <v>0</v>
      </c>
      <c r="AU64" s="11">
        <f t="shared" si="22"/>
        <v>0</v>
      </c>
      <c r="AV64" s="11">
        <f t="shared" si="22"/>
        <v>0</v>
      </c>
      <c r="AW64" s="11">
        <f t="shared" si="22"/>
        <v>0</v>
      </c>
      <c r="AX64" s="11">
        <f t="shared" si="22"/>
        <v>0</v>
      </c>
    </row>
    <row r="65" spans="1:50" x14ac:dyDescent="0.25">
      <c r="A65" s="23">
        <f t="shared" si="12"/>
        <v>0</v>
      </c>
      <c r="B65" s="95">
        <f t="shared" si="15"/>
        <v>46418</v>
      </c>
      <c r="C65" s="12">
        <f>SUM('Velocity Input'!G208:G211)</f>
        <v>0</v>
      </c>
      <c r="D65" s="15">
        <f t="shared" si="13"/>
        <v>0</v>
      </c>
      <c r="E65" s="12">
        <f t="shared" si="14"/>
        <v>0</v>
      </c>
      <c r="F65" s="11">
        <f t="shared" si="21"/>
        <v>0</v>
      </c>
      <c r="G65" s="11">
        <f t="shared" si="21"/>
        <v>0</v>
      </c>
      <c r="H65" s="11">
        <f t="shared" si="21"/>
        <v>0</v>
      </c>
      <c r="I65" s="11">
        <f t="shared" si="21"/>
        <v>0</v>
      </c>
      <c r="J65" s="11">
        <f t="shared" si="21"/>
        <v>0</v>
      </c>
      <c r="K65" s="11">
        <f t="shared" si="21"/>
        <v>0</v>
      </c>
      <c r="L65" s="11">
        <f t="shared" si="21"/>
        <v>0</v>
      </c>
      <c r="M65" s="11">
        <f t="shared" si="21"/>
        <v>0</v>
      </c>
      <c r="N65" s="11">
        <f t="shared" si="21"/>
        <v>0</v>
      </c>
      <c r="O65" s="11">
        <f t="shared" si="21"/>
        <v>0</v>
      </c>
      <c r="P65" s="11">
        <f t="shared" si="21"/>
        <v>0</v>
      </c>
      <c r="Q65" s="11">
        <f t="shared" si="21"/>
        <v>0</v>
      </c>
      <c r="R65" s="11">
        <f t="shared" si="21"/>
        <v>0</v>
      </c>
      <c r="S65" s="11">
        <f t="shared" si="21"/>
        <v>0</v>
      </c>
      <c r="T65" s="11">
        <f t="shared" si="21"/>
        <v>0</v>
      </c>
      <c r="U65" s="11">
        <f t="shared" si="21"/>
        <v>0</v>
      </c>
      <c r="V65" s="11">
        <f t="shared" si="20"/>
        <v>0</v>
      </c>
      <c r="W65" s="11">
        <f t="shared" si="20"/>
        <v>0</v>
      </c>
      <c r="X65" s="11">
        <f t="shared" si="20"/>
        <v>0</v>
      </c>
      <c r="Y65" s="11">
        <f t="shared" si="20"/>
        <v>0</v>
      </c>
      <c r="Z65" s="11">
        <f t="shared" si="20"/>
        <v>0</v>
      </c>
      <c r="AA65" s="11">
        <f t="shared" si="20"/>
        <v>0</v>
      </c>
      <c r="AB65" s="11">
        <f t="shared" si="20"/>
        <v>0</v>
      </c>
      <c r="AC65" s="11">
        <f t="shared" si="20"/>
        <v>0</v>
      </c>
      <c r="AD65" s="11">
        <f t="shared" si="20"/>
        <v>0</v>
      </c>
      <c r="AE65" s="11">
        <f t="shared" si="20"/>
        <v>0</v>
      </c>
      <c r="AF65" s="11">
        <f t="shared" si="20"/>
        <v>0</v>
      </c>
      <c r="AG65" s="11">
        <f t="shared" si="20"/>
        <v>0</v>
      </c>
      <c r="AH65" s="11">
        <f t="shared" si="20"/>
        <v>0</v>
      </c>
      <c r="AI65" s="11">
        <f t="shared" si="20"/>
        <v>0</v>
      </c>
      <c r="AJ65" s="11">
        <f t="shared" si="20"/>
        <v>0</v>
      </c>
      <c r="AK65" s="11">
        <f t="shared" si="20"/>
        <v>0</v>
      </c>
      <c r="AL65" s="11">
        <f t="shared" si="22"/>
        <v>0</v>
      </c>
      <c r="AM65" s="11">
        <f t="shared" si="22"/>
        <v>0</v>
      </c>
      <c r="AN65" s="11">
        <f t="shared" si="22"/>
        <v>0</v>
      </c>
      <c r="AO65" s="11">
        <f t="shared" si="22"/>
        <v>0</v>
      </c>
      <c r="AP65" s="11">
        <f t="shared" si="22"/>
        <v>0</v>
      </c>
      <c r="AQ65" s="11">
        <f t="shared" si="22"/>
        <v>0</v>
      </c>
      <c r="AR65" s="11">
        <f t="shared" si="22"/>
        <v>0</v>
      </c>
      <c r="AS65" s="11">
        <f t="shared" si="22"/>
        <v>0</v>
      </c>
      <c r="AT65" s="11">
        <f t="shared" si="22"/>
        <v>0</v>
      </c>
      <c r="AU65" s="11">
        <f t="shared" si="22"/>
        <v>0</v>
      </c>
      <c r="AV65" s="11">
        <f t="shared" si="22"/>
        <v>0</v>
      </c>
      <c r="AW65" s="11">
        <f t="shared" si="22"/>
        <v>0</v>
      </c>
      <c r="AX65" s="11">
        <f t="shared" si="22"/>
        <v>0</v>
      </c>
    </row>
    <row r="66" spans="1:50" x14ac:dyDescent="0.25">
      <c r="A66" s="23">
        <f t="shared" si="12"/>
        <v>0</v>
      </c>
      <c r="B66" s="95">
        <f t="shared" si="15"/>
        <v>46446</v>
      </c>
      <c r="C66" s="12">
        <f>SUM('Velocity Input'!G212:G215)</f>
        <v>0</v>
      </c>
      <c r="D66" s="15">
        <f t="shared" si="13"/>
        <v>0</v>
      </c>
      <c r="E66" s="12">
        <f t="shared" si="14"/>
        <v>0</v>
      </c>
      <c r="F66" s="11">
        <f t="shared" si="21"/>
        <v>0</v>
      </c>
      <c r="G66" s="11">
        <f t="shared" si="21"/>
        <v>0</v>
      </c>
      <c r="H66" s="11">
        <f t="shared" si="21"/>
        <v>0</v>
      </c>
      <c r="I66" s="11">
        <f t="shared" si="21"/>
        <v>0</v>
      </c>
      <c r="J66" s="11">
        <f t="shared" si="21"/>
        <v>0</v>
      </c>
      <c r="K66" s="11">
        <f t="shared" si="21"/>
        <v>0</v>
      </c>
      <c r="L66" s="11">
        <f t="shared" si="21"/>
        <v>0</v>
      </c>
      <c r="M66" s="11">
        <f t="shared" si="21"/>
        <v>0</v>
      </c>
      <c r="N66" s="11">
        <f t="shared" si="21"/>
        <v>0</v>
      </c>
      <c r="O66" s="11">
        <f t="shared" si="21"/>
        <v>0</v>
      </c>
      <c r="P66" s="11">
        <f t="shared" si="21"/>
        <v>0</v>
      </c>
      <c r="Q66" s="11">
        <f t="shared" si="21"/>
        <v>0</v>
      </c>
      <c r="R66" s="11">
        <f t="shared" si="21"/>
        <v>0</v>
      </c>
      <c r="S66" s="11">
        <f t="shared" si="21"/>
        <v>0</v>
      </c>
      <c r="T66" s="11">
        <f t="shared" si="21"/>
        <v>0</v>
      </c>
      <c r="U66" s="11">
        <f t="shared" si="21"/>
        <v>0</v>
      </c>
      <c r="V66" s="11">
        <f t="shared" si="20"/>
        <v>0</v>
      </c>
      <c r="W66" s="11">
        <f t="shared" si="20"/>
        <v>0</v>
      </c>
      <c r="X66" s="11">
        <f t="shared" si="20"/>
        <v>0</v>
      </c>
      <c r="Y66" s="11">
        <f t="shared" si="20"/>
        <v>0</v>
      </c>
      <c r="Z66" s="11">
        <f t="shared" si="20"/>
        <v>0</v>
      </c>
      <c r="AA66" s="11">
        <f t="shared" si="20"/>
        <v>0</v>
      </c>
      <c r="AB66" s="11">
        <f t="shared" si="20"/>
        <v>0</v>
      </c>
      <c r="AC66" s="11">
        <f t="shared" si="20"/>
        <v>0</v>
      </c>
      <c r="AD66" s="11">
        <f t="shared" si="20"/>
        <v>0</v>
      </c>
      <c r="AE66" s="11">
        <f t="shared" si="20"/>
        <v>0</v>
      </c>
      <c r="AF66" s="11">
        <f t="shared" si="20"/>
        <v>0</v>
      </c>
      <c r="AG66" s="11">
        <f t="shared" si="20"/>
        <v>0</v>
      </c>
      <c r="AH66" s="11">
        <f t="shared" si="20"/>
        <v>0</v>
      </c>
      <c r="AI66" s="11">
        <f t="shared" si="20"/>
        <v>0</v>
      </c>
      <c r="AJ66" s="11">
        <f t="shared" si="20"/>
        <v>0</v>
      </c>
      <c r="AK66" s="11">
        <f t="shared" si="20"/>
        <v>0</v>
      </c>
      <c r="AL66" s="11">
        <f t="shared" si="22"/>
        <v>0</v>
      </c>
      <c r="AM66" s="11">
        <f t="shared" si="22"/>
        <v>0</v>
      </c>
      <c r="AN66" s="11">
        <f t="shared" si="22"/>
        <v>0</v>
      </c>
      <c r="AO66" s="11">
        <f t="shared" si="22"/>
        <v>0</v>
      </c>
      <c r="AP66" s="11">
        <f t="shared" si="22"/>
        <v>0</v>
      </c>
      <c r="AQ66" s="11">
        <f t="shared" si="22"/>
        <v>0</v>
      </c>
      <c r="AR66" s="11">
        <f t="shared" si="22"/>
        <v>0</v>
      </c>
      <c r="AS66" s="11">
        <f t="shared" si="22"/>
        <v>0</v>
      </c>
      <c r="AT66" s="11">
        <f t="shared" si="22"/>
        <v>0</v>
      </c>
      <c r="AU66" s="11">
        <f t="shared" si="22"/>
        <v>0</v>
      </c>
      <c r="AV66" s="11">
        <f t="shared" si="22"/>
        <v>0</v>
      </c>
      <c r="AW66" s="11">
        <f t="shared" si="22"/>
        <v>0</v>
      </c>
      <c r="AX66" s="11">
        <f t="shared" si="22"/>
        <v>0</v>
      </c>
    </row>
    <row r="67" spans="1:50" x14ac:dyDescent="0.25">
      <c r="A67" s="23">
        <f t="shared" si="12"/>
        <v>0</v>
      </c>
      <c r="B67" s="95">
        <f t="shared" si="15"/>
        <v>46477</v>
      </c>
      <c r="C67" s="12">
        <f>SUM('Velocity Input'!G216:G219)</f>
        <v>0</v>
      </c>
      <c r="D67" s="15">
        <f t="shared" si="13"/>
        <v>0</v>
      </c>
      <c r="E67" s="12">
        <f t="shared" si="14"/>
        <v>0</v>
      </c>
      <c r="F67" s="11">
        <f t="shared" si="21"/>
        <v>0</v>
      </c>
      <c r="G67" s="11">
        <f t="shared" si="21"/>
        <v>0</v>
      </c>
      <c r="H67" s="11">
        <f t="shared" si="21"/>
        <v>0</v>
      </c>
      <c r="I67" s="11">
        <f t="shared" si="21"/>
        <v>0</v>
      </c>
      <c r="J67" s="11">
        <f t="shared" si="21"/>
        <v>0</v>
      </c>
      <c r="K67" s="11">
        <f t="shared" si="21"/>
        <v>0</v>
      </c>
      <c r="L67" s="11">
        <f t="shared" si="21"/>
        <v>0</v>
      </c>
      <c r="M67" s="11">
        <f t="shared" si="21"/>
        <v>0</v>
      </c>
      <c r="N67" s="11">
        <f t="shared" si="21"/>
        <v>0</v>
      </c>
      <c r="O67" s="11">
        <f t="shared" si="21"/>
        <v>0</v>
      </c>
      <c r="P67" s="11">
        <f t="shared" si="21"/>
        <v>0</v>
      </c>
      <c r="Q67" s="11">
        <f t="shared" si="21"/>
        <v>0</v>
      </c>
      <c r="R67" s="11">
        <f t="shared" si="21"/>
        <v>0</v>
      </c>
      <c r="S67" s="11">
        <f t="shared" si="21"/>
        <v>0</v>
      </c>
      <c r="T67" s="11">
        <f t="shared" si="21"/>
        <v>0</v>
      </c>
      <c r="U67" s="11">
        <f t="shared" si="21"/>
        <v>0</v>
      </c>
      <c r="V67" s="11">
        <f t="shared" si="20"/>
        <v>0</v>
      </c>
      <c r="W67" s="11">
        <f t="shared" si="20"/>
        <v>0</v>
      </c>
      <c r="X67" s="11">
        <f t="shared" si="20"/>
        <v>0</v>
      </c>
      <c r="Y67" s="11">
        <f t="shared" si="20"/>
        <v>0</v>
      </c>
      <c r="Z67" s="11">
        <f t="shared" si="20"/>
        <v>0</v>
      </c>
      <c r="AA67" s="11">
        <f t="shared" si="20"/>
        <v>0</v>
      </c>
      <c r="AB67" s="11">
        <f t="shared" si="20"/>
        <v>0</v>
      </c>
      <c r="AC67" s="11">
        <f t="shared" si="20"/>
        <v>0</v>
      </c>
      <c r="AD67" s="11">
        <f t="shared" si="20"/>
        <v>0</v>
      </c>
      <c r="AE67" s="11">
        <f t="shared" si="20"/>
        <v>0</v>
      </c>
      <c r="AF67" s="11">
        <f t="shared" si="20"/>
        <v>0</v>
      </c>
      <c r="AG67" s="11">
        <f t="shared" si="20"/>
        <v>0</v>
      </c>
      <c r="AH67" s="11">
        <f t="shared" si="20"/>
        <v>0</v>
      </c>
      <c r="AI67" s="11">
        <f t="shared" si="20"/>
        <v>0</v>
      </c>
      <c r="AJ67" s="11">
        <f t="shared" si="20"/>
        <v>0</v>
      </c>
      <c r="AK67" s="11">
        <f t="shared" si="20"/>
        <v>0</v>
      </c>
      <c r="AL67" s="11">
        <f t="shared" si="22"/>
        <v>0</v>
      </c>
      <c r="AM67" s="11">
        <f t="shared" si="22"/>
        <v>0</v>
      </c>
      <c r="AN67" s="11">
        <f t="shared" si="22"/>
        <v>0</v>
      </c>
      <c r="AO67" s="11">
        <f t="shared" si="22"/>
        <v>0</v>
      </c>
      <c r="AP67" s="11">
        <f t="shared" si="22"/>
        <v>0</v>
      </c>
      <c r="AQ67" s="11">
        <f t="shared" si="22"/>
        <v>0</v>
      </c>
      <c r="AR67" s="11">
        <f t="shared" si="22"/>
        <v>0</v>
      </c>
      <c r="AS67" s="11">
        <f t="shared" si="22"/>
        <v>0</v>
      </c>
      <c r="AT67" s="11">
        <f t="shared" si="22"/>
        <v>0</v>
      </c>
      <c r="AU67" s="11">
        <f t="shared" si="22"/>
        <v>0</v>
      </c>
      <c r="AV67" s="11">
        <f t="shared" si="22"/>
        <v>0</v>
      </c>
      <c r="AW67" s="11">
        <f t="shared" si="22"/>
        <v>0</v>
      </c>
      <c r="AX67" s="11">
        <f t="shared" si="22"/>
        <v>0</v>
      </c>
    </row>
  </sheetData>
  <autoFilter ref="A22:AX67" xr:uid="{00000000-0009-0000-0000-000010000000}"/>
  <dataConsolidate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0070C0"/>
  </sheetPr>
  <dimension ref="A1:BG67"/>
  <sheetViews>
    <sheetView workbookViewId="0">
      <selection activeCell="B1" sqref="B1:AX6"/>
    </sheetView>
  </sheetViews>
  <sheetFormatPr defaultColWidth="9.109375" defaultRowHeight="15" x14ac:dyDescent="0.25"/>
  <cols>
    <col min="1" max="1" width="9.109375" style="2"/>
    <col min="2" max="2" width="14.109375" style="2" customWidth="1"/>
    <col min="3" max="3" width="7" style="2" bestFit="1" customWidth="1"/>
    <col min="4" max="4" width="8.109375" style="2" bestFit="1" customWidth="1"/>
    <col min="5" max="5" width="9.109375" style="2" bestFit="1" customWidth="1"/>
    <col min="6" max="40" width="9.109375" style="2"/>
    <col min="41" max="41" width="9.109375" style="96"/>
    <col min="42" max="16384" width="9.109375" style="2"/>
  </cols>
  <sheetData>
    <row r="1" spans="2:50" ht="15.75" thickBot="1" x14ac:dyDescent="0.3">
      <c r="B1" s="312"/>
      <c r="C1" s="313"/>
      <c r="D1" s="313"/>
      <c r="E1" s="313"/>
      <c r="F1" s="313">
        <f>H2</f>
        <v>45199</v>
      </c>
      <c r="G1" s="313">
        <f>F1</f>
        <v>45199</v>
      </c>
      <c r="H1" s="313">
        <f>G1</f>
        <v>45199</v>
      </c>
      <c r="I1" s="313">
        <f>K2</f>
        <v>45291</v>
      </c>
      <c r="J1" s="313">
        <f>I1</f>
        <v>45291</v>
      </c>
      <c r="K1" s="313">
        <f>J1</f>
        <v>45291</v>
      </c>
      <c r="L1" s="313">
        <f>N2</f>
        <v>45382</v>
      </c>
      <c r="M1" s="313">
        <f>L1</f>
        <v>45382</v>
      </c>
      <c r="N1" s="313">
        <f>M1</f>
        <v>45382</v>
      </c>
      <c r="O1" s="313">
        <f>Q2</f>
        <v>45473</v>
      </c>
      <c r="P1" s="313">
        <f>O1</f>
        <v>45473</v>
      </c>
      <c r="Q1" s="313">
        <f>P1</f>
        <v>45473</v>
      </c>
      <c r="R1" s="313">
        <f>T2</f>
        <v>45565</v>
      </c>
      <c r="S1" s="313">
        <f>R1</f>
        <v>45565</v>
      </c>
      <c r="T1" s="313">
        <f>S1</f>
        <v>45565</v>
      </c>
      <c r="U1" s="313">
        <f>W2</f>
        <v>45657</v>
      </c>
      <c r="V1" s="313">
        <f>U1</f>
        <v>45657</v>
      </c>
      <c r="W1" s="313">
        <f>V1</f>
        <v>45657</v>
      </c>
      <c r="X1" s="313">
        <f>Z2</f>
        <v>45747</v>
      </c>
      <c r="Y1" s="313">
        <f>X1</f>
        <v>45747</v>
      </c>
      <c r="Z1" s="313">
        <f>Y1</f>
        <v>45747</v>
      </c>
      <c r="AA1" s="313">
        <f>AC2</f>
        <v>45838</v>
      </c>
      <c r="AB1" s="313">
        <f>AA1</f>
        <v>45838</v>
      </c>
      <c r="AC1" s="313">
        <f>AB1</f>
        <v>45838</v>
      </c>
      <c r="AD1" s="313">
        <f>AF2</f>
        <v>45930</v>
      </c>
      <c r="AE1" s="313">
        <f>AD1</f>
        <v>45930</v>
      </c>
      <c r="AF1" s="313">
        <f>AE1</f>
        <v>45930</v>
      </c>
      <c r="AG1" s="313">
        <f>AI2</f>
        <v>46022</v>
      </c>
      <c r="AH1" s="313">
        <f>AG1</f>
        <v>46022</v>
      </c>
      <c r="AI1" s="313">
        <f>AH1</f>
        <v>46022</v>
      </c>
      <c r="AJ1" s="313">
        <f>AL2</f>
        <v>46112</v>
      </c>
      <c r="AK1" s="313">
        <f>AJ1</f>
        <v>46112</v>
      </c>
      <c r="AL1" s="313">
        <f>AK1</f>
        <v>46112</v>
      </c>
      <c r="AM1" s="313">
        <f>AO2</f>
        <v>46203</v>
      </c>
      <c r="AN1" s="313">
        <f>AM1</f>
        <v>46203</v>
      </c>
      <c r="AO1" s="313">
        <f>AN1</f>
        <v>46203</v>
      </c>
      <c r="AP1" s="313">
        <f>AR2</f>
        <v>46295</v>
      </c>
      <c r="AQ1" s="313">
        <f>AP1</f>
        <v>46295</v>
      </c>
      <c r="AR1" s="313">
        <f>AQ1</f>
        <v>46295</v>
      </c>
      <c r="AS1" s="313">
        <f>AU2</f>
        <v>46387</v>
      </c>
      <c r="AT1" s="313">
        <f>AS1</f>
        <v>46387</v>
      </c>
      <c r="AU1" s="313">
        <f>AT1</f>
        <v>46387</v>
      </c>
      <c r="AV1" s="313">
        <f>AX2</f>
        <v>46477</v>
      </c>
      <c r="AW1" s="313">
        <f>AV1</f>
        <v>46477</v>
      </c>
      <c r="AX1" s="314">
        <f>AW1</f>
        <v>46477</v>
      </c>
    </row>
    <row r="2" spans="2:50" s="20" customFormat="1" x14ac:dyDescent="0.25">
      <c r="B2" s="315"/>
      <c r="C2" s="179"/>
      <c r="D2" s="179"/>
      <c r="E2" s="179"/>
      <c r="F2" s="316">
        <f t="shared" ref="F2:AX2" si="0">F22</f>
        <v>45138</v>
      </c>
      <c r="G2" s="316">
        <f t="shared" si="0"/>
        <v>45169</v>
      </c>
      <c r="H2" s="316">
        <f t="shared" si="0"/>
        <v>45199</v>
      </c>
      <c r="I2" s="316">
        <f t="shared" si="0"/>
        <v>45230</v>
      </c>
      <c r="J2" s="316">
        <f t="shared" si="0"/>
        <v>45260</v>
      </c>
      <c r="K2" s="316">
        <f t="shared" si="0"/>
        <v>45291</v>
      </c>
      <c r="L2" s="316">
        <f t="shared" si="0"/>
        <v>45322</v>
      </c>
      <c r="M2" s="316">
        <f t="shared" si="0"/>
        <v>45351</v>
      </c>
      <c r="N2" s="316">
        <f t="shared" si="0"/>
        <v>45382</v>
      </c>
      <c r="O2" s="316">
        <f t="shared" si="0"/>
        <v>45412</v>
      </c>
      <c r="P2" s="316">
        <f t="shared" si="0"/>
        <v>45443</v>
      </c>
      <c r="Q2" s="316">
        <f t="shared" si="0"/>
        <v>45473</v>
      </c>
      <c r="R2" s="316">
        <f t="shared" si="0"/>
        <v>45504</v>
      </c>
      <c r="S2" s="316">
        <f t="shared" si="0"/>
        <v>45535</v>
      </c>
      <c r="T2" s="316">
        <f t="shared" si="0"/>
        <v>45565</v>
      </c>
      <c r="U2" s="316">
        <f t="shared" si="0"/>
        <v>45596</v>
      </c>
      <c r="V2" s="316">
        <f t="shared" si="0"/>
        <v>45626</v>
      </c>
      <c r="W2" s="316">
        <f t="shared" si="0"/>
        <v>45657</v>
      </c>
      <c r="X2" s="316">
        <f t="shared" si="0"/>
        <v>45688</v>
      </c>
      <c r="Y2" s="316">
        <f t="shared" si="0"/>
        <v>45716</v>
      </c>
      <c r="Z2" s="316">
        <f t="shared" si="0"/>
        <v>45747</v>
      </c>
      <c r="AA2" s="316">
        <f t="shared" si="0"/>
        <v>45777</v>
      </c>
      <c r="AB2" s="316">
        <f t="shared" si="0"/>
        <v>45808</v>
      </c>
      <c r="AC2" s="316">
        <f t="shared" si="0"/>
        <v>45838</v>
      </c>
      <c r="AD2" s="316">
        <f t="shared" si="0"/>
        <v>45869</v>
      </c>
      <c r="AE2" s="316">
        <f t="shared" si="0"/>
        <v>45900</v>
      </c>
      <c r="AF2" s="316">
        <f t="shared" si="0"/>
        <v>45930</v>
      </c>
      <c r="AG2" s="316">
        <f t="shared" si="0"/>
        <v>45961</v>
      </c>
      <c r="AH2" s="316">
        <f t="shared" si="0"/>
        <v>45991</v>
      </c>
      <c r="AI2" s="316">
        <f t="shared" si="0"/>
        <v>46022</v>
      </c>
      <c r="AJ2" s="316">
        <f t="shared" si="0"/>
        <v>46053</v>
      </c>
      <c r="AK2" s="316">
        <f t="shared" si="0"/>
        <v>46081</v>
      </c>
      <c r="AL2" s="316">
        <f t="shared" si="0"/>
        <v>46112</v>
      </c>
      <c r="AM2" s="316">
        <f t="shared" si="0"/>
        <v>46142</v>
      </c>
      <c r="AN2" s="316">
        <f t="shared" si="0"/>
        <v>46173</v>
      </c>
      <c r="AO2" s="316">
        <f t="shared" si="0"/>
        <v>46203</v>
      </c>
      <c r="AP2" s="316">
        <f t="shared" si="0"/>
        <v>46234</v>
      </c>
      <c r="AQ2" s="316">
        <f t="shared" si="0"/>
        <v>46265</v>
      </c>
      <c r="AR2" s="316">
        <f t="shared" si="0"/>
        <v>46295</v>
      </c>
      <c r="AS2" s="316">
        <f t="shared" si="0"/>
        <v>46326</v>
      </c>
      <c r="AT2" s="316">
        <f t="shared" si="0"/>
        <v>46356</v>
      </c>
      <c r="AU2" s="316">
        <f t="shared" si="0"/>
        <v>46387</v>
      </c>
      <c r="AV2" s="316">
        <f t="shared" si="0"/>
        <v>46418</v>
      </c>
      <c r="AW2" s="316">
        <f t="shared" si="0"/>
        <v>46446</v>
      </c>
      <c r="AX2" s="317">
        <f t="shared" si="0"/>
        <v>46477</v>
      </c>
    </row>
    <row r="3" spans="2:50" x14ac:dyDescent="0.25">
      <c r="B3" s="318" t="s">
        <v>45</v>
      </c>
      <c r="C3" s="38"/>
      <c r="D3" s="38" t="s">
        <v>91</v>
      </c>
      <c r="E3" s="38"/>
      <c r="F3" s="302">
        <f>SUMIF('Assumption Sheet'!$H$30:$H$72,F2,'Assumption Sheet'!$J$30:$J$72)</f>
        <v>0</v>
      </c>
      <c r="G3" s="302">
        <f>SUMIF('Assumption Sheet'!$H$30:$H$72,G2,'Assumption Sheet'!$J$30:$J$72)</f>
        <v>0</v>
      </c>
      <c r="H3" s="302">
        <f>SUMIF('Assumption Sheet'!$H$30:$H$72,H2,'Assumption Sheet'!$J$30:$J$72)</f>
        <v>0</v>
      </c>
      <c r="I3" s="302">
        <f>SUMIF('Assumption Sheet'!$H$30:$H$72,I2,'Assumption Sheet'!$J$30:$J$72)</f>
        <v>0.05</v>
      </c>
      <c r="J3" s="302">
        <f>SUMIF('Assumption Sheet'!$H$30:$H$72,J2,'Assumption Sheet'!$J$30:$J$72)</f>
        <v>0</v>
      </c>
      <c r="K3" s="302">
        <f>SUMIF('Assumption Sheet'!$H$30:$H$72,K2,'Assumption Sheet'!$J$30:$J$72)</f>
        <v>0</v>
      </c>
      <c r="L3" s="302">
        <f>SUMIF('Assumption Sheet'!$H$30:$H$72,L2,'Assumption Sheet'!$J$30:$J$72)</f>
        <v>0.01</v>
      </c>
      <c r="M3" s="302">
        <f>SUMIF('Assumption Sheet'!$H$30:$H$72,M2,'Assumption Sheet'!$J$30:$J$72)</f>
        <v>0</v>
      </c>
      <c r="N3" s="302">
        <f>SUMIF('Assumption Sheet'!$H$30:$H$72,N2,'Assumption Sheet'!$J$30:$J$72)</f>
        <v>0</v>
      </c>
      <c r="O3" s="302">
        <f>SUMIF('Assumption Sheet'!$H$30:$H$72,O2,'Assumption Sheet'!$J$30:$J$72)</f>
        <v>0.01</v>
      </c>
      <c r="P3" s="302">
        <f>SUMIF('Assumption Sheet'!$H$30:$H$72,P2,'Assumption Sheet'!$J$30:$J$72)</f>
        <v>0</v>
      </c>
      <c r="Q3" s="302">
        <f>SUMIF('Assumption Sheet'!$H$30:$H$72,Q2,'Assumption Sheet'!$J$30:$J$72)</f>
        <v>0</v>
      </c>
      <c r="R3" s="302">
        <f>SUMIF('Assumption Sheet'!$H$30:$H$72,R2,'Assumption Sheet'!$J$30:$J$72)</f>
        <v>0.01</v>
      </c>
      <c r="S3" s="302">
        <f>SUMIF('Assumption Sheet'!$H$30:$H$72,S2,'Assumption Sheet'!$J$30:$J$72)</f>
        <v>0</v>
      </c>
      <c r="T3" s="302">
        <f>SUMIF('Assumption Sheet'!$H$30:$H$72,T2,'Assumption Sheet'!$J$30:$J$72)</f>
        <v>0</v>
      </c>
      <c r="U3" s="302">
        <f>SUMIF('Assumption Sheet'!$H$30:$H$72,U2,'Assumption Sheet'!$J$30:$J$72)</f>
        <v>0.01</v>
      </c>
      <c r="V3" s="302">
        <f>SUMIF('Assumption Sheet'!$H$30:$H$72,V2,'Assumption Sheet'!$J$30:$J$72)</f>
        <v>0</v>
      </c>
      <c r="W3" s="302">
        <f>SUMIF('Assumption Sheet'!$H$30:$H$72,W2,'Assumption Sheet'!$J$30:$J$72)</f>
        <v>0</v>
      </c>
      <c r="X3" s="302">
        <f>SUMIF('Assumption Sheet'!$H$30:$H$72,X2,'Assumption Sheet'!$J$30:$J$72)</f>
        <v>0.01</v>
      </c>
      <c r="Y3" s="302">
        <f>SUMIF('Assumption Sheet'!$H$30:$H$72,Y2,'Assumption Sheet'!$J$30:$J$72)</f>
        <v>0</v>
      </c>
      <c r="Z3" s="302">
        <f>SUMIF('Assumption Sheet'!$H$30:$H$72,Z2,'Assumption Sheet'!$J$30:$J$72)</f>
        <v>0</v>
      </c>
      <c r="AA3" s="302">
        <f>SUMIF('Assumption Sheet'!$H$30:$H$72,AA2,'Assumption Sheet'!$J$30:$J$72)</f>
        <v>0.01</v>
      </c>
      <c r="AB3" s="302">
        <f>SUMIF('Assumption Sheet'!$H$30:$H$72,AB2,'Assumption Sheet'!$J$30:$J$72)</f>
        <v>0</v>
      </c>
      <c r="AC3" s="302">
        <f>SUMIF('Assumption Sheet'!$H$30:$H$72,AC2,'Assumption Sheet'!$J$30:$J$72)</f>
        <v>0</v>
      </c>
      <c r="AD3" s="302">
        <f>SUMIF('Assumption Sheet'!$H$30:$H$72,AD2,'Assumption Sheet'!$J$30:$J$72)</f>
        <v>0.01</v>
      </c>
      <c r="AE3" s="302">
        <f>SUMIF('Assumption Sheet'!$H$30:$H$72,AE2,'Assumption Sheet'!$J$30:$J$72)</f>
        <v>0</v>
      </c>
      <c r="AF3" s="302">
        <f>SUMIF('Assumption Sheet'!$H$30:$H$72,AF2,'Assumption Sheet'!$J$30:$J$72)</f>
        <v>0</v>
      </c>
      <c r="AG3" s="302">
        <f>SUMIF('Assumption Sheet'!$H$30:$H$72,AG2,'Assumption Sheet'!$J$30:$J$72)</f>
        <v>0.01</v>
      </c>
      <c r="AH3" s="302">
        <f>SUMIF('Assumption Sheet'!$H$30:$H$72,AH2,'Assumption Sheet'!$J$30:$J$72)</f>
        <v>0</v>
      </c>
      <c r="AI3" s="302">
        <f>SUMIF('Assumption Sheet'!$H$30:$H$72,AI2,'Assumption Sheet'!$J$30:$J$72)</f>
        <v>0</v>
      </c>
      <c r="AJ3" s="302">
        <f>SUMIF('Assumption Sheet'!$H$30:$H$72,AJ2,'Assumption Sheet'!$J$30:$J$72)</f>
        <v>0.01</v>
      </c>
      <c r="AK3" s="302">
        <f>SUMIF('Assumption Sheet'!$H$30:$H$72,AK2,'Assumption Sheet'!$J$30:$J$72)</f>
        <v>0</v>
      </c>
      <c r="AL3" s="302">
        <f>SUMIF('Assumption Sheet'!$H$30:$H$72,AL2,'Assumption Sheet'!$J$30:$J$72)</f>
        <v>0</v>
      </c>
      <c r="AM3" s="302">
        <f>SUMIF('Assumption Sheet'!$H$30:$H$72,AM2,'Assumption Sheet'!$J$30:$J$72)</f>
        <v>0.01</v>
      </c>
      <c r="AN3" s="302">
        <f>SUMIF('Assumption Sheet'!$H$30:$H$72,AN2,'Assumption Sheet'!$J$30:$J$72)</f>
        <v>0</v>
      </c>
      <c r="AO3" s="302">
        <f>SUMIF('Assumption Sheet'!$H$30:$H$72,AO2,'Assumption Sheet'!$J$30:$J$72)</f>
        <v>0</v>
      </c>
      <c r="AP3" s="302">
        <f>SUMIF('Assumption Sheet'!$H$30:$H$72,AP2,'Assumption Sheet'!$J$30:$J$72)</f>
        <v>0.02</v>
      </c>
      <c r="AQ3" s="302">
        <f>SUMIF('Assumption Sheet'!$H$30:$H$72,AQ2,'Assumption Sheet'!$J$30:$J$72)</f>
        <v>0</v>
      </c>
      <c r="AR3" s="302">
        <f>SUMIF('Assumption Sheet'!$H$30:$H$72,AR2,'Assumption Sheet'!$J$30:$J$72)</f>
        <v>0</v>
      </c>
      <c r="AS3" s="302">
        <f>SUMIF('Assumption Sheet'!$H$30:$H$72,AS2,'Assumption Sheet'!$J$30:$J$72)</f>
        <v>0.02</v>
      </c>
      <c r="AT3" s="302">
        <f>SUMIF('Assumption Sheet'!$H$30:$H$72,AT2,'Assumption Sheet'!$J$30:$J$72)</f>
        <v>0</v>
      </c>
      <c r="AU3" s="302">
        <f>SUMIF('Assumption Sheet'!$H$30:$H$72,AU2,'Assumption Sheet'!$J$30:$J$72)</f>
        <v>0</v>
      </c>
      <c r="AV3" s="302">
        <f>SUMIF('Assumption Sheet'!$H$30:$H$72,AV2,'Assumption Sheet'!$J$30:$J$72)</f>
        <v>0.02</v>
      </c>
      <c r="AW3" s="302">
        <f>SUMIF('Assumption Sheet'!$H$30:$H$72,AW2,'Assumption Sheet'!$J$30:$J$72)</f>
        <v>0</v>
      </c>
      <c r="AX3" s="302">
        <f>SUMIF('Assumption Sheet'!$H$30:$H$72,AX2,'Assumption Sheet'!$J$30:$J$72)</f>
        <v>0</v>
      </c>
    </row>
    <row r="4" spans="2:50" ht="15.75" thickBot="1" x14ac:dyDescent="0.3">
      <c r="B4" s="319"/>
      <c r="C4" s="309"/>
      <c r="D4" s="309" t="s">
        <v>170</v>
      </c>
      <c r="E4" s="309"/>
      <c r="F4" s="309"/>
      <c r="G4" s="310">
        <f>F3+G3</f>
        <v>0</v>
      </c>
      <c r="H4" s="310">
        <f>G4+H3</f>
        <v>0</v>
      </c>
      <c r="I4" s="310">
        <f t="shared" ref="I4:AO4" si="1">H4+I3</f>
        <v>0.05</v>
      </c>
      <c r="J4" s="310">
        <f t="shared" si="1"/>
        <v>0.05</v>
      </c>
      <c r="K4" s="310">
        <f t="shared" si="1"/>
        <v>0.05</v>
      </c>
      <c r="L4" s="310">
        <f t="shared" si="1"/>
        <v>6.0000000000000005E-2</v>
      </c>
      <c r="M4" s="310">
        <f t="shared" si="1"/>
        <v>6.0000000000000005E-2</v>
      </c>
      <c r="N4" s="310">
        <f t="shared" si="1"/>
        <v>6.0000000000000005E-2</v>
      </c>
      <c r="O4" s="310">
        <f t="shared" si="1"/>
        <v>7.0000000000000007E-2</v>
      </c>
      <c r="P4" s="310">
        <f t="shared" si="1"/>
        <v>7.0000000000000007E-2</v>
      </c>
      <c r="Q4" s="310">
        <f t="shared" si="1"/>
        <v>7.0000000000000007E-2</v>
      </c>
      <c r="R4" s="310">
        <f t="shared" si="1"/>
        <v>0.08</v>
      </c>
      <c r="S4" s="310">
        <f t="shared" si="1"/>
        <v>0.08</v>
      </c>
      <c r="T4" s="310">
        <f t="shared" si="1"/>
        <v>0.08</v>
      </c>
      <c r="U4" s="310">
        <f t="shared" si="1"/>
        <v>0.09</v>
      </c>
      <c r="V4" s="310">
        <f t="shared" si="1"/>
        <v>0.09</v>
      </c>
      <c r="W4" s="310">
        <f t="shared" si="1"/>
        <v>0.09</v>
      </c>
      <c r="X4" s="310">
        <f t="shared" si="1"/>
        <v>9.9999999999999992E-2</v>
      </c>
      <c r="Y4" s="310">
        <f t="shared" si="1"/>
        <v>9.9999999999999992E-2</v>
      </c>
      <c r="Z4" s="310">
        <f t="shared" si="1"/>
        <v>9.9999999999999992E-2</v>
      </c>
      <c r="AA4" s="310">
        <f t="shared" si="1"/>
        <v>0.10999999999999999</v>
      </c>
      <c r="AB4" s="310">
        <f t="shared" si="1"/>
        <v>0.10999999999999999</v>
      </c>
      <c r="AC4" s="310">
        <f t="shared" si="1"/>
        <v>0.10999999999999999</v>
      </c>
      <c r="AD4" s="310">
        <f t="shared" si="1"/>
        <v>0.11999999999999998</v>
      </c>
      <c r="AE4" s="310">
        <f t="shared" si="1"/>
        <v>0.11999999999999998</v>
      </c>
      <c r="AF4" s="310">
        <f t="shared" si="1"/>
        <v>0.11999999999999998</v>
      </c>
      <c r="AG4" s="310">
        <f t="shared" si="1"/>
        <v>0.12999999999999998</v>
      </c>
      <c r="AH4" s="310">
        <f t="shared" si="1"/>
        <v>0.12999999999999998</v>
      </c>
      <c r="AI4" s="310">
        <f t="shared" si="1"/>
        <v>0.12999999999999998</v>
      </c>
      <c r="AJ4" s="310">
        <f t="shared" si="1"/>
        <v>0.13999999999999999</v>
      </c>
      <c r="AK4" s="310">
        <f t="shared" si="1"/>
        <v>0.13999999999999999</v>
      </c>
      <c r="AL4" s="310">
        <f t="shared" si="1"/>
        <v>0.13999999999999999</v>
      </c>
      <c r="AM4" s="310">
        <f t="shared" si="1"/>
        <v>0.15</v>
      </c>
      <c r="AN4" s="310">
        <f t="shared" si="1"/>
        <v>0.15</v>
      </c>
      <c r="AO4" s="310">
        <f t="shared" si="1"/>
        <v>0.15</v>
      </c>
      <c r="AP4" s="310">
        <f t="shared" ref="AP4:AX4" si="2">AO4+AP3</f>
        <v>0.16999999999999998</v>
      </c>
      <c r="AQ4" s="310">
        <f t="shared" si="2"/>
        <v>0.16999999999999998</v>
      </c>
      <c r="AR4" s="310">
        <f t="shared" si="2"/>
        <v>0.16999999999999998</v>
      </c>
      <c r="AS4" s="310">
        <f t="shared" si="2"/>
        <v>0.18999999999999997</v>
      </c>
      <c r="AT4" s="310">
        <f t="shared" si="2"/>
        <v>0.18999999999999997</v>
      </c>
      <c r="AU4" s="310">
        <f t="shared" si="2"/>
        <v>0.18999999999999997</v>
      </c>
      <c r="AV4" s="310">
        <f t="shared" si="2"/>
        <v>0.20999999999999996</v>
      </c>
      <c r="AW4" s="310">
        <f t="shared" si="2"/>
        <v>0.20999999999999996</v>
      </c>
      <c r="AX4" s="303">
        <f t="shared" si="2"/>
        <v>0.20999999999999996</v>
      </c>
    </row>
    <row r="5" spans="2:50" s="38" customFormat="1" x14ac:dyDescent="0.25">
      <c r="B5" s="178" t="s">
        <v>34</v>
      </c>
      <c r="C5" s="179"/>
      <c r="D5" s="180"/>
      <c r="E5" s="179">
        <f>SUM(F5:AO5)</f>
        <v>1</v>
      </c>
      <c r="F5" s="179"/>
      <c r="G5" s="179"/>
      <c r="H5" s="181"/>
      <c r="I5" s="179"/>
      <c r="J5" s="179"/>
      <c r="K5" s="179"/>
      <c r="L5" s="181">
        <v>0.05</v>
      </c>
      <c r="M5" s="179"/>
      <c r="N5" s="179"/>
      <c r="O5" s="182"/>
      <c r="P5" s="179"/>
      <c r="Q5" s="181"/>
      <c r="R5" s="179"/>
      <c r="S5" s="179"/>
      <c r="T5" s="181"/>
      <c r="U5" s="179"/>
      <c r="V5" s="179"/>
      <c r="W5" s="179"/>
      <c r="X5" s="182">
        <v>0.1</v>
      </c>
      <c r="Y5" s="179"/>
      <c r="Z5" s="181"/>
      <c r="AA5" s="179"/>
      <c r="AB5" s="179"/>
      <c r="AC5" s="179"/>
      <c r="AD5" s="179"/>
      <c r="AE5" s="179"/>
      <c r="AF5" s="181">
        <v>0.15</v>
      </c>
      <c r="AG5" s="182"/>
      <c r="AH5" s="182"/>
      <c r="AI5" s="179"/>
      <c r="AJ5" s="181"/>
      <c r="AK5" s="179"/>
      <c r="AL5" s="179"/>
      <c r="AM5" s="179"/>
      <c r="AN5" s="179"/>
      <c r="AO5" s="182">
        <f>1-SUM(F5:AN5)</f>
        <v>0.7</v>
      </c>
      <c r="AP5" s="179"/>
      <c r="AQ5" s="179"/>
      <c r="AR5" s="179"/>
      <c r="AS5" s="179"/>
      <c r="AT5" s="179"/>
      <c r="AU5" s="179"/>
      <c r="AV5" s="179"/>
      <c r="AW5" s="179"/>
      <c r="AX5" s="183"/>
    </row>
    <row r="6" spans="2:50" ht="15.75" thickBot="1" x14ac:dyDescent="0.3">
      <c r="B6" s="319"/>
      <c r="C6" s="309"/>
      <c r="D6" s="309" t="s">
        <v>170</v>
      </c>
      <c r="E6" s="309"/>
      <c r="F6" s="309"/>
      <c r="G6" s="310">
        <f>F5+G5</f>
        <v>0</v>
      </c>
      <c r="H6" s="310">
        <f>G6+H5</f>
        <v>0</v>
      </c>
      <c r="I6" s="310">
        <f t="shared" ref="I6:AX6" si="3">H6+I5</f>
        <v>0</v>
      </c>
      <c r="J6" s="310">
        <f t="shared" si="3"/>
        <v>0</v>
      </c>
      <c r="K6" s="310">
        <f t="shared" si="3"/>
        <v>0</v>
      </c>
      <c r="L6" s="310">
        <f>K6+L5</f>
        <v>0.05</v>
      </c>
      <c r="M6" s="310">
        <f t="shared" si="3"/>
        <v>0.05</v>
      </c>
      <c r="N6" s="310">
        <f t="shared" si="3"/>
        <v>0.05</v>
      </c>
      <c r="O6" s="310">
        <f t="shared" si="3"/>
        <v>0.05</v>
      </c>
      <c r="P6" s="310">
        <f t="shared" si="3"/>
        <v>0.05</v>
      </c>
      <c r="Q6" s="310">
        <f t="shared" si="3"/>
        <v>0.05</v>
      </c>
      <c r="R6" s="310">
        <f t="shared" si="3"/>
        <v>0.05</v>
      </c>
      <c r="S6" s="310">
        <f t="shared" si="3"/>
        <v>0.05</v>
      </c>
      <c r="T6" s="310">
        <f t="shared" si="3"/>
        <v>0.05</v>
      </c>
      <c r="U6" s="310">
        <f t="shared" si="3"/>
        <v>0.05</v>
      </c>
      <c r="V6" s="310">
        <f t="shared" si="3"/>
        <v>0.05</v>
      </c>
      <c r="W6" s="310">
        <f t="shared" si="3"/>
        <v>0.05</v>
      </c>
      <c r="X6" s="310">
        <f t="shared" si="3"/>
        <v>0.15000000000000002</v>
      </c>
      <c r="Y6" s="310">
        <f t="shared" si="3"/>
        <v>0.15000000000000002</v>
      </c>
      <c r="Z6" s="310">
        <f t="shared" si="3"/>
        <v>0.15000000000000002</v>
      </c>
      <c r="AA6" s="310">
        <f t="shared" si="3"/>
        <v>0.15000000000000002</v>
      </c>
      <c r="AB6" s="310">
        <f t="shared" si="3"/>
        <v>0.15000000000000002</v>
      </c>
      <c r="AC6" s="310">
        <f t="shared" si="3"/>
        <v>0.15000000000000002</v>
      </c>
      <c r="AD6" s="310">
        <f t="shared" si="3"/>
        <v>0.15000000000000002</v>
      </c>
      <c r="AE6" s="310">
        <f t="shared" si="3"/>
        <v>0.15000000000000002</v>
      </c>
      <c r="AF6" s="310">
        <f t="shared" si="3"/>
        <v>0.30000000000000004</v>
      </c>
      <c r="AG6" s="310">
        <f t="shared" si="3"/>
        <v>0.30000000000000004</v>
      </c>
      <c r="AH6" s="310">
        <f t="shared" si="3"/>
        <v>0.30000000000000004</v>
      </c>
      <c r="AI6" s="310">
        <f t="shared" si="3"/>
        <v>0.30000000000000004</v>
      </c>
      <c r="AJ6" s="310">
        <f t="shared" si="3"/>
        <v>0.30000000000000004</v>
      </c>
      <c r="AK6" s="310">
        <f t="shared" si="3"/>
        <v>0.30000000000000004</v>
      </c>
      <c r="AL6" s="310">
        <f t="shared" si="3"/>
        <v>0.30000000000000004</v>
      </c>
      <c r="AM6" s="310">
        <f t="shared" si="3"/>
        <v>0.30000000000000004</v>
      </c>
      <c r="AN6" s="310">
        <f t="shared" si="3"/>
        <v>0.30000000000000004</v>
      </c>
      <c r="AO6" s="310">
        <f t="shared" si="3"/>
        <v>1</v>
      </c>
      <c r="AP6" s="310">
        <f t="shared" si="3"/>
        <v>1</v>
      </c>
      <c r="AQ6" s="310">
        <f t="shared" si="3"/>
        <v>1</v>
      </c>
      <c r="AR6" s="310">
        <f t="shared" si="3"/>
        <v>1</v>
      </c>
      <c r="AS6" s="310">
        <f t="shared" si="3"/>
        <v>1</v>
      </c>
      <c r="AT6" s="310">
        <f t="shared" si="3"/>
        <v>1</v>
      </c>
      <c r="AU6" s="310">
        <f t="shared" si="3"/>
        <v>1</v>
      </c>
      <c r="AV6" s="310">
        <f t="shared" si="3"/>
        <v>1</v>
      </c>
      <c r="AW6" s="310">
        <f t="shared" si="3"/>
        <v>1</v>
      </c>
      <c r="AX6" s="303">
        <f t="shared" si="3"/>
        <v>1</v>
      </c>
    </row>
    <row r="7" spans="2:50" hidden="1" x14ac:dyDescent="0.25">
      <c r="B7" s="74" t="s">
        <v>35</v>
      </c>
      <c r="C7" s="74" t="s">
        <v>40</v>
      </c>
      <c r="D7" s="75">
        <v>44043</v>
      </c>
      <c r="E7" s="76">
        <f>SUM(F7:AO7)</f>
        <v>1</v>
      </c>
      <c r="F7" s="77">
        <v>0.05</v>
      </c>
      <c r="G7" s="77"/>
      <c r="H7" s="77">
        <v>0.05</v>
      </c>
      <c r="I7" s="77"/>
      <c r="J7" s="74"/>
      <c r="K7" s="77">
        <v>0.05</v>
      </c>
      <c r="L7" s="74"/>
      <c r="M7" s="74"/>
      <c r="N7" s="77">
        <v>0.05</v>
      </c>
      <c r="O7" s="74"/>
      <c r="P7" s="74"/>
      <c r="Q7" s="77">
        <v>0.1</v>
      </c>
      <c r="R7" s="74"/>
      <c r="S7" s="74"/>
      <c r="T7" s="77">
        <v>0.1</v>
      </c>
      <c r="U7" s="74"/>
      <c r="V7" s="74"/>
      <c r="W7" s="77">
        <v>0.1</v>
      </c>
      <c r="X7" s="74"/>
      <c r="Y7" s="74"/>
      <c r="Z7" s="77">
        <v>0.1</v>
      </c>
      <c r="AA7" s="74"/>
      <c r="AB7" s="74"/>
      <c r="AC7" s="77">
        <v>0.1</v>
      </c>
      <c r="AD7" s="74"/>
      <c r="AE7" s="74"/>
      <c r="AF7" s="77">
        <v>0.1</v>
      </c>
      <c r="AG7" s="74"/>
      <c r="AH7" s="74"/>
      <c r="AI7" s="77">
        <v>0.1</v>
      </c>
      <c r="AJ7" s="74"/>
      <c r="AK7" s="74"/>
      <c r="AL7" s="77">
        <v>0.05</v>
      </c>
      <c r="AM7" s="74"/>
      <c r="AN7" s="74"/>
      <c r="AO7" s="77">
        <f>1-SUM(F7:AN7)</f>
        <v>5.0000000000000044E-2</v>
      </c>
      <c r="AP7" s="78"/>
      <c r="AQ7" s="78"/>
      <c r="AR7" s="78"/>
      <c r="AS7" s="78"/>
      <c r="AT7" s="78"/>
      <c r="AU7" s="78"/>
      <c r="AV7" s="78"/>
      <c r="AW7" s="78"/>
      <c r="AX7" s="78"/>
    </row>
    <row r="8" spans="2:50" hidden="1" x14ac:dyDescent="0.25">
      <c r="B8" s="3"/>
      <c r="C8" s="3"/>
      <c r="D8" s="3"/>
      <c r="E8" s="3"/>
      <c r="F8" s="13">
        <f>F7</f>
        <v>0.05</v>
      </c>
      <c r="G8" s="13">
        <f>F8+G7</f>
        <v>0.05</v>
      </c>
      <c r="H8" s="13">
        <f>G8+H7</f>
        <v>0.1</v>
      </c>
      <c r="I8" s="13">
        <f t="shared" ref="I8:AX8" si="4">H8+I7</f>
        <v>0.1</v>
      </c>
      <c r="J8" s="13">
        <f t="shared" si="4"/>
        <v>0.1</v>
      </c>
      <c r="K8" s="13">
        <f t="shared" si="4"/>
        <v>0.15000000000000002</v>
      </c>
      <c r="L8" s="13">
        <f t="shared" si="4"/>
        <v>0.15000000000000002</v>
      </c>
      <c r="M8" s="13">
        <f t="shared" si="4"/>
        <v>0.15000000000000002</v>
      </c>
      <c r="N8" s="13">
        <f t="shared" si="4"/>
        <v>0.2</v>
      </c>
      <c r="O8" s="13">
        <f t="shared" si="4"/>
        <v>0.2</v>
      </c>
      <c r="P8" s="13">
        <f t="shared" si="4"/>
        <v>0.2</v>
      </c>
      <c r="Q8" s="13">
        <f t="shared" si="4"/>
        <v>0.30000000000000004</v>
      </c>
      <c r="R8" s="13">
        <f t="shared" si="4"/>
        <v>0.30000000000000004</v>
      </c>
      <c r="S8" s="13">
        <f t="shared" si="4"/>
        <v>0.30000000000000004</v>
      </c>
      <c r="T8" s="13">
        <f t="shared" si="4"/>
        <v>0.4</v>
      </c>
      <c r="U8" s="13">
        <f t="shared" si="4"/>
        <v>0.4</v>
      </c>
      <c r="V8" s="13">
        <f t="shared" si="4"/>
        <v>0.4</v>
      </c>
      <c r="W8" s="13">
        <f t="shared" si="4"/>
        <v>0.5</v>
      </c>
      <c r="X8" s="13">
        <f t="shared" si="4"/>
        <v>0.5</v>
      </c>
      <c r="Y8" s="13">
        <f t="shared" si="4"/>
        <v>0.5</v>
      </c>
      <c r="Z8" s="13">
        <f t="shared" si="4"/>
        <v>0.6</v>
      </c>
      <c r="AA8" s="13">
        <f t="shared" si="4"/>
        <v>0.6</v>
      </c>
      <c r="AB8" s="13">
        <f t="shared" si="4"/>
        <v>0.6</v>
      </c>
      <c r="AC8" s="13">
        <f t="shared" si="4"/>
        <v>0.7</v>
      </c>
      <c r="AD8" s="13">
        <f t="shared" si="4"/>
        <v>0.7</v>
      </c>
      <c r="AE8" s="13">
        <f t="shared" si="4"/>
        <v>0.7</v>
      </c>
      <c r="AF8" s="13">
        <f t="shared" si="4"/>
        <v>0.79999999999999993</v>
      </c>
      <c r="AG8" s="13">
        <f t="shared" si="4"/>
        <v>0.79999999999999993</v>
      </c>
      <c r="AH8" s="13">
        <f t="shared" si="4"/>
        <v>0.79999999999999993</v>
      </c>
      <c r="AI8" s="13">
        <f t="shared" si="4"/>
        <v>0.89999999999999991</v>
      </c>
      <c r="AJ8" s="13">
        <f t="shared" si="4"/>
        <v>0.89999999999999991</v>
      </c>
      <c r="AK8" s="13">
        <f t="shared" si="4"/>
        <v>0.89999999999999991</v>
      </c>
      <c r="AL8" s="13">
        <f t="shared" si="4"/>
        <v>0.95</v>
      </c>
      <c r="AM8" s="13">
        <f t="shared" si="4"/>
        <v>0.95</v>
      </c>
      <c r="AN8" s="13">
        <f t="shared" si="4"/>
        <v>0.95</v>
      </c>
      <c r="AO8" s="79">
        <f t="shared" si="4"/>
        <v>1</v>
      </c>
      <c r="AP8" s="79">
        <f t="shared" si="4"/>
        <v>1</v>
      </c>
      <c r="AQ8" s="79">
        <f t="shared" si="4"/>
        <v>1</v>
      </c>
      <c r="AR8" s="79">
        <f t="shared" si="4"/>
        <v>1</v>
      </c>
      <c r="AS8" s="79">
        <f t="shared" si="4"/>
        <v>1</v>
      </c>
      <c r="AT8" s="79">
        <f t="shared" si="4"/>
        <v>1</v>
      </c>
      <c r="AU8" s="79">
        <f t="shared" si="4"/>
        <v>1</v>
      </c>
      <c r="AV8" s="79">
        <f t="shared" si="4"/>
        <v>1</v>
      </c>
      <c r="AW8" s="79">
        <f t="shared" si="4"/>
        <v>1</v>
      </c>
      <c r="AX8" s="79">
        <f t="shared" si="4"/>
        <v>1</v>
      </c>
    </row>
    <row r="9" spans="2:50" hidden="1" x14ac:dyDescent="0.25">
      <c r="B9" s="3"/>
      <c r="C9" s="3"/>
      <c r="D9" s="3"/>
      <c r="E9" s="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79"/>
      <c r="AP9" s="79"/>
      <c r="AQ9" s="79"/>
      <c r="AR9" s="79"/>
      <c r="AS9" s="79"/>
      <c r="AT9" s="79"/>
      <c r="AU9" s="79"/>
      <c r="AV9" s="79"/>
      <c r="AW9" s="79"/>
      <c r="AX9" s="79"/>
    </row>
    <row r="10" spans="2:50" hidden="1" x14ac:dyDescent="0.25">
      <c r="B10" s="33" t="s">
        <v>36</v>
      </c>
      <c r="C10" s="33" t="s">
        <v>41</v>
      </c>
      <c r="D10" s="80"/>
      <c r="E10" s="33">
        <f>SUM(F10:AO10)</f>
        <v>1</v>
      </c>
      <c r="F10" s="33"/>
      <c r="G10" s="33"/>
      <c r="H10" s="81">
        <v>0.05</v>
      </c>
      <c r="I10" s="33"/>
      <c r="J10" s="33"/>
      <c r="K10" s="33"/>
      <c r="L10" s="82">
        <v>0.1</v>
      </c>
      <c r="M10" s="33"/>
      <c r="N10" s="33"/>
      <c r="O10" s="33"/>
      <c r="P10" s="33"/>
      <c r="Q10" s="33"/>
      <c r="R10" s="82">
        <v>0.2</v>
      </c>
      <c r="S10" s="33"/>
      <c r="T10" s="33"/>
      <c r="U10" s="33"/>
      <c r="V10" s="33"/>
      <c r="W10" s="33"/>
      <c r="X10" s="82">
        <v>0.2</v>
      </c>
      <c r="Y10" s="33"/>
      <c r="Z10" s="33"/>
      <c r="AA10" s="33"/>
      <c r="AB10" s="33"/>
      <c r="AC10" s="33"/>
      <c r="AD10" s="82">
        <v>0.2</v>
      </c>
      <c r="AE10" s="33"/>
      <c r="AF10" s="33"/>
      <c r="AG10" s="33"/>
      <c r="AH10" s="33"/>
      <c r="AI10" s="33"/>
      <c r="AJ10" s="82">
        <v>0.2</v>
      </c>
      <c r="AK10" s="82"/>
      <c r="AL10" s="82"/>
      <c r="AM10" s="33"/>
      <c r="AN10" s="33"/>
      <c r="AO10" s="81">
        <f>1-SUM(F10:AN10)</f>
        <v>5.0000000000000044E-2</v>
      </c>
      <c r="AP10" s="3"/>
      <c r="AQ10" s="3"/>
      <c r="AR10" s="3"/>
      <c r="AS10" s="3"/>
      <c r="AT10" s="3"/>
      <c r="AU10" s="3"/>
      <c r="AV10" s="3"/>
      <c r="AW10" s="3"/>
      <c r="AX10" s="3"/>
    </row>
    <row r="11" spans="2:50" hidden="1" x14ac:dyDescent="0.25">
      <c r="B11" s="3"/>
      <c r="C11" s="3"/>
      <c r="D11" s="3"/>
      <c r="E11" s="3"/>
      <c r="F11" s="13"/>
      <c r="G11" s="13">
        <f>F10+G10</f>
        <v>0</v>
      </c>
      <c r="H11" s="13">
        <f>G11+H10</f>
        <v>0.05</v>
      </c>
      <c r="I11" s="13">
        <f t="shared" ref="I11:AO11" si="5">H11+I10</f>
        <v>0.05</v>
      </c>
      <c r="J11" s="13">
        <f t="shared" si="5"/>
        <v>0.05</v>
      </c>
      <c r="K11" s="13">
        <f t="shared" si="5"/>
        <v>0.05</v>
      </c>
      <c r="L11" s="13">
        <f t="shared" si="5"/>
        <v>0.15000000000000002</v>
      </c>
      <c r="M11" s="13">
        <f t="shared" si="5"/>
        <v>0.15000000000000002</v>
      </c>
      <c r="N11" s="13">
        <f t="shared" si="5"/>
        <v>0.15000000000000002</v>
      </c>
      <c r="O11" s="13">
        <f t="shared" si="5"/>
        <v>0.15000000000000002</v>
      </c>
      <c r="P11" s="13">
        <f t="shared" si="5"/>
        <v>0.15000000000000002</v>
      </c>
      <c r="Q11" s="13">
        <f t="shared" si="5"/>
        <v>0.15000000000000002</v>
      </c>
      <c r="R11" s="13">
        <f t="shared" si="5"/>
        <v>0.35000000000000003</v>
      </c>
      <c r="S11" s="13">
        <f t="shared" si="5"/>
        <v>0.35000000000000003</v>
      </c>
      <c r="T11" s="13">
        <f t="shared" si="5"/>
        <v>0.35000000000000003</v>
      </c>
      <c r="U11" s="13">
        <f t="shared" si="5"/>
        <v>0.35000000000000003</v>
      </c>
      <c r="V11" s="13">
        <f t="shared" si="5"/>
        <v>0.35000000000000003</v>
      </c>
      <c r="W11" s="13">
        <f t="shared" si="5"/>
        <v>0.35000000000000003</v>
      </c>
      <c r="X11" s="13">
        <f t="shared" si="5"/>
        <v>0.55000000000000004</v>
      </c>
      <c r="Y11" s="13">
        <f t="shared" si="5"/>
        <v>0.55000000000000004</v>
      </c>
      <c r="Z11" s="13">
        <f t="shared" si="5"/>
        <v>0.55000000000000004</v>
      </c>
      <c r="AA11" s="13">
        <f t="shared" si="5"/>
        <v>0.55000000000000004</v>
      </c>
      <c r="AB11" s="13">
        <f t="shared" si="5"/>
        <v>0.55000000000000004</v>
      </c>
      <c r="AC11" s="13">
        <f t="shared" si="5"/>
        <v>0.55000000000000004</v>
      </c>
      <c r="AD11" s="13">
        <f t="shared" si="5"/>
        <v>0.75</v>
      </c>
      <c r="AE11" s="13">
        <f t="shared" si="5"/>
        <v>0.75</v>
      </c>
      <c r="AF11" s="13">
        <f t="shared" si="5"/>
        <v>0.75</v>
      </c>
      <c r="AG11" s="13">
        <f t="shared" si="5"/>
        <v>0.75</v>
      </c>
      <c r="AH11" s="13">
        <f t="shared" si="5"/>
        <v>0.75</v>
      </c>
      <c r="AI11" s="13">
        <f t="shared" si="5"/>
        <v>0.75</v>
      </c>
      <c r="AJ11" s="13">
        <f t="shared" si="5"/>
        <v>0.95</v>
      </c>
      <c r="AK11" s="13">
        <f t="shared" si="5"/>
        <v>0.95</v>
      </c>
      <c r="AL11" s="13">
        <f t="shared" si="5"/>
        <v>0.95</v>
      </c>
      <c r="AM11" s="13">
        <f t="shared" si="5"/>
        <v>0.95</v>
      </c>
      <c r="AN11" s="13">
        <f t="shared" si="5"/>
        <v>0.95</v>
      </c>
      <c r="AO11" s="79">
        <f t="shared" si="5"/>
        <v>1</v>
      </c>
      <c r="AP11" s="3"/>
      <c r="AQ11" s="3"/>
      <c r="AR11" s="3"/>
      <c r="AS11" s="3"/>
      <c r="AT11" s="3"/>
      <c r="AU11" s="3"/>
      <c r="AV11" s="3"/>
      <c r="AW11" s="3"/>
      <c r="AX11" s="3"/>
    </row>
    <row r="12" spans="2:50" hidden="1" x14ac:dyDescent="0.25">
      <c r="B12" s="3"/>
      <c r="C12" s="3"/>
      <c r="D12" s="3"/>
      <c r="E12" s="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79"/>
      <c r="AP12" s="3"/>
      <c r="AQ12" s="3"/>
      <c r="AR12" s="3"/>
      <c r="AS12" s="3"/>
      <c r="AT12" s="3"/>
      <c r="AU12" s="3"/>
      <c r="AV12" s="3"/>
      <c r="AW12" s="3"/>
      <c r="AX12" s="3"/>
    </row>
    <row r="13" spans="2:50" hidden="1" x14ac:dyDescent="0.25">
      <c r="B13" s="83" t="s">
        <v>38</v>
      </c>
      <c r="C13" s="83" t="s">
        <v>43</v>
      </c>
      <c r="D13" s="84"/>
      <c r="E13" s="83">
        <f>SUM(F13:AO13)</f>
        <v>1</v>
      </c>
      <c r="F13" s="83"/>
      <c r="G13" s="83"/>
      <c r="H13" s="85">
        <v>0.05</v>
      </c>
      <c r="I13" s="83"/>
      <c r="J13" s="83"/>
      <c r="K13" s="83"/>
      <c r="L13" s="83"/>
      <c r="M13" s="83"/>
      <c r="N13" s="83"/>
      <c r="O13" s="86">
        <v>0.25</v>
      </c>
      <c r="P13" s="83"/>
      <c r="Q13" s="83"/>
      <c r="R13" s="83"/>
      <c r="S13" s="83"/>
      <c r="T13" s="83"/>
      <c r="U13" s="83"/>
      <c r="V13" s="83"/>
      <c r="W13" s="83"/>
      <c r="X13" s="86">
        <v>0.25</v>
      </c>
      <c r="Y13" s="83"/>
      <c r="Z13" s="83"/>
      <c r="AA13" s="83"/>
      <c r="AB13" s="83"/>
      <c r="AC13" s="83"/>
      <c r="AD13" s="83"/>
      <c r="AE13" s="83"/>
      <c r="AF13" s="83"/>
      <c r="AG13" s="86">
        <v>0.25</v>
      </c>
      <c r="AH13" s="86"/>
      <c r="AI13" s="83"/>
      <c r="AJ13" s="83"/>
      <c r="AK13" s="83"/>
      <c r="AL13" s="83"/>
      <c r="AM13" s="83"/>
      <c r="AN13" s="83"/>
      <c r="AO13" s="86">
        <f>1-SUM(F13:AN13)</f>
        <v>0.19999999999999996</v>
      </c>
      <c r="AP13" s="3"/>
      <c r="AQ13" s="3"/>
      <c r="AR13" s="3"/>
      <c r="AS13" s="3"/>
      <c r="AT13" s="3"/>
      <c r="AU13" s="3"/>
      <c r="AV13" s="3"/>
      <c r="AW13" s="3"/>
      <c r="AX13" s="3"/>
    </row>
    <row r="14" spans="2:50" hidden="1" x14ac:dyDescent="0.25">
      <c r="B14" s="3"/>
      <c r="C14" s="3"/>
      <c r="D14" s="3"/>
      <c r="E14" s="3"/>
      <c r="F14" s="3"/>
      <c r="G14" s="13">
        <f>F13+G13</f>
        <v>0</v>
      </c>
      <c r="H14" s="13">
        <f>G14+H13</f>
        <v>0.05</v>
      </c>
      <c r="I14" s="13">
        <f t="shared" ref="I14:AO14" si="6">H14+I13</f>
        <v>0.05</v>
      </c>
      <c r="J14" s="13">
        <f t="shared" si="6"/>
        <v>0.05</v>
      </c>
      <c r="K14" s="13">
        <f t="shared" si="6"/>
        <v>0.05</v>
      </c>
      <c r="L14" s="13">
        <f t="shared" si="6"/>
        <v>0.05</v>
      </c>
      <c r="M14" s="13">
        <f t="shared" si="6"/>
        <v>0.05</v>
      </c>
      <c r="N14" s="13">
        <f t="shared" si="6"/>
        <v>0.05</v>
      </c>
      <c r="O14" s="13">
        <f t="shared" si="6"/>
        <v>0.3</v>
      </c>
      <c r="P14" s="13">
        <f t="shared" si="6"/>
        <v>0.3</v>
      </c>
      <c r="Q14" s="13">
        <f t="shared" si="6"/>
        <v>0.3</v>
      </c>
      <c r="R14" s="13">
        <f t="shared" si="6"/>
        <v>0.3</v>
      </c>
      <c r="S14" s="13">
        <f t="shared" si="6"/>
        <v>0.3</v>
      </c>
      <c r="T14" s="13">
        <f t="shared" si="6"/>
        <v>0.3</v>
      </c>
      <c r="U14" s="13">
        <f t="shared" si="6"/>
        <v>0.3</v>
      </c>
      <c r="V14" s="13">
        <f t="shared" si="6"/>
        <v>0.3</v>
      </c>
      <c r="W14" s="13">
        <f t="shared" si="6"/>
        <v>0.3</v>
      </c>
      <c r="X14" s="13">
        <f t="shared" si="6"/>
        <v>0.55000000000000004</v>
      </c>
      <c r="Y14" s="13">
        <f t="shared" si="6"/>
        <v>0.55000000000000004</v>
      </c>
      <c r="Z14" s="13">
        <f t="shared" si="6"/>
        <v>0.55000000000000004</v>
      </c>
      <c r="AA14" s="13">
        <f t="shared" si="6"/>
        <v>0.55000000000000004</v>
      </c>
      <c r="AB14" s="13">
        <f t="shared" si="6"/>
        <v>0.55000000000000004</v>
      </c>
      <c r="AC14" s="13">
        <f t="shared" si="6"/>
        <v>0.55000000000000004</v>
      </c>
      <c r="AD14" s="13">
        <f t="shared" si="6"/>
        <v>0.55000000000000004</v>
      </c>
      <c r="AE14" s="13">
        <f t="shared" si="6"/>
        <v>0.55000000000000004</v>
      </c>
      <c r="AF14" s="13">
        <f t="shared" si="6"/>
        <v>0.55000000000000004</v>
      </c>
      <c r="AG14" s="13">
        <f t="shared" si="6"/>
        <v>0.8</v>
      </c>
      <c r="AH14" s="13">
        <f t="shared" si="6"/>
        <v>0.8</v>
      </c>
      <c r="AI14" s="13">
        <f t="shared" si="6"/>
        <v>0.8</v>
      </c>
      <c r="AJ14" s="13">
        <f t="shared" si="6"/>
        <v>0.8</v>
      </c>
      <c r="AK14" s="13">
        <f t="shared" si="6"/>
        <v>0.8</v>
      </c>
      <c r="AL14" s="13">
        <f t="shared" si="6"/>
        <v>0.8</v>
      </c>
      <c r="AM14" s="13">
        <f t="shared" si="6"/>
        <v>0.8</v>
      </c>
      <c r="AN14" s="13">
        <f t="shared" si="6"/>
        <v>0.8</v>
      </c>
      <c r="AO14" s="79">
        <f t="shared" si="6"/>
        <v>1</v>
      </c>
      <c r="AP14" s="3"/>
      <c r="AQ14" s="3"/>
      <c r="AR14" s="3"/>
      <c r="AS14" s="3"/>
      <c r="AT14" s="3"/>
      <c r="AU14" s="3"/>
      <c r="AV14" s="3"/>
      <c r="AW14" s="3"/>
      <c r="AX14" s="3"/>
    </row>
    <row r="15" spans="2:50" hidden="1" x14ac:dyDescent="0.25">
      <c r="B15" s="3"/>
      <c r="C15" s="3"/>
      <c r="D15" s="3"/>
      <c r="E15" s="3"/>
      <c r="F15" s="87"/>
      <c r="G15" s="87"/>
      <c r="H15" s="87"/>
      <c r="I15" s="87"/>
      <c r="J15" s="87"/>
      <c r="K15" s="8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88"/>
      <c r="AP15" s="3"/>
      <c r="AQ15" s="3"/>
      <c r="AR15" s="3"/>
      <c r="AS15" s="3"/>
      <c r="AT15" s="3"/>
      <c r="AU15" s="3"/>
      <c r="AV15" s="3"/>
      <c r="AW15" s="3"/>
      <c r="AX15" s="3"/>
    </row>
    <row r="16" spans="2:50" hidden="1" x14ac:dyDescent="0.25">
      <c r="B16" s="37" t="s">
        <v>39</v>
      </c>
      <c r="C16" s="37" t="s">
        <v>42</v>
      </c>
      <c r="D16" s="89"/>
      <c r="E16" s="37">
        <f>SUM(F16:AO16)</f>
        <v>1</v>
      </c>
      <c r="F16" s="37"/>
      <c r="G16" s="37"/>
      <c r="H16" s="90">
        <v>0.05</v>
      </c>
      <c r="I16" s="37"/>
      <c r="J16" s="37"/>
      <c r="K16" s="37"/>
      <c r="L16" s="37"/>
      <c r="M16" s="37"/>
      <c r="N16" s="37"/>
      <c r="O16" s="37"/>
      <c r="P16" s="37"/>
      <c r="Q16" s="37"/>
      <c r="R16" s="91">
        <v>0.5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91">
        <v>0.35</v>
      </c>
      <c r="AE16" s="91"/>
      <c r="AF16" s="91"/>
      <c r="AG16" s="37"/>
      <c r="AH16" s="37"/>
      <c r="AI16" s="37"/>
      <c r="AJ16" s="37"/>
      <c r="AK16" s="37"/>
      <c r="AL16" s="37"/>
      <c r="AM16" s="37"/>
      <c r="AN16" s="37"/>
      <c r="AO16" s="91">
        <f>1-SUM(F16:AN16)</f>
        <v>9.9999999999999978E-2</v>
      </c>
      <c r="AP16" s="3"/>
      <c r="AQ16" s="3"/>
      <c r="AR16" s="3"/>
      <c r="AS16" s="3"/>
      <c r="AT16" s="3"/>
      <c r="AU16" s="3"/>
      <c r="AV16" s="3"/>
      <c r="AW16" s="3"/>
      <c r="AX16" s="3"/>
    </row>
    <row r="17" spans="1:59" hidden="1" x14ac:dyDescent="0.25">
      <c r="B17" s="3"/>
      <c r="C17" s="3"/>
      <c r="D17" s="3"/>
      <c r="E17" s="3"/>
      <c r="F17" s="3"/>
      <c r="G17" s="13">
        <f>F16+G16</f>
        <v>0</v>
      </c>
      <c r="H17" s="13">
        <f>G17+H16</f>
        <v>0.05</v>
      </c>
      <c r="I17" s="13">
        <f t="shared" ref="I17:AO17" si="7">H17+I16</f>
        <v>0.05</v>
      </c>
      <c r="J17" s="13">
        <f t="shared" si="7"/>
        <v>0.05</v>
      </c>
      <c r="K17" s="13">
        <f t="shared" si="7"/>
        <v>0.05</v>
      </c>
      <c r="L17" s="13">
        <f t="shared" si="7"/>
        <v>0.05</v>
      </c>
      <c r="M17" s="13">
        <f t="shared" si="7"/>
        <v>0.05</v>
      </c>
      <c r="N17" s="13">
        <f t="shared" si="7"/>
        <v>0.05</v>
      </c>
      <c r="O17" s="13">
        <f t="shared" si="7"/>
        <v>0.05</v>
      </c>
      <c r="P17" s="13">
        <f t="shared" si="7"/>
        <v>0.05</v>
      </c>
      <c r="Q17" s="13">
        <f t="shared" si="7"/>
        <v>0.05</v>
      </c>
      <c r="R17" s="13">
        <f t="shared" si="7"/>
        <v>0.55000000000000004</v>
      </c>
      <c r="S17" s="13">
        <f t="shared" si="7"/>
        <v>0.55000000000000004</v>
      </c>
      <c r="T17" s="13">
        <f t="shared" si="7"/>
        <v>0.55000000000000004</v>
      </c>
      <c r="U17" s="13">
        <f t="shared" si="7"/>
        <v>0.55000000000000004</v>
      </c>
      <c r="V17" s="13">
        <f t="shared" si="7"/>
        <v>0.55000000000000004</v>
      </c>
      <c r="W17" s="13">
        <f t="shared" si="7"/>
        <v>0.55000000000000004</v>
      </c>
      <c r="X17" s="13">
        <f t="shared" si="7"/>
        <v>0.55000000000000004</v>
      </c>
      <c r="Y17" s="13">
        <f t="shared" si="7"/>
        <v>0.55000000000000004</v>
      </c>
      <c r="Z17" s="13">
        <f t="shared" si="7"/>
        <v>0.55000000000000004</v>
      </c>
      <c r="AA17" s="13">
        <f t="shared" si="7"/>
        <v>0.55000000000000004</v>
      </c>
      <c r="AB17" s="13">
        <f t="shared" si="7"/>
        <v>0.55000000000000004</v>
      </c>
      <c r="AC17" s="13">
        <f t="shared" si="7"/>
        <v>0.55000000000000004</v>
      </c>
      <c r="AD17" s="13">
        <f t="shared" si="7"/>
        <v>0.9</v>
      </c>
      <c r="AE17" s="13">
        <f t="shared" si="7"/>
        <v>0.9</v>
      </c>
      <c r="AF17" s="13">
        <f t="shared" si="7"/>
        <v>0.9</v>
      </c>
      <c r="AG17" s="13">
        <f t="shared" si="7"/>
        <v>0.9</v>
      </c>
      <c r="AH17" s="13">
        <f t="shared" si="7"/>
        <v>0.9</v>
      </c>
      <c r="AI17" s="13">
        <f t="shared" si="7"/>
        <v>0.9</v>
      </c>
      <c r="AJ17" s="13">
        <f t="shared" si="7"/>
        <v>0.9</v>
      </c>
      <c r="AK17" s="13">
        <f t="shared" si="7"/>
        <v>0.9</v>
      </c>
      <c r="AL17" s="13">
        <f t="shared" si="7"/>
        <v>0.9</v>
      </c>
      <c r="AM17" s="13">
        <f t="shared" si="7"/>
        <v>0.9</v>
      </c>
      <c r="AN17" s="13">
        <f t="shared" si="7"/>
        <v>0.9</v>
      </c>
      <c r="AO17" s="79">
        <f t="shared" si="7"/>
        <v>1</v>
      </c>
      <c r="AP17" s="3"/>
      <c r="AQ17" s="3"/>
      <c r="AR17" s="3"/>
      <c r="AS17" s="3"/>
      <c r="AT17" s="3"/>
      <c r="AU17" s="3"/>
      <c r="AV17" s="3"/>
      <c r="AW17" s="3"/>
      <c r="AX17" s="3"/>
    </row>
    <row r="18" spans="1:59" x14ac:dyDescent="0.25">
      <c r="C18" s="36" t="e">
        <f>(D18+'Sale Building Inv Sales'!D20)/C21</f>
        <v>#DIV/0!</v>
      </c>
      <c r="D18" s="57">
        <f>SUBTOTAL(9,D23:D67)</f>
        <v>0</v>
      </c>
    </row>
    <row r="19" spans="1:59" x14ac:dyDescent="0.25">
      <c r="C19" s="36"/>
      <c r="D19" s="57"/>
    </row>
    <row r="20" spans="1:59" x14ac:dyDescent="0.25">
      <c r="C20" s="36"/>
      <c r="D20" s="57"/>
    </row>
    <row r="21" spans="1:59" x14ac:dyDescent="0.25">
      <c r="C21" s="23">
        <f>SUM(C23:C67)</f>
        <v>0</v>
      </c>
      <c r="D21" s="19">
        <f>SUM(D23:D67)</f>
        <v>0</v>
      </c>
      <c r="E21" s="23">
        <f>SUM(F21:AX21)</f>
        <v>0</v>
      </c>
      <c r="F21" s="23">
        <f t="shared" ref="F21:K21" si="8">SUM(F23:F67)</f>
        <v>0</v>
      </c>
      <c r="G21" s="23">
        <f t="shared" si="8"/>
        <v>0</v>
      </c>
      <c r="H21" s="23">
        <f t="shared" si="8"/>
        <v>0</v>
      </c>
      <c r="I21" s="23">
        <f t="shared" si="8"/>
        <v>0</v>
      </c>
      <c r="J21" s="23">
        <f t="shared" si="8"/>
        <v>0</v>
      </c>
      <c r="K21" s="23">
        <f t="shared" si="8"/>
        <v>0</v>
      </c>
      <c r="L21" s="23">
        <f>SUM(L23:L67)*(1-'Financial Analysis'!$G$33)</f>
        <v>0</v>
      </c>
      <c r="M21" s="23">
        <f>SUM(M23:M67)*(1-'Financial Analysis'!$G$33)</f>
        <v>0</v>
      </c>
      <c r="N21" s="23">
        <f>SUM(N23:N67)*(1-'Financial Analysis'!$G$33)</f>
        <v>0</v>
      </c>
      <c r="O21" s="23">
        <f>SUM(O23:O67)*(1-'Financial Analysis'!$G$33)</f>
        <v>0</v>
      </c>
      <c r="P21" s="23">
        <f>SUM(P23:P67)*(1-'Financial Analysis'!$G$33)</f>
        <v>0</v>
      </c>
      <c r="Q21" s="23">
        <f>SUM(Q23:Q67)*(1-'Financial Analysis'!$G$33)</f>
        <v>0</v>
      </c>
      <c r="R21" s="23">
        <f>SUM(R23:R67)*(1-'Financial Analysis'!$G$33)</f>
        <v>0</v>
      </c>
      <c r="S21" s="23">
        <f>SUM(S23:S67)*(1-'Financial Analysis'!$G$33)</f>
        <v>0</v>
      </c>
      <c r="T21" s="23">
        <f>SUM(T23:T67)*(1-'Financial Analysis'!$G$33)</f>
        <v>0</v>
      </c>
      <c r="U21" s="23">
        <f>SUM(U23:U67)*(1-'Financial Analysis'!$G$33)</f>
        <v>0</v>
      </c>
      <c r="V21" s="23">
        <f>SUM(V23:V67)*(1-'Financial Analysis'!$G$33)</f>
        <v>0</v>
      </c>
      <c r="W21" s="23">
        <f>SUM(W23:W67)*(1-'Financial Analysis'!$G$33)</f>
        <v>0</v>
      </c>
      <c r="X21" s="23">
        <f>SUM(X23:X67)*(1-'Financial Analysis'!$G$33)</f>
        <v>0</v>
      </c>
      <c r="Y21" s="23">
        <f>SUM(Y23:Y67)*(1-'Financial Analysis'!$G$33)</f>
        <v>0</v>
      </c>
      <c r="Z21" s="23">
        <f>SUM(Z23:Z67)*(1-'Financial Analysis'!$G$33)</f>
        <v>0</v>
      </c>
      <c r="AA21" s="23">
        <f>SUM(AA23:AA67)*(1-'Financial Analysis'!$G$33)</f>
        <v>0</v>
      </c>
      <c r="AB21" s="23">
        <f>SUM(AB23:AB67)*(1-'Financial Analysis'!$G$33)</f>
        <v>0</v>
      </c>
      <c r="AC21" s="23">
        <f>SUM(AC23:AC67)*(1-'Financial Analysis'!$G$33)</f>
        <v>0</v>
      </c>
      <c r="AD21" s="23">
        <f>SUM(AD23:AD67)*(1-'Financial Analysis'!$G$33)</f>
        <v>0</v>
      </c>
      <c r="AE21" s="23">
        <f>SUM(AE23:AE67)*(1-'Financial Analysis'!$G$33)</f>
        <v>0</v>
      </c>
      <c r="AF21" s="23">
        <f>SUM(AF23:AF67)*(1-'Financial Analysis'!$G$33)</f>
        <v>0</v>
      </c>
      <c r="AG21" s="23">
        <f>SUM(AG23:AG67)*(1-'Financial Analysis'!$G$33)</f>
        <v>0</v>
      </c>
      <c r="AH21" s="23">
        <f>SUM(AH23:AH67)*(1-'Financial Analysis'!$G$33)</f>
        <v>0</v>
      </c>
      <c r="AI21" s="23">
        <f>SUM(AI23:AI67)*(1-'Financial Analysis'!$G$33)</f>
        <v>0</v>
      </c>
      <c r="AJ21" s="23">
        <f>SUM(AJ23:AJ67)*(1-'Financial Analysis'!$G$33)</f>
        <v>0</v>
      </c>
      <c r="AK21" s="23">
        <f>SUM(AK23:AK67)*(1-'Financial Analysis'!$G$33)</f>
        <v>0</v>
      </c>
      <c r="AL21" s="23">
        <f>SUM(AL23:AL67)*(1-'Financial Analysis'!$G$33)</f>
        <v>0</v>
      </c>
      <c r="AM21" s="23">
        <f>SUM(AM23:AM67)*(1-'Financial Analysis'!$G$33)</f>
        <v>0</v>
      </c>
      <c r="AN21" s="23">
        <f>SUM(AN23:AN67)*(1-'Financial Analysis'!$G$33)</f>
        <v>0</v>
      </c>
      <c r="AO21" s="23">
        <f>SUM(AO23:AO67)*(1-'Financial Analysis'!$G$33)</f>
        <v>0</v>
      </c>
      <c r="AP21" s="23">
        <f>SUM(AP23:AP67)*(1-'Financial Analysis'!$G$33)</f>
        <v>0</v>
      </c>
      <c r="AQ21" s="23">
        <f>SUM(AQ23:AQ67)*(1-'Financial Analysis'!$G$33)</f>
        <v>0</v>
      </c>
      <c r="AR21" s="23">
        <f>SUM(AR23:AR67)*(1-'Financial Analysis'!$G$33)</f>
        <v>0</v>
      </c>
      <c r="AS21" s="23">
        <f>SUM(AS23:AS67)*(1-'Financial Analysis'!$G$33)</f>
        <v>0</v>
      </c>
      <c r="AT21" s="23">
        <f>SUM(AT23:AT67)*(1-'Financial Analysis'!$G$33)</f>
        <v>0</v>
      </c>
      <c r="AU21" s="23">
        <f>SUM(AU23:AU67)*(1-'Financial Analysis'!$G$33)</f>
        <v>0</v>
      </c>
      <c r="AV21" s="23">
        <f>SUM(AV23:AV67)*(1-'Financial Analysis'!$G$33)</f>
        <v>0</v>
      </c>
      <c r="AW21" s="23">
        <f>SUM(AW23:AW67)*(1-'Financial Analysis'!$G$33)</f>
        <v>0</v>
      </c>
      <c r="AX21" s="23">
        <f>SUM(AX23:AX67)*(1-'Financial Analysis'!$G$33)</f>
        <v>0</v>
      </c>
    </row>
    <row r="22" spans="1:59" x14ac:dyDescent="0.25">
      <c r="B22" s="92" t="s">
        <v>3</v>
      </c>
      <c r="C22" s="21" t="s">
        <v>379</v>
      </c>
      <c r="D22" s="14" t="s">
        <v>25</v>
      </c>
      <c r="E22" s="21" t="s">
        <v>44</v>
      </c>
      <c r="F22" s="93">
        <f>B23</f>
        <v>45138</v>
      </c>
      <c r="G22" s="93">
        <f>EOMONTH(F22,1)</f>
        <v>45169</v>
      </c>
      <c r="H22" s="93">
        <f t="shared" ref="H22:AX22" si="9">EOMONTH(G22,1)</f>
        <v>45199</v>
      </c>
      <c r="I22" s="93">
        <f t="shared" si="9"/>
        <v>45230</v>
      </c>
      <c r="J22" s="93">
        <f t="shared" si="9"/>
        <v>45260</v>
      </c>
      <c r="K22" s="93">
        <f t="shared" si="9"/>
        <v>45291</v>
      </c>
      <c r="L22" s="93">
        <f t="shared" si="9"/>
        <v>45322</v>
      </c>
      <c r="M22" s="93">
        <f t="shared" si="9"/>
        <v>45351</v>
      </c>
      <c r="N22" s="93">
        <f t="shared" si="9"/>
        <v>45382</v>
      </c>
      <c r="O22" s="93">
        <f t="shared" si="9"/>
        <v>45412</v>
      </c>
      <c r="P22" s="93">
        <f t="shared" si="9"/>
        <v>45443</v>
      </c>
      <c r="Q22" s="93">
        <f t="shared" si="9"/>
        <v>45473</v>
      </c>
      <c r="R22" s="93">
        <f t="shared" si="9"/>
        <v>45504</v>
      </c>
      <c r="S22" s="93">
        <f t="shared" si="9"/>
        <v>45535</v>
      </c>
      <c r="T22" s="93">
        <f t="shared" si="9"/>
        <v>45565</v>
      </c>
      <c r="U22" s="93">
        <f t="shared" si="9"/>
        <v>45596</v>
      </c>
      <c r="V22" s="93">
        <f t="shared" si="9"/>
        <v>45626</v>
      </c>
      <c r="W22" s="93">
        <f t="shared" si="9"/>
        <v>45657</v>
      </c>
      <c r="X22" s="93">
        <f t="shared" si="9"/>
        <v>45688</v>
      </c>
      <c r="Y22" s="93">
        <f t="shared" si="9"/>
        <v>45716</v>
      </c>
      <c r="Z22" s="93">
        <f t="shared" si="9"/>
        <v>45747</v>
      </c>
      <c r="AA22" s="93">
        <f t="shared" si="9"/>
        <v>45777</v>
      </c>
      <c r="AB22" s="93">
        <f t="shared" si="9"/>
        <v>45808</v>
      </c>
      <c r="AC22" s="93">
        <f t="shared" si="9"/>
        <v>45838</v>
      </c>
      <c r="AD22" s="93">
        <f t="shared" si="9"/>
        <v>45869</v>
      </c>
      <c r="AE22" s="93">
        <f t="shared" si="9"/>
        <v>45900</v>
      </c>
      <c r="AF22" s="93">
        <f t="shared" si="9"/>
        <v>45930</v>
      </c>
      <c r="AG22" s="93">
        <f t="shared" si="9"/>
        <v>45961</v>
      </c>
      <c r="AH22" s="93">
        <f t="shared" si="9"/>
        <v>45991</v>
      </c>
      <c r="AI22" s="93">
        <f t="shared" si="9"/>
        <v>46022</v>
      </c>
      <c r="AJ22" s="93">
        <f t="shared" si="9"/>
        <v>46053</v>
      </c>
      <c r="AK22" s="93">
        <f>EOMONTH(AJ22,1)</f>
        <v>46081</v>
      </c>
      <c r="AL22" s="93">
        <f t="shared" si="9"/>
        <v>46112</v>
      </c>
      <c r="AM22" s="93">
        <f t="shared" si="9"/>
        <v>46142</v>
      </c>
      <c r="AN22" s="93">
        <f t="shared" si="9"/>
        <v>46173</v>
      </c>
      <c r="AO22" s="94">
        <f t="shared" si="9"/>
        <v>46203</v>
      </c>
      <c r="AP22" s="93">
        <f t="shared" si="9"/>
        <v>46234</v>
      </c>
      <c r="AQ22" s="93">
        <f t="shared" si="9"/>
        <v>46265</v>
      </c>
      <c r="AR22" s="93">
        <f t="shared" si="9"/>
        <v>46295</v>
      </c>
      <c r="AS22" s="93">
        <f t="shared" si="9"/>
        <v>46326</v>
      </c>
      <c r="AT22" s="93">
        <f t="shared" si="9"/>
        <v>46356</v>
      </c>
      <c r="AU22" s="93">
        <f t="shared" si="9"/>
        <v>46387</v>
      </c>
      <c r="AV22" s="93">
        <f t="shared" si="9"/>
        <v>46418</v>
      </c>
      <c r="AW22" s="93">
        <f t="shared" si="9"/>
        <v>46446</v>
      </c>
      <c r="AX22" s="93">
        <f t="shared" si="9"/>
        <v>46477</v>
      </c>
      <c r="AY22" s="1"/>
      <c r="AZ22" s="1"/>
      <c r="BA22" s="1"/>
      <c r="BB22" s="1"/>
      <c r="BC22" s="1"/>
      <c r="BD22" s="1"/>
      <c r="BE22" s="1"/>
      <c r="BF22" s="1"/>
      <c r="BG22" s="1"/>
    </row>
    <row r="23" spans="1:59" x14ac:dyDescent="0.25">
      <c r="A23" s="23">
        <f>E23-SUM(F23:AX23)</f>
        <v>0</v>
      </c>
      <c r="B23" s="95">
        <f>'Velocity Input'!C11</f>
        <v>45138</v>
      </c>
      <c r="C23" s="12">
        <f>SUM('Velocity Input'!F11:F14)</f>
        <v>0</v>
      </c>
      <c r="D23" s="15">
        <f>C23</f>
        <v>0</v>
      </c>
      <c r="E23" s="12">
        <f>SUM('Velocity Input'!J11:J14)</f>
        <v>0</v>
      </c>
      <c r="F23" s="11">
        <f t="shared" ref="F23:O32" si="10">IF($B23&gt;F$2,0,IF($C23="CLP",IF($B23=F$2,$E23*F$4,$E23*F$3),IF($B23=F$2,$E23*F$6,$E23*F$5)))</f>
        <v>0</v>
      </c>
      <c r="G23" s="11">
        <f t="shared" si="10"/>
        <v>0</v>
      </c>
      <c r="H23" s="11">
        <f t="shared" ref="H23:H67" si="11">IF($B23&gt;H$2,0,IF($C23="CLP",IF($B23=H$2,$E23*H$4,$E23*H$3),IF($B23=H$2,$E23*H$6,$E23*H$5)))</f>
        <v>0</v>
      </c>
      <c r="I23" s="11">
        <f t="shared" si="10"/>
        <v>0</v>
      </c>
      <c r="J23" s="11">
        <f t="shared" si="10"/>
        <v>0</v>
      </c>
      <c r="K23" s="11">
        <f t="shared" si="10"/>
        <v>0</v>
      </c>
      <c r="L23" s="11">
        <f t="shared" ref="L23:L67" si="12">IF($B23&gt;L$2,0,IF($C23="CLP",IF($B23=L$2,$E23*L$4,$E23*L$3),IF($B23=L$2,$E23*L$6,$E23*L$5)))</f>
        <v>0</v>
      </c>
      <c r="M23" s="11">
        <f t="shared" si="10"/>
        <v>0</v>
      </c>
      <c r="N23" s="11">
        <f t="shared" si="10"/>
        <v>0</v>
      </c>
      <c r="O23" s="11">
        <f t="shared" si="10"/>
        <v>0</v>
      </c>
      <c r="P23" s="11">
        <f t="shared" ref="P23:Y32" si="13">IF($B23&gt;P$2,0,IF($C23="CLP",IF($B23=P$2,$E23*P$4,$E23*P$3),IF($B23=P$2,$E23*P$6,$E23*P$5)))</f>
        <v>0</v>
      </c>
      <c r="Q23" s="11">
        <f t="shared" si="13"/>
        <v>0</v>
      </c>
      <c r="R23" s="11">
        <f t="shared" si="13"/>
        <v>0</v>
      </c>
      <c r="S23" s="11">
        <f t="shared" si="13"/>
        <v>0</v>
      </c>
      <c r="T23" s="11">
        <f t="shared" si="13"/>
        <v>0</v>
      </c>
      <c r="U23" s="11">
        <f t="shared" si="13"/>
        <v>0</v>
      </c>
      <c r="V23" s="11">
        <f t="shared" si="13"/>
        <v>0</v>
      </c>
      <c r="W23" s="11">
        <f t="shared" si="13"/>
        <v>0</v>
      </c>
      <c r="X23" s="11">
        <f t="shared" si="13"/>
        <v>0</v>
      </c>
      <c r="Y23" s="11">
        <f t="shared" si="13"/>
        <v>0</v>
      </c>
      <c r="Z23" s="11">
        <f t="shared" ref="Z23:AI32" si="14">IF($B23&gt;Z$2,0,IF($C23="CLP",IF($B23=Z$2,$E23*Z$4,$E23*Z$3),IF($B23=Z$2,$E23*Z$6,$E23*Z$5)))</f>
        <v>0</v>
      </c>
      <c r="AA23" s="11">
        <f t="shared" si="14"/>
        <v>0</v>
      </c>
      <c r="AB23" s="11">
        <f t="shared" si="14"/>
        <v>0</v>
      </c>
      <c r="AC23" s="11">
        <f t="shared" si="14"/>
        <v>0</v>
      </c>
      <c r="AD23" s="11">
        <f t="shared" si="14"/>
        <v>0</v>
      </c>
      <c r="AE23" s="11">
        <f t="shared" si="14"/>
        <v>0</v>
      </c>
      <c r="AF23" s="11">
        <f t="shared" si="14"/>
        <v>0</v>
      </c>
      <c r="AG23" s="11">
        <f t="shared" si="14"/>
        <v>0</v>
      </c>
      <c r="AH23" s="11">
        <f t="shared" si="14"/>
        <v>0</v>
      </c>
      <c r="AI23" s="11">
        <f t="shared" si="14"/>
        <v>0</v>
      </c>
      <c r="AJ23" s="11">
        <f t="shared" ref="AJ23:AX32" si="15">IF($B23&gt;AJ$2,0,IF($C23="CLP",IF($B23=AJ$2,$E23*AJ$4,$E23*AJ$3),IF($B23=AJ$2,$E23*AJ$6,$E23*AJ$5)))</f>
        <v>0</v>
      </c>
      <c r="AK23" s="11">
        <f t="shared" si="15"/>
        <v>0</v>
      </c>
      <c r="AL23" s="11">
        <f t="shared" si="15"/>
        <v>0</v>
      </c>
      <c r="AM23" s="11">
        <f t="shared" si="15"/>
        <v>0</v>
      </c>
      <c r="AN23" s="11">
        <f t="shared" si="15"/>
        <v>0</v>
      </c>
      <c r="AO23" s="11">
        <f t="shared" si="15"/>
        <v>0</v>
      </c>
      <c r="AP23" s="11">
        <f t="shared" si="15"/>
        <v>0</v>
      </c>
      <c r="AQ23" s="11">
        <f t="shared" si="15"/>
        <v>0</v>
      </c>
      <c r="AR23" s="11">
        <f t="shared" si="15"/>
        <v>0</v>
      </c>
      <c r="AS23" s="11">
        <f t="shared" si="15"/>
        <v>0</v>
      </c>
      <c r="AT23" s="11">
        <f t="shared" si="15"/>
        <v>0</v>
      </c>
      <c r="AU23" s="11">
        <f t="shared" si="15"/>
        <v>0</v>
      </c>
      <c r="AV23" s="11">
        <f t="shared" si="15"/>
        <v>0</v>
      </c>
      <c r="AW23" s="11">
        <f t="shared" si="15"/>
        <v>0</v>
      </c>
      <c r="AX23" s="11">
        <f t="shared" si="15"/>
        <v>0</v>
      </c>
    </row>
    <row r="24" spans="1:59" x14ac:dyDescent="0.25">
      <c r="A24" s="23">
        <f t="shared" ref="A24:A67" si="16">E24-SUM(F24:AX24)</f>
        <v>0</v>
      </c>
      <c r="B24" s="95">
        <f>EOMONTH(B23,1)</f>
        <v>45169</v>
      </c>
      <c r="C24" s="12">
        <f>SUM('Velocity Input'!F15:F18)</f>
        <v>0</v>
      </c>
      <c r="D24" s="15">
        <f t="shared" ref="D24:D67" si="17">C24</f>
        <v>0</v>
      </c>
      <c r="E24" s="12">
        <f>SUM('Velocity Input'!J15:J18)</f>
        <v>0</v>
      </c>
      <c r="F24" s="11">
        <f t="shared" si="10"/>
        <v>0</v>
      </c>
      <c r="G24" s="11">
        <f t="shared" si="10"/>
        <v>0</v>
      </c>
      <c r="H24" s="11">
        <f t="shared" si="11"/>
        <v>0</v>
      </c>
      <c r="I24" s="11">
        <f t="shared" si="10"/>
        <v>0</v>
      </c>
      <c r="J24" s="11">
        <f t="shared" si="10"/>
        <v>0</v>
      </c>
      <c r="K24" s="11">
        <f t="shared" si="10"/>
        <v>0</v>
      </c>
      <c r="L24" s="11">
        <f t="shared" si="12"/>
        <v>0</v>
      </c>
      <c r="M24" s="11">
        <f t="shared" si="10"/>
        <v>0</v>
      </c>
      <c r="N24" s="11">
        <f t="shared" si="10"/>
        <v>0</v>
      </c>
      <c r="O24" s="11">
        <f t="shared" si="10"/>
        <v>0</v>
      </c>
      <c r="P24" s="11">
        <f t="shared" si="13"/>
        <v>0</v>
      </c>
      <c r="Q24" s="11">
        <f t="shared" si="13"/>
        <v>0</v>
      </c>
      <c r="R24" s="11">
        <f t="shared" si="13"/>
        <v>0</v>
      </c>
      <c r="S24" s="11">
        <f t="shared" si="13"/>
        <v>0</v>
      </c>
      <c r="T24" s="11">
        <f t="shared" si="13"/>
        <v>0</v>
      </c>
      <c r="U24" s="11">
        <f t="shared" si="13"/>
        <v>0</v>
      </c>
      <c r="V24" s="11">
        <f t="shared" si="13"/>
        <v>0</v>
      </c>
      <c r="W24" s="11">
        <f t="shared" si="13"/>
        <v>0</v>
      </c>
      <c r="X24" s="11">
        <f t="shared" si="13"/>
        <v>0</v>
      </c>
      <c r="Y24" s="11">
        <f t="shared" si="13"/>
        <v>0</v>
      </c>
      <c r="Z24" s="11">
        <f t="shared" si="14"/>
        <v>0</v>
      </c>
      <c r="AA24" s="11">
        <f t="shared" si="14"/>
        <v>0</v>
      </c>
      <c r="AB24" s="11">
        <f t="shared" si="14"/>
        <v>0</v>
      </c>
      <c r="AC24" s="11">
        <f t="shared" si="14"/>
        <v>0</v>
      </c>
      <c r="AD24" s="11">
        <f t="shared" si="14"/>
        <v>0</v>
      </c>
      <c r="AE24" s="11">
        <f t="shared" si="14"/>
        <v>0</v>
      </c>
      <c r="AF24" s="11">
        <f t="shared" si="14"/>
        <v>0</v>
      </c>
      <c r="AG24" s="11">
        <f t="shared" si="14"/>
        <v>0</v>
      </c>
      <c r="AH24" s="11">
        <f t="shared" si="14"/>
        <v>0</v>
      </c>
      <c r="AI24" s="11">
        <f t="shared" si="14"/>
        <v>0</v>
      </c>
      <c r="AJ24" s="11">
        <f t="shared" si="15"/>
        <v>0</v>
      </c>
      <c r="AK24" s="11">
        <f t="shared" si="15"/>
        <v>0</v>
      </c>
      <c r="AL24" s="11">
        <f t="shared" si="15"/>
        <v>0</v>
      </c>
      <c r="AM24" s="11">
        <f t="shared" si="15"/>
        <v>0</v>
      </c>
      <c r="AN24" s="11">
        <f t="shared" si="15"/>
        <v>0</v>
      </c>
      <c r="AO24" s="11">
        <f t="shared" si="15"/>
        <v>0</v>
      </c>
      <c r="AP24" s="11">
        <f t="shared" si="15"/>
        <v>0</v>
      </c>
      <c r="AQ24" s="11">
        <f t="shared" si="15"/>
        <v>0</v>
      </c>
      <c r="AR24" s="11">
        <f t="shared" si="15"/>
        <v>0</v>
      </c>
      <c r="AS24" s="11">
        <f t="shared" si="15"/>
        <v>0</v>
      </c>
      <c r="AT24" s="11">
        <f t="shared" si="15"/>
        <v>0</v>
      </c>
      <c r="AU24" s="11">
        <f t="shared" si="15"/>
        <v>0</v>
      </c>
      <c r="AV24" s="11">
        <f t="shared" si="15"/>
        <v>0</v>
      </c>
      <c r="AW24" s="11">
        <f t="shared" si="15"/>
        <v>0</v>
      </c>
      <c r="AX24" s="11">
        <f t="shared" si="15"/>
        <v>0</v>
      </c>
    </row>
    <row r="25" spans="1:59" x14ac:dyDescent="0.25">
      <c r="A25" s="23">
        <f t="shared" si="16"/>
        <v>0</v>
      </c>
      <c r="B25" s="95">
        <f>EOMONTH(B24,1)</f>
        <v>45199</v>
      </c>
      <c r="C25" s="12">
        <f>SUM('Velocity Input'!F19:F22)</f>
        <v>0</v>
      </c>
      <c r="D25" s="15">
        <f t="shared" si="17"/>
        <v>0</v>
      </c>
      <c r="E25" s="12">
        <f>SUM('Velocity Input'!J19:J22)</f>
        <v>0</v>
      </c>
      <c r="F25" s="11">
        <f t="shared" si="10"/>
        <v>0</v>
      </c>
      <c r="G25" s="11">
        <f t="shared" si="10"/>
        <v>0</v>
      </c>
      <c r="H25" s="11">
        <f t="shared" si="11"/>
        <v>0</v>
      </c>
      <c r="I25" s="11">
        <f t="shared" si="10"/>
        <v>0</v>
      </c>
      <c r="J25" s="11">
        <f t="shared" si="10"/>
        <v>0</v>
      </c>
      <c r="K25" s="11">
        <f t="shared" si="10"/>
        <v>0</v>
      </c>
      <c r="L25" s="11">
        <f t="shared" si="12"/>
        <v>0</v>
      </c>
      <c r="M25" s="11">
        <f t="shared" si="10"/>
        <v>0</v>
      </c>
      <c r="N25" s="11">
        <f t="shared" si="10"/>
        <v>0</v>
      </c>
      <c r="O25" s="11">
        <f t="shared" si="10"/>
        <v>0</v>
      </c>
      <c r="P25" s="11">
        <f t="shared" si="13"/>
        <v>0</v>
      </c>
      <c r="Q25" s="11">
        <f t="shared" si="13"/>
        <v>0</v>
      </c>
      <c r="R25" s="11">
        <f t="shared" si="13"/>
        <v>0</v>
      </c>
      <c r="S25" s="11">
        <f t="shared" si="13"/>
        <v>0</v>
      </c>
      <c r="T25" s="11">
        <f t="shared" si="13"/>
        <v>0</v>
      </c>
      <c r="U25" s="11">
        <f t="shared" si="13"/>
        <v>0</v>
      </c>
      <c r="V25" s="11">
        <f t="shared" si="13"/>
        <v>0</v>
      </c>
      <c r="W25" s="11">
        <f t="shared" si="13"/>
        <v>0</v>
      </c>
      <c r="X25" s="11">
        <f t="shared" si="13"/>
        <v>0</v>
      </c>
      <c r="Y25" s="11">
        <f t="shared" si="13"/>
        <v>0</v>
      </c>
      <c r="Z25" s="11">
        <f t="shared" si="14"/>
        <v>0</v>
      </c>
      <c r="AA25" s="11">
        <f t="shared" si="14"/>
        <v>0</v>
      </c>
      <c r="AB25" s="11">
        <f t="shared" si="14"/>
        <v>0</v>
      </c>
      <c r="AC25" s="11">
        <f t="shared" si="14"/>
        <v>0</v>
      </c>
      <c r="AD25" s="11">
        <f t="shared" si="14"/>
        <v>0</v>
      </c>
      <c r="AE25" s="11">
        <f t="shared" si="14"/>
        <v>0</v>
      </c>
      <c r="AF25" s="11">
        <f t="shared" si="14"/>
        <v>0</v>
      </c>
      <c r="AG25" s="11">
        <f t="shared" si="14"/>
        <v>0</v>
      </c>
      <c r="AH25" s="11">
        <f t="shared" si="14"/>
        <v>0</v>
      </c>
      <c r="AI25" s="11">
        <f t="shared" si="14"/>
        <v>0</v>
      </c>
      <c r="AJ25" s="11">
        <f t="shared" si="15"/>
        <v>0</v>
      </c>
      <c r="AK25" s="11">
        <f t="shared" si="15"/>
        <v>0</v>
      </c>
      <c r="AL25" s="11">
        <f t="shared" si="15"/>
        <v>0</v>
      </c>
      <c r="AM25" s="11">
        <f t="shared" si="15"/>
        <v>0</v>
      </c>
      <c r="AN25" s="11">
        <f t="shared" si="15"/>
        <v>0</v>
      </c>
      <c r="AO25" s="11">
        <f t="shared" si="15"/>
        <v>0</v>
      </c>
      <c r="AP25" s="11">
        <f t="shared" si="15"/>
        <v>0</v>
      </c>
      <c r="AQ25" s="11">
        <f t="shared" si="15"/>
        <v>0</v>
      </c>
      <c r="AR25" s="11">
        <f t="shared" si="15"/>
        <v>0</v>
      </c>
      <c r="AS25" s="11">
        <f t="shared" si="15"/>
        <v>0</v>
      </c>
      <c r="AT25" s="11">
        <f t="shared" si="15"/>
        <v>0</v>
      </c>
      <c r="AU25" s="11">
        <f t="shared" si="15"/>
        <v>0</v>
      </c>
      <c r="AV25" s="11">
        <f t="shared" si="15"/>
        <v>0</v>
      </c>
      <c r="AW25" s="11">
        <f t="shared" si="15"/>
        <v>0</v>
      </c>
      <c r="AX25" s="11">
        <f t="shared" si="15"/>
        <v>0</v>
      </c>
    </row>
    <row r="26" spans="1:59" x14ac:dyDescent="0.25">
      <c r="A26" s="23">
        <f t="shared" si="16"/>
        <v>0</v>
      </c>
      <c r="B26" s="95">
        <f t="shared" ref="B26:B67" si="18">EOMONTH(B25,1)</f>
        <v>45230</v>
      </c>
      <c r="C26" s="12">
        <f>SUM('Velocity Input'!F23:F26)</f>
        <v>0</v>
      </c>
      <c r="D26" s="15">
        <f t="shared" si="17"/>
        <v>0</v>
      </c>
      <c r="E26" s="12">
        <f>E25</f>
        <v>0</v>
      </c>
      <c r="F26" s="11">
        <f t="shared" si="10"/>
        <v>0</v>
      </c>
      <c r="G26" s="11">
        <f t="shared" si="10"/>
        <v>0</v>
      </c>
      <c r="H26" s="11">
        <f t="shared" si="11"/>
        <v>0</v>
      </c>
      <c r="I26" s="11">
        <f t="shared" si="10"/>
        <v>0</v>
      </c>
      <c r="J26" s="11">
        <f t="shared" si="10"/>
        <v>0</v>
      </c>
      <c r="K26" s="11">
        <f t="shared" si="10"/>
        <v>0</v>
      </c>
      <c r="L26" s="11">
        <f t="shared" si="12"/>
        <v>0</v>
      </c>
      <c r="M26" s="11">
        <f t="shared" si="10"/>
        <v>0</v>
      </c>
      <c r="N26" s="11">
        <f t="shared" si="10"/>
        <v>0</v>
      </c>
      <c r="O26" s="11">
        <f t="shared" si="10"/>
        <v>0</v>
      </c>
      <c r="P26" s="11">
        <f t="shared" si="13"/>
        <v>0</v>
      </c>
      <c r="Q26" s="11">
        <f t="shared" si="13"/>
        <v>0</v>
      </c>
      <c r="R26" s="11">
        <f t="shared" si="13"/>
        <v>0</v>
      </c>
      <c r="S26" s="11">
        <f t="shared" si="13"/>
        <v>0</v>
      </c>
      <c r="T26" s="11">
        <f t="shared" si="13"/>
        <v>0</v>
      </c>
      <c r="U26" s="11">
        <f t="shared" si="13"/>
        <v>0</v>
      </c>
      <c r="V26" s="11">
        <f t="shared" si="13"/>
        <v>0</v>
      </c>
      <c r="W26" s="11">
        <f t="shared" si="13"/>
        <v>0</v>
      </c>
      <c r="X26" s="11">
        <f t="shared" si="13"/>
        <v>0</v>
      </c>
      <c r="Y26" s="11">
        <f t="shared" si="13"/>
        <v>0</v>
      </c>
      <c r="Z26" s="11">
        <f t="shared" si="14"/>
        <v>0</v>
      </c>
      <c r="AA26" s="11">
        <f t="shared" si="14"/>
        <v>0</v>
      </c>
      <c r="AB26" s="11">
        <f t="shared" si="14"/>
        <v>0</v>
      </c>
      <c r="AC26" s="11">
        <f t="shared" si="14"/>
        <v>0</v>
      </c>
      <c r="AD26" s="11">
        <f t="shared" si="14"/>
        <v>0</v>
      </c>
      <c r="AE26" s="11">
        <f t="shared" si="14"/>
        <v>0</v>
      </c>
      <c r="AF26" s="11">
        <f t="shared" si="14"/>
        <v>0</v>
      </c>
      <c r="AG26" s="11">
        <f t="shared" si="14"/>
        <v>0</v>
      </c>
      <c r="AH26" s="11">
        <f t="shared" si="14"/>
        <v>0</v>
      </c>
      <c r="AI26" s="11">
        <f t="shared" si="14"/>
        <v>0</v>
      </c>
      <c r="AJ26" s="11">
        <f t="shared" si="15"/>
        <v>0</v>
      </c>
      <c r="AK26" s="11">
        <f t="shared" si="15"/>
        <v>0</v>
      </c>
      <c r="AL26" s="11">
        <f t="shared" si="15"/>
        <v>0</v>
      </c>
      <c r="AM26" s="11">
        <f t="shared" si="15"/>
        <v>0</v>
      </c>
      <c r="AN26" s="11">
        <f t="shared" si="15"/>
        <v>0</v>
      </c>
      <c r="AO26" s="11">
        <f t="shared" si="15"/>
        <v>0</v>
      </c>
      <c r="AP26" s="11">
        <f t="shared" si="15"/>
        <v>0</v>
      </c>
      <c r="AQ26" s="11">
        <f t="shared" si="15"/>
        <v>0</v>
      </c>
      <c r="AR26" s="11">
        <f t="shared" si="15"/>
        <v>0</v>
      </c>
      <c r="AS26" s="11">
        <f t="shared" si="15"/>
        <v>0</v>
      </c>
      <c r="AT26" s="11">
        <f t="shared" si="15"/>
        <v>0</v>
      </c>
      <c r="AU26" s="11">
        <f t="shared" si="15"/>
        <v>0</v>
      </c>
      <c r="AV26" s="11">
        <f t="shared" si="15"/>
        <v>0</v>
      </c>
      <c r="AW26" s="11">
        <f t="shared" si="15"/>
        <v>0</v>
      </c>
      <c r="AX26" s="11">
        <f t="shared" si="15"/>
        <v>0</v>
      </c>
    </row>
    <row r="27" spans="1:59" x14ac:dyDescent="0.25">
      <c r="A27" s="23">
        <f t="shared" si="16"/>
        <v>0</v>
      </c>
      <c r="B27" s="95">
        <f t="shared" si="18"/>
        <v>45260</v>
      </c>
      <c r="C27" s="12">
        <f>SUM('Velocity Input'!F27:F30)</f>
        <v>0</v>
      </c>
      <c r="D27" s="15">
        <f t="shared" si="17"/>
        <v>0</v>
      </c>
      <c r="E27" s="12">
        <f t="shared" ref="E27:E67" si="19">E26</f>
        <v>0</v>
      </c>
      <c r="F27" s="11">
        <f t="shared" si="10"/>
        <v>0</v>
      </c>
      <c r="G27" s="11">
        <f t="shared" si="10"/>
        <v>0</v>
      </c>
      <c r="H27" s="11">
        <f t="shared" si="11"/>
        <v>0</v>
      </c>
      <c r="I27" s="11">
        <f t="shared" si="10"/>
        <v>0</v>
      </c>
      <c r="J27" s="11">
        <f t="shared" si="10"/>
        <v>0</v>
      </c>
      <c r="K27" s="11">
        <f t="shared" si="10"/>
        <v>0</v>
      </c>
      <c r="L27" s="11">
        <f t="shared" si="12"/>
        <v>0</v>
      </c>
      <c r="M27" s="11">
        <f t="shared" si="10"/>
        <v>0</v>
      </c>
      <c r="N27" s="11">
        <f t="shared" si="10"/>
        <v>0</v>
      </c>
      <c r="O27" s="11">
        <f t="shared" si="10"/>
        <v>0</v>
      </c>
      <c r="P27" s="11">
        <f t="shared" si="13"/>
        <v>0</v>
      </c>
      <c r="Q27" s="11">
        <f t="shared" si="13"/>
        <v>0</v>
      </c>
      <c r="R27" s="11">
        <f t="shared" si="13"/>
        <v>0</v>
      </c>
      <c r="S27" s="11">
        <f t="shared" si="13"/>
        <v>0</v>
      </c>
      <c r="T27" s="11">
        <f t="shared" si="13"/>
        <v>0</v>
      </c>
      <c r="U27" s="11">
        <f t="shared" si="13"/>
        <v>0</v>
      </c>
      <c r="V27" s="11">
        <f t="shared" si="13"/>
        <v>0</v>
      </c>
      <c r="W27" s="11">
        <f t="shared" si="13"/>
        <v>0</v>
      </c>
      <c r="X27" s="11">
        <f t="shared" si="13"/>
        <v>0</v>
      </c>
      <c r="Y27" s="11">
        <f t="shared" si="13"/>
        <v>0</v>
      </c>
      <c r="Z27" s="11">
        <f t="shared" si="14"/>
        <v>0</v>
      </c>
      <c r="AA27" s="11">
        <f t="shared" si="14"/>
        <v>0</v>
      </c>
      <c r="AB27" s="11">
        <f t="shared" si="14"/>
        <v>0</v>
      </c>
      <c r="AC27" s="11">
        <f t="shared" si="14"/>
        <v>0</v>
      </c>
      <c r="AD27" s="11">
        <f t="shared" si="14"/>
        <v>0</v>
      </c>
      <c r="AE27" s="11">
        <f t="shared" si="14"/>
        <v>0</v>
      </c>
      <c r="AF27" s="11">
        <f t="shared" si="14"/>
        <v>0</v>
      </c>
      <c r="AG27" s="11">
        <f t="shared" si="14"/>
        <v>0</v>
      </c>
      <c r="AH27" s="11">
        <f t="shared" si="14"/>
        <v>0</v>
      </c>
      <c r="AI27" s="11">
        <f t="shared" si="14"/>
        <v>0</v>
      </c>
      <c r="AJ27" s="11">
        <f t="shared" si="15"/>
        <v>0</v>
      </c>
      <c r="AK27" s="11">
        <f t="shared" si="15"/>
        <v>0</v>
      </c>
      <c r="AL27" s="11">
        <f t="shared" si="15"/>
        <v>0</v>
      </c>
      <c r="AM27" s="11">
        <f t="shared" si="15"/>
        <v>0</v>
      </c>
      <c r="AN27" s="11">
        <f t="shared" si="15"/>
        <v>0</v>
      </c>
      <c r="AO27" s="11">
        <f t="shared" si="15"/>
        <v>0</v>
      </c>
      <c r="AP27" s="11">
        <f t="shared" si="15"/>
        <v>0</v>
      </c>
      <c r="AQ27" s="11">
        <f t="shared" si="15"/>
        <v>0</v>
      </c>
      <c r="AR27" s="11">
        <f t="shared" si="15"/>
        <v>0</v>
      </c>
      <c r="AS27" s="11">
        <f t="shared" si="15"/>
        <v>0</v>
      </c>
      <c r="AT27" s="11">
        <f t="shared" si="15"/>
        <v>0</v>
      </c>
      <c r="AU27" s="11">
        <f t="shared" si="15"/>
        <v>0</v>
      </c>
      <c r="AV27" s="11">
        <f t="shared" si="15"/>
        <v>0</v>
      </c>
      <c r="AW27" s="11">
        <f t="shared" si="15"/>
        <v>0</v>
      </c>
      <c r="AX27" s="11">
        <f t="shared" si="15"/>
        <v>0</v>
      </c>
    </row>
    <row r="28" spans="1:59" x14ac:dyDescent="0.25">
      <c r="A28" s="23">
        <f t="shared" si="16"/>
        <v>0</v>
      </c>
      <c r="B28" s="95">
        <f t="shared" si="18"/>
        <v>45291</v>
      </c>
      <c r="C28" s="12">
        <f>SUM('Velocity Input'!F31:F34)</f>
        <v>0</v>
      </c>
      <c r="D28" s="15">
        <f t="shared" si="17"/>
        <v>0</v>
      </c>
      <c r="E28" s="12">
        <f t="shared" si="19"/>
        <v>0</v>
      </c>
      <c r="F28" s="11">
        <f t="shared" si="10"/>
        <v>0</v>
      </c>
      <c r="G28" s="11">
        <f t="shared" si="10"/>
        <v>0</v>
      </c>
      <c r="H28" s="11">
        <f t="shared" si="11"/>
        <v>0</v>
      </c>
      <c r="I28" s="11">
        <f t="shared" si="10"/>
        <v>0</v>
      </c>
      <c r="J28" s="11">
        <f t="shared" si="10"/>
        <v>0</v>
      </c>
      <c r="K28" s="11">
        <f t="shared" si="10"/>
        <v>0</v>
      </c>
      <c r="L28" s="11">
        <f t="shared" si="12"/>
        <v>0</v>
      </c>
      <c r="M28" s="11">
        <f t="shared" si="10"/>
        <v>0</v>
      </c>
      <c r="N28" s="11">
        <f t="shared" si="10"/>
        <v>0</v>
      </c>
      <c r="O28" s="11">
        <f t="shared" si="10"/>
        <v>0</v>
      </c>
      <c r="P28" s="11">
        <f t="shared" si="13"/>
        <v>0</v>
      </c>
      <c r="Q28" s="11">
        <f t="shared" si="13"/>
        <v>0</v>
      </c>
      <c r="R28" s="11">
        <f t="shared" si="13"/>
        <v>0</v>
      </c>
      <c r="S28" s="11">
        <f t="shared" si="13"/>
        <v>0</v>
      </c>
      <c r="T28" s="11">
        <f t="shared" si="13"/>
        <v>0</v>
      </c>
      <c r="U28" s="11">
        <f t="shared" si="13"/>
        <v>0</v>
      </c>
      <c r="V28" s="11">
        <f t="shared" si="13"/>
        <v>0</v>
      </c>
      <c r="W28" s="11">
        <f t="shared" si="13"/>
        <v>0</v>
      </c>
      <c r="X28" s="11">
        <f t="shared" si="13"/>
        <v>0</v>
      </c>
      <c r="Y28" s="11">
        <f t="shared" si="13"/>
        <v>0</v>
      </c>
      <c r="Z28" s="11">
        <f t="shared" si="14"/>
        <v>0</v>
      </c>
      <c r="AA28" s="11">
        <f t="shared" si="14"/>
        <v>0</v>
      </c>
      <c r="AB28" s="11">
        <f t="shared" si="14"/>
        <v>0</v>
      </c>
      <c r="AC28" s="11">
        <f t="shared" si="14"/>
        <v>0</v>
      </c>
      <c r="AD28" s="11">
        <f t="shared" si="14"/>
        <v>0</v>
      </c>
      <c r="AE28" s="11">
        <f t="shared" si="14"/>
        <v>0</v>
      </c>
      <c r="AF28" s="11">
        <f t="shared" si="14"/>
        <v>0</v>
      </c>
      <c r="AG28" s="11">
        <f t="shared" si="14"/>
        <v>0</v>
      </c>
      <c r="AH28" s="11">
        <f t="shared" si="14"/>
        <v>0</v>
      </c>
      <c r="AI28" s="11">
        <f t="shared" si="14"/>
        <v>0</v>
      </c>
      <c r="AJ28" s="11">
        <f t="shared" si="15"/>
        <v>0</v>
      </c>
      <c r="AK28" s="11">
        <f t="shared" si="15"/>
        <v>0</v>
      </c>
      <c r="AL28" s="11">
        <f t="shared" si="15"/>
        <v>0</v>
      </c>
      <c r="AM28" s="11">
        <f t="shared" si="15"/>
        <v>0</v>
      </c>
      <c r="AN28" s="11">
        <f t="shared" si="15"/>
        <v>0</v>
      </c>
      <c r="AO28" s="11">
        <f t="shared" si="15"/>
        <v>0</v>
      </c>
      <c r="AP28" s="11">
        <f t="shared" si="15"/>
        <v>0</v>
      </c>
      <c r="AQ28" s="11">
        <f t="shared" si="15"/>
        <v>0</v>
      </c>
      <c r="AR28" s="11">
        <f t="shared" si="15"/>
        <v>0</v>
      </c>
      <c r="AS28" s="11">
        <f t="shared" si="15"/>
        <v>0</v>
      </c>
      <c r="AT28" s="11">
        <f t="shared" si="15"/>
        <v>0</v>
      </c>
      <c r="AU28" s="11">
        <f t="shared" si="15"/>
        <v>0</v>
      </c>
      <c r="AV28" s="11">
        <f t="shared" si="15"/>
        <v>0</v>
      </c>
      <c r="AW28" s="11">
        <f t="shared" si="15"/>
        <v>0</v>
      </c>
      <c r="AX28" s="11">
        <f t="shared" si="15"/>
        <v>0</v>
      </c>
    </row>
    <row r="29" spans="1:59" x14ac:dyDescent="0.25">
      <c r="A29" s="23">
        <f t="shared" si="16"/>
        <v>0</v>
      </c>
      <c r="B29" s="95">
        <f t="shared" si="18"/>
        <v>45322</v>
      </c>
      <c r="C29" s="12">
        <f>SUM('Velocity Input'!F35:F38)</f>
        <v>0</v>
      </c>
      <c r="D29" s="15">
        <f t="shared" si="17"/>
        <v>0</v>
      </c>
      <c r="E29" s="12">
        <f t="shared" si="19"/>
        <v>0</v>
      </c>
      <c r="F29" s="11">
        <f t="shared" si="10"/>
        <v>0</v>
      </c>
      <c r="G29" s="11">
        <f t="shared" si="10"/>
        <v>0</v>
      </c>
      <c r="H29" s="11">
        <f t="shared" si="11"/>
        <v>0</v>
      </c>
      <c r="I29" s="11">
        <f t="shared" si="10"/>
        <v>0</v>
      </c>
      <c r="J29" s="11">
        <f t="shared" si="10"/>
        <v>0</v>
      </c>
      <c r="K29" s="11">
        <f t="shared" si="10"/>
        <v>0</v>
      </c>
      <c r="L29" s="11">
        <f t="shared" si="12"/>
        <v>0</v>
      </c>
      <c r="M29" s="11">
        <f t="shared" si="10"/>
        <v>0</v>
      </c>
      <c r="N29" s="11">
        <f t="shared" si="10"/>
        <v>0</v>
      </c>
      <c r="O29" s="11">
        <f t="shared" si="10"/>
        <v>0</v>
      </c>
      <c r="P29" s="11">
        <f t="shared" si="13"/>
        <v>0</v>
      </c>
      <c r="Q29" s="11">
        <f t="shared" si="13"/>
        <v>0</v>
      </c>
      <c r="R29" s="11">
        <f t="shared" si="13"/>
        <v>0</v>
      </c>
      <c r="S29" s="11">
        <f t="shared" si="13"/>
        <v>0</v>
      </c>
      <c r="T29" s="11">
        <f t="shared" si="13"/>
        <v>0</v>
      </c>
      <c r="U29" s="11">
        <f t="shared" si="13"/>
        <v>0</v>
      </c>
      <c r="V29" s="11">
        <f t="shared" si="13"/>
        <v>0</v>
      </c>
      <c r="W29" s="11">
        <f t="shared" si="13"/>
        <v>0</v>
      </c>
      <c r="X29" s="11">
        <f t="shared" si="13"/>
        <v>0</v>
      </c>
      <c r="Y29" s="11">
        <f t="shared" si="13"/>
        <v>0</v>
      </c>
      <c r="Z29" s="11">
        <f t="shared" si="14"/>
        <v>0</v>
      </c>
      <c r="AA29" s="11">
        <f t="shared" si="14"/>
        <v>0</v>
      </c>
      <c r="AB29" s="11">
        <f t="shared" si="14"/>
        <v>0</v>
      </c>
      <c r="AC29" s="11">
        <f t="shared" si="14"/>
        <v>0</v>
      </c>
      <c r="AD29" s="11">
        <f t="shared" si="14"/>
        <v>0</v>
      </c>
      <c r="AE29" s="11">
        <f t="shared" si="14"/>
        <v>0</v>
      </c>
      <c r="AF29" s="11">
        <f t="shared" si="14"/>
        <v>0</v>
      </c>
      <c r="AG29" s="11">
        <f t="shared" si="14"/>
        <v>0</v>
      </c>
      <c r="AH29" s="11">
        <f t="shared" si="14"/>
        <v>0</v>
      </c>
      <c r="AI29" s="11">
        <f t="shared" si="14"/>
        <v>0</v>
      </c>
      <c r="AJ29" s="11">
        <f t="shared" si="15"/>
        <v>0</v>
      </c>
      <c r="AK29" s="11">
        <f t="shared" si="15"/>
        <v>0</v>
      </c>
      <c r="AL29" s="11">
        <f t="shared" si="15"/>
        <v>0</v>
      </c>
      <c r="AM29" s="11">
        <f t="shared" si="15"/>
        <v>0</v>
      </c>
      <c r="AN29" s="11">
        <f t="shared" si="15"/>
        <v>0</v>
      </c>
      <c r="AO29" s="11">
        <f t="shared" si="15"/>
        <v>0</v>
      </c>
      <c r="AP29" s="11">
        <f t="shared" si="15"/>
        <v>0</v>
      </c>
      <c r="AQ29" s="11">
        <f t="shared" si="15"/>
        <v>0</v>
      </c>
      <c r="AR29" s="11">
        <f t="shared" si="15"/>
        <v>0</v>
      </c>
      <c r="AS29" s="11">
        <f t="shared" si="15"/>
        <v>0</v>
      </c>
      <c r="AT29" s="11">
        <f t="shared" si="15"/>
        <v>0</v>
      </c>
      <c r="AU29" s="11">
        <f t="shared" si="15"/>
        <v>0</v>
      </c>
      <c r="AV29" s="11">
        <f t="shared" si="15"/>
        <v>0</v>
      </c>
      <c r="AW29" s="11">
        <f t="shared" si="15"/>
        <v>0</v>
      </c>
      <c r="AX29" s="11">
        <f t="shared" si="15"/>
        <v>0</v>
      </c>
    </row>
    <row r="30" spans="1:59" x14ac:dyDescent="0.25">
      <c r="A30" s="23">
        <f t="shared" si="16"/>
        <v>0</v>
      </c>
      <c r="B30" s="95">
        <f t="shared" si="18"/>
        <v>45351</v>
      </c>
      <c r="C30" s="12">
        <f>SUM('Velocity Input'!F39:F42)</f>
        <v>0</v>
      </c>
      <c r="D30" s="15">
        <f t="shared" si="17"/>
        <v>0</v>
      </c>
      <c r="E30" s="12">
        <f t="shared" si="19"/>
        <v>0</v>
      </c>
      <c r="F30" s="11">
        <f t="shared" si="10"/>
        <v>0</v>
      </c>
      <c r="G30" s="11">
        <f t="shared" si="10"/>
        <v>0</v>
      </c>
      <c r="H30" s="11">
        <f t="shared" si="11"/>
        <v>0</v>
      </c>
      <c r="I30" s="11">
        <f t="shared" si="10"/>
        <v>0</v>
      </c>
      <c r="J30" s="11">
        <f t="shared" si="10"/>
        <v>0</v>
      </c>
      <c r="K30" s="11">
        <f t="shared" si="10"/>
        <v>0</v>
      </c>
      <c r="L30" s="11">
        <f t="shared" si="12"/>
        <v>0</v>
      </c>
      <c r="M30" s="11">
        <f t="shared" si="10"/>
        <v>0</v>
      </c>
      <c r="N30" s="11">
        <f t="shared" si="10"/>
        <v>0</v>
      </c>
      <c r="O30" s="11">
        <f t="shared" si="10"/>
        <v>0</v>
      </c>
      <c r="P30" s="11">
        <f t="shared" si="13"/>
        <v>0</v>
      </c>
      <c r="Q30" s="11">
        <f t="shared" si="13"/>
        <v>0</v>
      </c>
      <c r="R30" s="11">
        <f t="shared" si="13"/>
        <v>0</v>
      </c>
      <c r="S30" s="11">
        <f t="shared" si="13"/>
        <v>0</v>
      </c>
      <c r="T30" s="11">
        <f t="shared" si="13"/>
        <v>0</v>
      </c>
      <c r="U30" s="11">
        <f t="shared" si="13"/>
        <v>0</v>
      </c>
      <c r="V30" s="11">
        <f t="shared" si="13"/>
        <v>0</v>
      </c>
      <c r="W30" s="11">
        <f t="shared" si="13"/>
        <v>0</v>
      </c>
      <c r="X30" s="11">
        <f t="shared" si="13"/>
        <v>0</v>
      </c>
      <c r="Y30" s="11">
        <f t="shared" si="13"/>
        <v>0</v>
      </c>
      <c r="Z30" s="11">
        <f t="shared" si="14"/>
        <v>0</v>
      </c>
      <c r="AA30" s="11">
        <f t="shared" si="14"/>
        <v>0</v>
      </c>
      <c r="AB30" s="11">
        <f t="shared" si="14"/>
        <v>0</v>
      </c>
      <c r="AC30" s="11">
        <f t="shared" si="14"/>
        <v>0</v>
      </c>
      <c r="AD30" s="11">
        <f t="shared" si="14"/>
        <v>0</v>
      </c>
      <c r="AE30" s="11">
        <f t="shared" si="14"/>
        <v>0</v>
      </c>
      <c r="AF30" s="11">
        <f t="shared" si="14"/>
        <v>0</v>
      </c>
      <c r="AG30" s="11">
        <f t="shared" si="14"/>
        <v>0</v>
      </c>
      <c r="AH30" s="11">
        <f t="shared" si="14"/>
        <v>0</v>
      </c>
      <c r="AI30" s="11">
        <f t="shared" si="14"/>
        <v>0</v>
      </c>
      <c r="AJ30" s="11">
        <f t="shared" si="15"/>
        <v>0</v>
      </c>
      <c r="AK30" s="11">
        <f t="shared" si="15"/>
        <v>0</v>
      </c>
      <c r="AL30" s="11">
        <f t="shared" si="15"/>
        <v>0</v>
      </c>
      <c r="AM30" s="11">
        <f t="shared" si="15"/>
        <v>0</v>
      </c>
      <c r="AN30" s="11">
        <f t="shared" si="15"/>
        <v>0</v>
      </c>
      <c r="AO30" s="11">
        <f t="shared" si="15"/>
        <v>0</v>
      </c>
      <c r="AP30" s="11">
        <f t="shared" si="15"/>
        <v>0</v>
      </c>
      <c r="AQ30" s="11">
        <f t="shared" si="15"/>
        <v>0</v>
      </c>
      <c r="AR30" s="11">
        <f t="shared" si="15"/>
        <v>0</v>
      </c>
      <c r="AS30" s="11">
        <f t="shared" si="15"/>
        <v>0</v>
      </c>
      <c r="AT30" s="11">
        <f t="shared" si="15"/>
        <v>0</v>
      </c>
      <c r="AU30" s="11">
        <f t="shared" si="15"/>
        <v>0</v>
      </c>
      <c r="AV30" s="11">
        <f t="shared" si="15"/>
        <v>0</v>
      </c>
      <c r="AW30" s="11">
        <f t="shared" si="15"/>
        <v>0</v>
      </c>
      <c r="AX30" s="11">
        <f t="shared" si="15"/>
        <v>0</v>
      </c>
    </row>
    <row r="31" spans="1:59" x14ac:dyDescent="0.25">
      <c r="A31" s="23">
        <f t="shared" si="16"/>
        <v>0</v>
      </c>
      <c r="B31" s="95">
        <f t="shared" si="18"/>
        <v>45382</v>
      </c>
      <c r="C31" s="12">
        <f>SUM('Velocity Input'!F43:F46)</f>
        <v>0</v>
      </c>
      <c r="D31" s="15">
        <f t="shared" si="17"/>
        <v>0</v>
      </c>
      <c r="E31" s="12">
        <f t="shared" si="19"/>
        <v>0</v>
      </c>
      <c r="F31" s="11">
        <f t="shared" si="10"/>
        <v>0</v>
      </c>
      <c r="G31" s="11">
        <f t="shared" si="10"/>
        <v>0</v>
      </c>
      <c r="H31" s="11">
        <f t="shared" si="11"/>
        <v>0</v>
      </c>
      <c r="I31" s="11">
        <f t="shared" si="10"/>
        <v>0</v>
      </c>
      <c r="J31" s="11">
        <f t="shared" si="10"/>
        <v>0</v>
      </c>
      <c r="K31" s="11">
        <f t="shared" si="10"/>
        <v>0</v>
      </c>
      <c r="L31" s="11">
        <f t="shared" si="12"/>
        <v>0</v>
      </c>
      <c r="M31" s="11">
        <f t="shared" si="10"/>
        <v>0</v>
      </c>
      <c r="N31" s="11">
        <f t="shared" si="10"/>
        <v>0</v>
      </c>
      <c r="O31" s="11">
        <f t="shared" si="10"/>
        <v>0</v>
      </c>
      <c r="P31" s="11">
        <f t="shared" si="13"/>
        <v>0</v>
      </c>
      <c r="Q31" s="11">
        <f t="shared" si="13"/>
        <v>0</v>
      </c>
      <c r="R31" s="11">
        <f t="shared" si="13"/>
        <v>0</v>
      </c>
      <c r="S31" s="11">
        <f t="shared" si="13"/>
        <v>0</v>
      </c>
      <c r="T31" s="11">
        <f t="shared" si="13"/>
        <v>0</v>
      </c>
      <c r="U31" s="11">
        <f t="shared" si="13"/>
        <v>0</v>
      </c>
      <c r="V31" s="11">
        <f t="shared" si="13"/>
        <v>0</v>
      </c>
      <c r="W31" s="11">
        <f t="shared" si="13"/>
        <v>0</v>
      </c>
      <c r="X31" s="11">
        <f t="shared" si="13"/>
        <v>0</v>
      </c>
      <c r="Y31" s="11">
        <f t="shared" si="13"/>
        <v>0</v>
      </c>
      <c r="Z31" s="11">
        <f t="shared" si="14"/>
        <v>0</v>
      </c>
      <c r="AA31" s="11">
        <f t="shared" si="14"/>
        <v>0</v>
      </c>
      <c r="AB31" s="11">
        <f t="shared" si="14"/>
        <v>0</v>
      </c>
      <c r="AC31" s="11">
        <f t="shared" si="14"/>
        <v>0</v>
      </c>
      <c r="AD31" s="11">
        <f t="shared" si="14"/>
        <v>0</v>
      </c>
      <c r="AE31" s="11">
        <f t="shared" si="14"/>
        <v>0</v>
      </c>
      <c r="AF31" s="11">
        <f t="shared" si="14"/>
        <v>0</v>
      </c>
      <c r="AG31" s="11">
        <f t="shared" si="14"/>
        <v>0</v>
      </c>
      <c r="AH31" s="11">
        <f t="shared" si="14"/>
        <v>0</v>
      </c>
      <c r="AI31" s="11">
        <f t="shared" si="14"/>
        <v>0</v>
      </c>
      <c r="AJ31" s="11">
        <f t="shared" si="15"/>
        <v>0</v>
      </c>
      <c r="AK31" s="11">
        <f t="shared" si="15"/>
        <v>0</v>
      </c>
      <c r="AL31" s="11">
        <f t="shared" si="15"/>
        <v>0</v>
      </c>
      <c r="AM31" s="11">
        <f t="shared" si="15"/>
        <v>0</v>
      </c>
      <c r="AN31" s="11">
        <f t="shared" si="15"/>
        <v>0</v>
      </c>
      <c r="AO31" s="11">
        <f t="shared" si="15"/>
        <v>0</v>
      </c>
      <c r="AP31" s="11">
        <f t="shared" si="15"/>
        <v>0</v>
      </c>
      <c r="AQ31" s="11">
        <f t="shared" si="15"/>
        <v>0</v>
      </c>
      <c r="AR31" s="11">
        <f t="shared" si="15"/>
        <v>0</v>
      </c>
      <c r="AS31" s="11">
        <f t="shared" si="15"/>
        <v>0</v>
      </c>
      <c r="AT31" s="11">
        <f t="shared" si="15"/>
        <v>0</v>
      </c>
      <c r="AU31" s="11">
        <f t="shared" si="15"/>
        <v>0</v>
      </c>
      <c r="AV31" s="11">
        <f t="shared" si="15"/>
        <v>0</v>
      </c>
      <c r="AW31" s="11">
        <f t="shared" si="15"/>
        <v>0</v>
      </c>
      <c r="AX31" s="11">
        <f t="shared" si="15"/>
        <v>0</v>
      </c>
    </row>
    <row r="32" spans="1:59" x14ac:dyDescent="0.25">
      <c r="A32" s="23">
        <f t="shared" si="16"/>
        <v>0</v>
      </c>
      <c r="B32" s="95">
        <f t="shared" si="18"/>
        <v>45412</v>
      </c>
      <c r="C32" s="12">
        <f>SUM('Velocity Input'!F47:F51)</f>
        <v>0</v>
      </c>
      <c r="D32" s="15">
        <f t="shared" si="17"/>
        <v>0</v>
      </c>
      <c r="E32" s="12">
        <f t="shared" si="19"/>
        <v>0</v>
      </c>
      <c r="F32" s="11">
        <f t="shared" si="10"/>
        <v>0</v>
      </c>
      <c r="G32" s="11">
        <f t="shared" si="10"/>
        <v>0</v>
      </c>
      <c r="H32" s="11">
        <f t="shared" si="11"/>
        <v>0</v>
      </c>
      <c r="I32" s="11">
        <f t="shared" si="10"/>
        <v>0</v>
      </c>
      <c r="J32" s="11">
        <f t="shared" si="10"/>
        <v>0</v>
      </c>
      <c r="K32" s="11">
        <f t="shared" si="10"/>
        <v>0</v>
      </c>
      <c r="L32" s="11">
        <f t="shared" si="12"/>
        <v>0</v>
      </c>
      <c r="M32" s="11">
        <f t="shared" si="10"/>
        <v>0</v>
      </c>
      <c r="N32" s="11">
        <f t="shared" si="10"/>
        <v>0</v>
      </c>
      <c r="O32" s="11">
        <f t="shared" si="10"/>
        <v>0</v>
      </c>
      <c r="P32" s="11">
        <f t="shared" si="13"/>
        <v>0</v>
      </c>
      <c r="Q32" s="11">
        <f t="shared" si="13"/>
        <v>0</v>
      </c>
      <c r="R32" s="11">
        <f t="shared" si="13"/>
        <v>0</v>
      </c>
      <c r="S32" s="11">
        <f t="shared" si="13"/>
        <v>0</v>
      </c>
      <c r="T32" s="11">
        <f t="shared" si="13"/>
        <v>0</v>
      </c>
      <c r="U32" s="11">
        <f t="shared" si="13"/>
        <v>0</v>
      </c>
      <c r="V32" s="11">
        <f t="shared" si="13"/>
        <v>0</v>
      </c>
      <c r="W32" s="11">
        <f t="shared" si="13"/>
        <v>0</v>
      </c>
      <c r="X32" s="11">
        <f t="shared" si="13"/>
        <v>0</v>
      </c>
      <c r="Y32" s="11">
        <f t="shared" si="13"/>
        <v>0</v>
      </c>
      <c r="Z32" s="11">
        <f t="shared" si="14"/>
        <v>0</v>
      </c>
      <c r="AA32" s="11">
        <f t="shared" si="14"/>
        <v>0</v>
      </c>
      <c r="AB32" s="11">
        <f t="shared" si="14"/>
        <v>0</v>
      </c>
      <c r="AC32" s="11">
        <f t="shared" si="14"/>
        <v>0</v>
      </c>
      <c r="AD32" s="11">
        <f t="shared" si="14"/>
        <v>0</v>
      </c>
      <c r="AE32" s="11">
        <f t="shared" si="14"/>
        <v>0</v>
      </c>
      <c r="AF32" s="11">
        <f t="shared" si="14"/>
        <v>0</v>
      </c>
      <c r="AG32" s="11">
        <f t="shared" si="14"/>
        <v>0</v>
      </c>
      <c r="AH32" s="11">
        <f t="shared" si="14"/>
        <v>0</v>
      </c>
      <c r="AI32" s="11">
        <f t="shared" si="14"/>
        <v>0</v>
      </c>
      <c r="AJ32" s="11">
        <f t="shared" si="15"/>
        <v>0</v>
      </c>
      <c r="AK32" s="11">
        <f t="shared" si="15"/>
        <v>0</v>
      </c>
      <c r="AL32" s="11">
        <f t="shared" si="15"/>
        <v>0</v>
      </c>
      <c r="AM32" s="11">
        <f t="shared" si="15"/>
        <v>0</v>
      </c>
      <c r="AN32" s="11">
        <f t="shared" si="15"/>
        <v>0</v>
      </c>
      <c r="AO32" s="11">
        <f t="shared" si="15"/>
        <v>0</v>
      </c>
      <c r="AP32" s="11">
        <f t="shared" si="15"/>
        <v>0</v>
      </c>
      <c r="AQ32" s="11">
        <f t="shared" si="15"/>
        <v>0</v>
      </c>
      <c r="AR32" s="11">
        <f t="shared" si="15"/>
        <v>0</v>
      </c>
      <c r="AS32" s="11">
        <f t="shared" si="15"/>
        <v>0</v>
      </c>
      <c r="AT32" s="11">
        <f t="shared" si="15"/>
        <v>0</v>
      </c>
      <c r="AU32" s="11">
        <f t="shared" si="15"/>
        <v>0</v>
      </c>
      <c r="AV32" s="11">
        <f t="shared" si="15"/>
        <v>0</v>
      </c>
      <c r="AW32" s="11">
        <f t="shared" si="15"/>
        <v>0</v>
      </c>
      <c r="AX32" s="11">
        <f t="shared" si="15"/>
        <v>0</v>
      </c>
    </row>
    <row r="33" spans="1:50" x14ac:dyDescent="0.25">
      <c r="A33" s="23">
        <f t="shared" si="16"/>
        <v>0</v>
      </c>
      <c r="B33" s="95">
        <f t="shared" si="18"/>
        <v>45443</v>
      </c>
      <c r="C33" s="12">
        <f>SUM('Velocity Input'!F52:F56)</f>
        <v>0</v>
      </c>
      <c r="D33" s="15">
        <f t="shared" si="17"/>
        <v>0</v>
      </c>
      <c r="E33" s="12">
        <f t="shared" si="19"/>
        <v>0</v>
      </c>
      <c r="F33" s="11">
        <f t="shared" ref="F33:O42" si="20">IF($B33&gt;F$2,0,IF($C33="CLP",IF($B33=F$2,$E33*F$4,$E33*F$3),IF($B33=F$2,$E33*F$6,$E33*F$5)))</f>
        <v>0</v>
      </c>
      <c r="G33" s="11">
        <f t="shared" si="20"/>
        <v>0</v>
      </c>
      <c r="H33" s="11">
        <f t="shared" si="11"/>
        <v>0</v>
      </c>
      <c r="I33" s="11">
        <f t="shared" si="20"/>
        <v>0</v>
      </c>
      <c r="J33" s="11">
        <f t="shared" si="20"/>
        <v>0</v>
      </c>
      <c r="K33" s="11">
        <f t="shared" si="20"/>
        <v>0</v>
      </c>
      <c r="L33" s="11">
        <f t="shared" si="12"/>
        <v>0</v>
      </c>
      <c r="M33" s="11">
        <f t="shared" si="20"/>
        <v>0</v>
      </c>
      <c r="N33" s="11">
        <f t="shared" si="20"/>
        <v>0</v>
      </c>
      <c r="O33" s="11">
        <f t="shared" si="20"/>
        <v>0</v>
      </c>
      <c r="P33" s="11">
        <f t="shared" ref="P33:Y42" si="21">IF($B33&gt;P$2,0,IF($C33="CLP",IF($B33=P$2,$E33*P$4,$E33*P$3),IF($B33=P$2,$E33*P$6,$E33*P$5)))</f>
        <v>0</v>
      </c>
      <c r="Q33" s="11">
        <f t="shared" si="21"/>
        <v>0</v>
      </c>
      <c r="R33" s="11">
        <f t="shared" si="21"/>
        <v>0</v>
      </c>
      <c r="S33" s="11">
        <f t="shared" si="21"/>
        <v>0</v>
      </c>
      <c r="T33" s="11">
        <f t="shared" si="21"/>
        <v>0</v>
      </c>
      <c r="U33" s="11">
        <f t="shared" si="21"/>
        <v>0</v>
      </c>
      <c r="V33" s="11">
        <f t="shared" si="21"/>
        <v>0</v>
      </c>
      <c r="W33" s="11">
        <f t="shared" si="21"/>
        <v>0</v>
      </c>
      <c r="X33" s="11">
        <f t="shared" si="21"/>
        <v>0</v>
      </c>
      <c r="Y33" s="11">
        <f t="shared" si="21"/>
        <v>0</v>
      </c>
      <c r="Z33" s="11">
        <f t="shared" ref="Z33:AI42" si="22">IF($B33&gt;Z$2,0,IF($C33="CLP",IF($B33=Z$2,$E33*Z$4,$E33*Z$3),IF($B33=Z$2,$E33*Z$6,$E33*Z$5)))</f>
        <v>0</v>
      </c>
      <c r="AA33" s="11">
        <f t="shared" si="22"/>
        <v>0</v>
      </c>
      <c r="AB33" s="11">
        <f t="shared" si="22"/>
        <v>0</v>
      </c>
      <c r="AC33" s="11">
        <f t="shared" si="22"/>
        <v>0</v>
      </c>
      <c r="AD33" s="11">
        <f t="shared" si="22"/>
        <v>0</v>
      </c>
      <c r="AE33" s="11">
        <f t="shared" si="22"/>
        <v>0</v>
      </c>
      <c r="AF33" s="11">
        <f t="shared" si="22"/>
        <v>0</v>
      </c>
      <c r="AG33" s="11">
        <f t="shared" si="22"/>
        <v>0</v>
      </c>
      <c r="AH33" s="11">
        <f t="shared" si="22"/>
        <v>0</v>
      </c>
      <c r="AI33" s="11">
        <f t="shared" si="22"/>
        <v>0</v>
      </c>
      <c r="AJ33" s="11">
        <f t="shared" ref="AJ33:AX42" si="23">IF($B33&gt;AJ$2,0,IF($C33="CLP",IF($B33=AJ$2,$E33*AJ$4,$E33*AJ$3),IF($B33=AJ$2,$E33*AJ$6,$E33*AJ$5)))</f>
        <v>0</v>
      </c>
      <c r="AK33" s="11">
        <f t="shared" si="23"/>
        <v>0</v>
      </c>
      <c r="AL33" s="11">
        <f t="shared" si="23"/>
        <v>0</v>
      </c>
      <c r="AM33" s="11">
        <f t="shared" si="23"/>
        <v>0</v>
      </c>
      <c r="AN33" s="11">
        <f t="shared" si="23"/>
        <v>0</v>
      </c>
      <c r="AO33" s="11">
        <f t="shared" si="23"/>
        <v>0</v>
      </c>
      <c r="AP33" s="11">
        <f t="shared" si="23"/>
        <v>0</v>
      </c>
      <c r="AQ33" s="11">
        <f t="shared" si="23"/>
        <v>0</v>
      </c>
      <c r="AR33" s="11">
        <f t="shared" si="23"/>
        <v>0</v>
      </c>
      <c r="AS33" s="11">
        <f t="shared" si="23"/>
        <v>0</v>
      </c>
      <c r="AT33" s="11">
        <f t="shared" si="23"/>
        <v>0</v>
      </c>
      <c r="AU33" s="11">
        <f t="shared" si="23"/>
        <v>0</v>
      </c>
      <c r="AV33" s="11">
        <f t="shared" si="23"/>
        <v>0</v>
      </c>
      <c r="AW33" s="11">
        <f t="shared" si="23"/>
        <v>0</v>
      </c>
      <c r="AX33" s="11">
        <f t="shared" si="23"/>
        <v>0</v>
      </c>
    </row>
    <row r="34" spans="1:50" x14ac:dyDescent="0.25">
      <c r="A34" s="23">
        <f t="shared" si="16"/>
        <v>0</v>
      </c>
      <c r="B34" s="95">
        <f t="shared" si="18"/>
        <v>45473</v>
      </c>
      <c r="C34" s="12">
        <f>SUM('Velocity Input'!F57:F61)</f>
        <v>0</v>
      </c>
      <c r="D34" s="15">
        <f t="shared" si="17"/>
        <v>0</v>
      </c>
      <c r="E34" s="12">
        <f t="shared" si="19"/>
        <v>0</v>
      </c>
      <c r="F34" s="11">
        <f t="shared" si="20"/>
        <v>0</v>
      </c>
      <c r="G34" s="11">
        <f t="shared" si="20"/>
        <v>0</v>
      </c>
      <c r="H34" s="11">
        <f t="shared" si="11"/>
        <v>0</v>
      </c>
      <c r="I34" s="11">
        <f t="shared" si="20"/>
        <v>0</v>
      </c>
      <c r="J34" s="11">
        <f t="shared" si="20"/>
        <v>0</v>
      </c>
      <c r="K34" s="11">
        <f t="shared" si="20"/>
        <v>0</v>
      </c>
      <c r="L34" s="11">
        <f t="shared" si="12"/>
        <v>0</v>
      </c>
      <c r="M34" s="11">
        <f t="shared" si="20"/>
        <v>0</v>
      </c>
      <c r="N34" s="11">
        <f t="shared" si="20"/>
        <v>0</v>
      </c>
      <c r="O34" s="11">
        <f t="shared" si="20"/>
        <v>0</v>
      </c>
      <c r="P34" s="11">
        <f t="shared" si="21"/>
        <v>0</v>
      </c>
      <c r="Q34" s="11">
        <f t="shared" si="21"/>
        <v>0</v>
      </c>
      <c r="R34" s="11">
        <f t="shared" si="21"/>
        <v>0</v>
      </c>
      <c r="S34" s="11">
        <f t="shared" si="21"/>
        <v>0</v>
      </c>
      <c r="T34" s="11">
        <f t="shared" si="21"/>
        <v>0</v>
      </c>
      <c r="U34" s="11">
        <f t="shared" si="21"/>
        <v>0</v>
      </c>
      <c r="V34" s="11">
        <f t="shared" si="21"/>
        <v>0</v>
      </c>
      <c r="W34" s="11">
        <f t="shared" si="21"/>
        <v>0</v>
      </c>
      <c r="X34" s="11">
        <f t="shared" si="21"/>
        <v>0</v>
      </c>
      <c r="Y34" s="11">
        <f t="shared" si="21"/>
        <v>0</v>
      </c>
      <c r="Z34" s="11">
        <f t="shared" si="22"/>
        <v>0</v>
      </c>
      <c r="AA34" s="11">
        <f t="shared" si="22"/>
        <v>0</v>
      </c>
      <c r="AB34" s="11">
        <f t="shared" si="22"/>
        <v>0</v>
      </c>
      <c r="AC34" s="11">
        <f t="shared" si="22"/>
        <v>0</v>
      </c>
      <c r="AD34" s="11">
        <f t="shared" si="22"/>
        <v>0</v>
      </c>
      <c r="AE34" s="11">
        <f t="shared" si="22"/>
        <v>0</v>
      </c>
      <c r="AF34" s="11">
        <f t="shared" si="22"/>
        <v>0</v>
      </c>
      <c r="AG34" s="11">
        <f t="shared" si="22"/>
        <v>0</v>
      </c>
      <c r="AH34" s="11">
        <f t="shared" si="22"/>
        <v>0</v>
      </c>
      <c r="AI34" s="11">
        <f t="shared" si="22"/>
        <v>0</v>
      </c>
      <c r="AJ34" s="11">
        <f t="shared" si="23"/>
        <v>0</v>
      </c>
      <c r="AK34" s="11">
        <f t="shared" si="23"/>
        <v>0</v>
      </c>
      <c r="AL34" s="11">
        <f t="shared" si="23"/>
        <v>0</v>
      </c>
      <c r="AM34" s="11">
        <f t="shared" si="23"/>
        <v>0</v>
      </c>
      <c r="AN34" s="11">
        <f t="shared" si="23"/>
        <v>0</v>
      </c>
      <c r="AO34" s="11">
        <f t="shared" si="23"/>
        <v>0</v>
      </c>
      <c r="AP34" s="11">
        <f t="shared" si="23"/>
        <v>0</v>
      </c>
      <c r="AQ34" s="11">
        <f t="shared" si="23"/>
        <v>0</v>
      </c>
      <c r="AR34" s="11">
        <f t="shared" si="23"/>
        <v>0</v>
      </c>
      <c r="AS34" s="11">
        <f t="shared" si="23"/>
        <v>0</v>
      </c>
      <c r="AT34" s="11">
        <f t="shared" si="23"/>
        <v>0</v>
      </c>
      <c r="AU34" s="11">
        <f t="shared" si="23"/>
        <v>0</v>
      </c>
      <c r="AV34" s="11">
        <f t="shared" si="23"/>
        <v>0</v>
      </c>
      <c r="AW34" s="11">
        <f t="shared" si="23"/>
        <v>0</v>
      </c>
      <c r="AX34" s="11">
        <f t="shared" si="23"/>
        <v>0</v>
      </c>
    </row>
    <row r="35" spans="1:50" x14ac:dyDescent="0.25">
      <c r="A35" s="23">
        <f t="shared" si="16"/>
        <v>0</v>
      </c>
      <c r="B35" s="95">
        <f t="shared" si="18"/>
        <v>45504</v>
      </c>
      <c r="C35" s="12">
        <f>SUM('Velocity Input'!F62:F66)</f>
        <v>0</v>
      </c>
      <c r="D35" s="15">
        <f t="shared" si="17"/>
        <v>0</v>
      </c>
      <c r="E35" s="12">
        <f t="shared" si="19"/>
        <v>0</v>
      </c>
      <c r="F35" s="11">
        <f t="shared" si="20"/>
        <v>0</v>
      </c>
      <c r="G35" s="11">
        <f t="shared" si="20"/>
        <v>0</v>
      </c>
      <c r="H35" s="11">
        <f t="shared" si="11"/>
        <v>0</v>
      </c>
      <c r="I35" s="11">
        <f t="shared" si="20"/>
        <v>0</v>
      </c>
      <c r="J35" s="11">
        <f t="shared" si="20"/>
        <v>0</v>
      </c>
      <c r="K35" s="11">
        <f t="shared" si="20"/>
        <v>0</v>
      </c>
      <c r="L35" s="11">
        <f t="shared" si="12"/>
        <v>0</v>
      </c>
      <c r="M35" s="11">
        <f t="shared" si="20"/>
        <v>0</v>
      </c>
      <c r="N35" s="11">
        <f t="shared" si="20"/>
        <v>0</v>
      </c>
      <c r="O35" s="11">
        <f t="shared" si="20"/>
        <v>0</v>
      </c>
      <c r="P35" s="11">
        <f t="shared" si="21"/>
        <v>0</v>
      </c>
      <c r="Q35" s="11">
        <f t="shared" si="21"/>
        <v>0</v>
      </c>
      <c r="R35" s="11">
        <f t="shared" si="21"/>
        <v>0</v>
      </c>
      <c r="S35" s="11">
        <f t="shared" si="21"/>
        <v>0</v>
      </c>
      <c r="T35" s="11">
        <f t="shared" si="21"/>
        <v>0</v>
      </c>
      <c r="U35" s="11">
        <f t="shared" si="21"/>
        <v>0</v>
      </c>
      <c r="V35" s="11">
        <f t="shared" si="21"/>
        <v>0</v>
      </c>
      <c r="W35" s="11">
        <f t="shared" si="21"/>
        <v>0</v>
      </c>
      <c r="X35" s="11">
        <f t="shared" si="21"/>
        <v>0</v>
      </c>
      <c r="Y35" s="11">
        <f t="shared" si="21"/>
        <v>0</v>
      </c>
      <c r="Z35" s="11">
        <f t="shared" si="22"/>
        <v>0</v>
      </c>
      <c r="AA35" s="11">
        <f t="shared" si="22"/>
        <v>0</v>
      </c>
      <c r="AB35" s="11">
        <f t="shared" si="22"/>
        <v>0</v>
      </c>
      <c r="AC35" s="11">
        <f t="shared" si="22"/>
        <v>0</v>
      </c>
      <c r="AD35" s="11">
        <f t="shared" si="22"/>
        <v>0</v>
      </c>
      <c r="AE35" s="11">
        <f t="shared" si="22"/>
        <v>0</v>
      </c>
      <c r="AF35" s="11">
        <f t="shared" si="22"/>
        <v>0</v>
      </c>
      <c r="AG35" s="11">
        <f t="shared" si="22"/>
        <v>0</v>
      </c>
      <c r="AH35" s="11">
        <f t="shared" si="22"/>
        <v>0</v>
      </c>
      <c r="AI35" s="11">
        <f t="shared" si="22"/>
        <v>0</v>
      </c>
      <c r="AJ35" s="11">
        <f t="shared" si="23"/>
        <v>0</v>
      </c>
      <c r="AK35" s="11">
        <f t="shared" si="23"/>
        <v>0</v>
      </c>
      <c r="AL35" s="11">
        <f t="shared" si="23"/>
        <v>0</v>
      </c>
      <c r="AM35" s="11">
        <f t="shared" si="23"/>
        <v>0</v>
      </c>
      <c r="AN35" s="11">
        <f t="shared" si="23"/>
        <v>0</v>
      </c>
      <c r="AO35" s="11">
        <f t="shared" si="23"/>
        <v>0</v>
      </c>
      <c r="AP35" s="11">
        <f t="shared" si="23"/>
        <v>0</v>
      </c>
      <c r="AQ35" s="11">
        <f t="shared" si="23"/>
        <v>0</v>
      </c>
      <c r="AR35" s="11">
        <f t="shared" si="23"/>
        <v>0</v>
      </c>
      <c r="AS35" s="11">
        <f t="shared" si="23"/>
        <v>0</v>
      </c>
      <c r="AT35" s="11">
        <f t="shared" si="23"/>
        <v>0</v>
      </c>
      <c r="AU35" s="11">
        <f t="shared" si="23"/>
        <v>0</v>
      </c>
      <c r="AV35" s="11">
        <f t="shared" si="23"/>
        <v>0</v>
      </c>
      <c r="AW35" s="11">
        <f t="shared" si="23"/>
        <v>0</v>
      </c>
      <c r="AX35" s="11">
        <f t="shared" si="23"/>
        <v>0</v>
      </c>
    </row>
    <row r="36" spans="1:50" x14ac:dyDescent="0.25">
      <c r="A36" s="23">
        <f t="shared" si="16"/>
        <v>0</v>
      </c>
      <c r="B36" s="95">
        <f t="shared" si="18"/>
        <v>45535</v>
      </c>
      <c r="C36" s="12">
        <f>SUM('Velocity Input'!F67:F71)</f>
        <v>0</v>
      </c>
      <c r="D36" s="15">
        <f t="shared" si="17"/>
        <v>0</v>
      </c>
      <c r="E36" s="12">
        <f t="shared" si="19"/>
        <v>0</v>
      </c>
      <c r="F36" s="11">
        <f t="shared" si="20"/>
        <v>0</v>
      </c>
      <c r="G36" s="11">
        <f t="shared" si="20"/>
        <v>0</v>
      </c>
      <c r="H36" s="11">
        <f t="shared" si="11"/>
        <v>0</v>
      </c>
      <c r="I36" s="11">
        <f t="shared" si="20"/>
        <v>0</v>
      </c>
      <c r="J36" s="11">
        <f t="shared" si="20"/>
        <v>0</v>
      </c>
      <c r="K36" s="11">
        <f t="shared" si="20"/>
        <v>0</v>
      </c>
      <c r="L36" s="11">
        <f t="shared" si="12"/>
        <v>0</v>
      </c>
      <c r="M36" s="11">
        <f t="shared" si="20"/>
        <v>0</v>
      </c>
      <c r="N36" s="11">
        <f t="shared" si="20"/>
        <v>0</v>
      </c>
      <c r="O36" s="11">
        <f t="shared" si="20"/>
        <v>0</v>
      </c>
      <c r="P36" s="11">
        <f t="shared" si="21"/>
        <v>0</v>
      </c>
      <c r="Q36" s="11">
        <f t="shared" si="21"/>
        <v>0</v>
      </c>
      <c r="R36" s="11">
        <f t="shared" si="21"/>
        <v>0</v>
      </c>
      <c r="S36" s="11">
        <f t="shared" si="21"/>
        <v>0</v>
      </c>
      <c r="T36" s="11">
        <f t="shared" si="21"/>
        <v>0</v>
      </c>
      <c r="U36" s="11">
        <f t="shared" si="21"/>
        <v>0</v>
      </c>
      <c r="V36" s="11">
        <f t="shared" si="21"/>
        <v>0</v>
      </c>
      <c r="W36" s="11">
        <f t="shared" si="21"/>
        <v>0</v>
      </c>
      <c r="X36" s="11">
        <f t="shared" si="21"/>
        <v>0</v>
      </c>
      <c r="Y36" s="11">
        <f t="shared" si="21"/>
        <v>0</v>
      </c>
      <c r="Z36" s="11">
        <f t="shared" si="22"/>
        <v>0</v>
      </c>
      <c r="AA36" s="11">
        <f t="shared" si="22"/>
        <v>0</v>
      </c>
      <c r="AB36" s="11">
        <f t="shared" si="22"/>
        <v>0</v>
      </c>
      <c r="AC36" s="11">
        <f t="shared" si="22"/>
        <v>0</v>
      </c>
      <c r="AD36" s="11">
        <f t="shared" si="22"/>
        <v>0</v>
      </c>
      <c r="AE36" s="11">
        <f t="shared" si="22"/>
        <v>0</v>
      </c>
      <c r="AF36" s="11">
        <f t="shared" si="22"/>
        <v>0</v>
      </c>
      <c r="AG36" s="11">
        <f t="shared" si="22"/>
        <v>0</v>
      </c>
      <c r="AH36" s="11">
        <f t="shared" si="22"/>
        <v>0</v>
      </c>
      <c r="AI36" s="11">
        <f t="shared" si="22"/>
        <v>0</v>
      </c>
      <c r="AJ36" s="11">
        <f t="shared" si="23"/>
        <v>0</v>
      </c>
      <c r="AK36" s="11">
        <f t="shared" si="23"/>
        <v>0</v>
      </c>
      <c r="AL36" s="11">
        <f t="shared" si="23"/>
        <v>0</v>
      </c>
      <c r="AM36" s="11">
        <f t="shared" si="23"/>
        <v>0</v>
      </c>
      <c r="AN36" s="11">
        <f t="shared" si="23"/>
        <v>0</v>
      </c>
      <c r="AO36" s="11">
        <f t="shared" si="23"/>
        <v>0</v>
      </c>
      <c r="AP36" s="11">
        <f t="shared" si="23"/>
        <v>0</v>
      </c>
      <c r="AQ36" s="11">
        <f t="shared" si="23"/>
        <v>0</v>
      </c>
      <c r="AR36" s="11">
        <f t="shared" si="23"/>
        <v>0</v>
      </c>
      <c r="AS36" s="11">
        <f t="shared" si="23"/>
        <v>0</v>
      </c>
      <c r="AT36" s="11">
        <f t="shared" si="23"/>
        <v>0</v>
      </c>
      <c r="AU36" s="11">
        <f t="shared" si="23"/>
        <v>0</v>
      </c>
      <c r="AV36" s="11">
        <f t="shared" si="23"/>
        <v>0</v>
      </c>
      <c r="AW36" s="11">
        <f t="shared" si="23"/>
        <v>0</v>
      </c>
      <c r="AX36" s="11">
        <f t="shared" si="23"/>
        <v>0</v>
      </c>
    </row>
    <row r="37" spans="1:50" x14ac:dyDescent="0.25">
      <c r="A37" s="23">
        <f t="shared" si="16"/>
        <v>0</v>
      </c>
      <c r="B37" s="95">
        <f t="shared" si="18"/>
        <v>45565</v>
      </c>
      <c r="C37" s="12">
        <f>SUM('Velocity Input'!F72:F76)</f>
        <v>0</v>
      </c>
      <c r="D37" s="15">
        <f t="shared" si="17"/>
        <v>0</v>
      </c>
      <c r="E37" s="12">
        <f t="shared" si="19"/>
        <v>0</v>
      </c>
      <c r="F37" s="11">
        <f t="shared" si="20"/>
        <v>0</v>
      </c>
      <c r="G37" s="11">
        <f t="shared" si="20"/>
        <v>0</v>
      </c>
      <c r="H37" s="11">
        <f t="shared" si="11"/>
        <v>0</v>
      </c>
      <c r="I37" s="11">
        <f t="shared" si="20"/>
        <v>0</v>
      </c>
      <c r="J37" s="11">
        <f t="shared" si="20"/>
        <v>0</v>
      </c>
      <c r="K37" s="11">
        <f t="shared" si="20"/>
        <v>0</v>
      </c>
      <c r="L37" s="11">
        <f t="shared" si="12"/>
        <v>0</v>
      </c>
      <c r="M37" s="11">
        <f t="shared" si="20"/>
        <v>0</v>
      </c>
      <c r="N37" s="11">
        <f t="shared" si="20"/>
        <v>0</v>
      </c>
      <c r="O37" s="11">
        <f t="shared" si="20"/>
        <v>0</v>
      </c>
      <c r="P37" s="11">
        <f t="shared" si="21"/>
        <v>0</v>
      </c>
      <c r="Q37" s="11">
        <f t="shared" si="21"/>
        <v>0</v>
      </c>
      <c r="R37" s="11">
        <f t="shared" si="21"/>
        <v>0</v>
      </c>
      <c r="S37" s="11">
        <f t="shared" si="21"/>
        <v>0</v>
      </c>
      <c r="T37" s="11">
        <f t="shared" si="21"/>
        <v>0</v>
      </c>
      <c r="U37" s="11">
        <f t="shared" si="21"/>
        <v>0</v>
      </c>
      <c r="V37" s="11">
        <f t="shared" si="21"/>
        <v>0</v>
      </c>
      <c r="W37" s="11">
        <f t="shared" si="21"/>
        <v>0</v>
      </c>
      <c r="X37" s="11">
        <f t="shared" si="21"/>
        <v>0</v>
      </c>
      <c r="Y37" s="11">
        <f t="shared" si="21"/>
        <v>0</v>
      </c>
      <c r="Z37" s="11">
        <f t="shared" si="22"/>
        <v>0</v>
      </c>
      <c r="AA37" s="11">
        <f t="shared" si="22"/>
        <v>0</v>
      </c>
      <c r="AB37" s="11">
        <f t="shared" si="22"/>
        <v>0</v>
      </c>
      <c r="AC37" s="11">
        <f t="shared" si="22"/>
        <v>0</v>
      </c>
      <c r="AD37" s="11">
        <f t="shared" si="22"/>
        <v>0</v>
      </c>
      <c r="AE37" s="11">
        <f t="shared" si="22"/>
        <v>0</v>
      </c>
      <c r="AF37" s="11">
        <f t="shared" si="22"/>
        <v>0</v>
      </c>
      <c r="AG37" s="11">
        <f t="shared" si="22"/>
        <v>0</v>
      </c>
      <c r="AH37" s="11">
        <f t="shared" si="22"/>
        <v>0</v>
      </c>
      <c r="AI37" s="11">
        <f t="shared" si="22"/>
        <v>0</v>
      </c>
      <c r="AJ37" s="11">
        <f t="shared" si="23"/>
        <v>0</v>
      </c>
      <c r="AK37" s="11">
        <f t="shared" si="23"/>
        <v>0</v>
      </c>
      <c r="AL37" s="11">
        <f t="shared" si="23"/>
        <v>0</v>
      </c>
      <c r="AM37" s="11">
        <f t="shared" si="23"/>
        <v>0</v>
      </c>
      <c r="AN37" s="11">
        <f t="shared" si="23"/>
        <v>0</v>
      </c>
      <c r="AO37" s="11">
        <f t="shared" si="23"/>
        <v>0</v>
      </c>
      <c r="AP37" s="11">
        <f t="shared" si="23"/>
        <v>0</v>
      </c>
      <c r="AQ37" s="11">
        <f t="shared" si="23"/>
        <v>0</v>
      </c>
      <c r="AR37" s="11">
        <f t="shared" si="23"/>
        <v>0</v>
      </c>
      <c r="AS37" s="11">
        <f t="shared" si="23"/>
        <v>0</v>
      </c>
      <c r="AT37" s="11">
        <f t="shared" si="23"/>
        <v>0</v>
      </c>
      <c r="AU37" s="11">
        <f t="shared" si="23"/>
        <v>0</v>
      </c>
      <c r="AV37" s="11">
        <f t="shared" si="23"/>
        <v>0</v>
      </c>
      <c r="AW37" s="11">
        <f t="shared" si="23"/>
        <v>0</v>
      </c>
      <c r="AX37" s="11">
        <f t="shared" si="23"/>
        <v>0</v>
      </c>
    </row>
    <row r="38" spans="1:50" x14ac:dyDescent="0.25">
      <c r="A38" s="23">
        <f t="shared" si="16"/>
        <v>0</v>
      </c>
      <c r="B38" s="95">
        <f t="shared" si="18"/>
        <v>45596</v>
      </c>
      <c r="C38" s="12">
        <f>SUM('Velocity Input'!F77:F81)</f>
        <v>0</v>
      </c>
      <c r="D38" s="15">
        <f t="shared" si="17"/>
        <v>0</v>
      </c>
      <c r="E38" s="12">
        <f t="shared" si="19"/>
        <v>0</v>
      </c>
      <c r="F38" s="11">
        <f t="shared" si="20"/>
        <v>0</v>
      </c>
      <c r="G38" s="11">
        <f t="shared" si="20"/>
        <v>0</v>
      </c>
      <c r="H38" s="11">
        <f t="shared" si="11"/>
        <v>0</v>
      </c>
      <c r="I38" s="11">
        <f t="shared" si="20"/>
        <v>0</v>
      </c>
      <c r="J38" s="11">
        <f t="shared" si="20"/>
        <v>0</v>
      </c>
      <c r="K38" s="11">
        <f t="shared" si="20"/>
        <v>0</v>
      </c>
      <c r="L38" s="11">
        <f t="shared" si="12"/>
        <v>0</v>
      </c>
      <c r="M38" s="11">
        <f t="shared" si="20"/>
        <v>0</v>
      </c>
      <c r="N38" s="11">
        <f t="shared" si="20"/>
        <v>0</v>
      </c>
      <c r="O38" s="11">
        <f t="shared" si="20"/>
        <v>0</v>
      </c>
      <c r="P38" s="11">
        <f t="shared" si="21"/>
        <v>0</v>
      </c>
      <c r="Q38" s="11">
        <f t="shared" si="21"/>
        <v>0</v>
      </c>
      <c r="R38" s="11">
        <f t="shared" si="21"/>
        <v>0</v>
      </c>
      <c r="S38" s="11">
        <f t="shared" si="21"/>
        <v>0</v>
      </c>
      <c r="T38" s="11">
        <f t="shared" si="21"/>
        <v>0</v>
      </c>
      <c r="U38" s="11">
        <f t="shared" si="21"/>
        <v>0</v>
      </c>
      <c r="V38" s="11">
        <f t="shared" si="21"/>
        <v>0</v>
      </c>
      <c r="W38" s="11">
        <f t="shared" si="21"/>
        <v>0</v>
      </c>
      <c r="X38" s="11">
        <f t="shared" si="21"/>
        <v>0</v>
      </c>
      <c r="Y38" s="11">
        <f t="shared" si="21"/>
        <v>0</v>
      </c>
      <c r="Z38" s="11">
        <f t="shared" si="22"/>
        <v>0</v>
      </c>
      <c r="AA38" s="11">
        <f t="shared" si="22"/>
        <v>0</v>
      </c>
      <c r="AB38" s="11">
        <f t="shared" si="22"/>
        <v>0</v>
      </c>
      <c r="AC38" s="11">
        <f t="shared" si="22"/>
        <v>0</v>
      </c>
      <c r="AD38" s="11">
        <f t="shared" si="22"/>
        <v>0</v>
      </c>
      <c r="AE38" s="11">
        <f t="shared" si="22"/>
        <v>0</v>
      </c>
      <c r="AF38" s="11">
        <f t="shared" si="22"/>
        <v>0</v>
      </c>
      <c r="AG38" s="11">
        <f t="shared" si="22"/>
        <v>0</v>
      </c>
      <c r="AH38" s="11">
        <f t="shared" si="22"/>
        <v>0</v>
      </c>
      <c r="AI38" s="11">
        <f t="shared" si="22"/>
        <v>0</v>
      </c>
      <c r="AJ38" s="11">
        <f t="shared" si="23"/>
        <v>0</v>
      </c>
      <c r="AK38" s="11">
        <f t="shared" si="23"/>
        <v>0</v>
      </c>
      <c r="AL38" s="11">
        <f t="shared" si="23"/>
        <v>0</v>
      </c>
      <c r="AM38" s="11">
        <f t="shared" si="23"/>
        <v>0</v>
      </c>
      <c r="AN38" s="11">
        <f t="shared" si="23"/>
        <v>0</v>
      </c>
      <c r="AO38" s="11">
        <f t="shared" si="23"/>
        <v>0</v>
      </c>
      <c r="AP38" s="11">
        <f t="shared" si="23"/>
        <v>0</v>
      </c>
      <c r="AQ38" s="11">
        <f t="shared" si="23"/>
        <v>0</v>
      </c>
      <c r="AR38" s="11">
        <f t="shared" si="23"/>
        <v>0</v>
      </c>
      <c r="AS38" s="11">
        <f t="shared" si="23"/>
        <v>0</v>
      </c>
      <c r="AT38" s="11">
        <f t="shared" si="23"/>
        <v>0</v>
      </c>
      <c r="AU38" s="11">
        <f t="shared" si="23"/>
        <v>0</v>
      </c>
      <c r="AV38" s="11">
        <f t="shared" si="23"/>
        <v>0</v>
      </c>
      <c r="AW38" s="11">
        <f t="shared" si="23"/>
        <v>0</v>
      </c>
      <c r="AX38" s="11">
        <f t="shared" si="23"/>
        <v>0</v>
      </c>
    </row>
    <row r="39" spans="1:50" x14ac:dyDescent="0.25">
      <c r="A39" s="23">
        <f t="shared" si="16"/>
        <v>0</v>
      </c>
      <c r="B39" s="95">
        <f t="shared" si="18"/>
        <v>45626</v>
      </c>
      <c r="C39" s="12">
        <f>SUM('Velocity Input'!F82:F86)</f>
        <v>0</v>
      </c>
      <c r="D39" s="15">
        <f t="shared" si="17"/>
        <v>0</v>
      </c>
      <c r="E39" s="12">
        <f t="shared" si="19"/>
        <v>0</v>
      </c>
      <c r="F39" s="11">
        <f t="shared" si="20"/>
        <v>0</v>
      </c>
      <c r="G39" s="11">
        <f t="shared" si="20"/>
        <v>0</v>
      </c>
      <c r="H39" s="11">
        <f t="shared" si="11"/>
        <v>0</v>
      </c>
      <c r="I39" s="11">
        <f t="shared" si="20"/>
        <v>0</v>
      </c>
      <c r="J39" s="11">
        <f t="shared" si="20"/>
        <v>0</v>
      </c>
      <c r="K39" s="11">
        <f t="shared" si="20"/>
        <v>0</v>
      </c>
      <c r="L39" s="11">
        <f t="shared" si="12"/>
        <v>0</v>
      </c>
      <c r="M39" s="11">
        <f t="shared" si="20"/>
        <v>0</v>
      </c>
      <c r="N39" s="11">
        <f t="shared" si="20"/>
        <v>0</v>
      </c>
      <c r="O39" s="11">
        <f t="shared" si="20"/>
        <v>0</v>
      </c>
      <c r="P39" s="11">
        <f t="shared" si="21"/>
        <v>0</v>
      </c>
      <c r="Q39" s="11">
        <f t="shared" si="21"/>
        <v>0</v>
      </c>
      <c r="R39" s="11">
        <f t="shared" si="21"/>
        <v>0</v>
      </c>
      <c r="S39" s="11">
        <f t="shared" si="21"/>
        <v>0</v>
      </c>
      <c r="T39" s="11">
        <f t="shared" si="21"/>
        <v>0</v>
      </c>
      <c r="U39" s="11">
        <f t="shared" si="21"/>
        <v>0</v>
      </c>
      <c r="V39" s="11">
        <f t="shared" si="21"/>
        <v>0</v>
      </c>
      <c r="W39" s="11">
        <f t="shared" si="21"/>
        <v>0</v>
      </c>
      <c r="X39" s="11">
        <f t="shared" si="21"/>
        <v>0</v>
      </c>
      <c r="Y39" s="11">
        <f t="shared" si="21"/>
        <v>0</v>
      </c>
      <c r="Z39" s="11">
        <f t="shared" si="22"/>
        <v>0</v>
      </c>
      <c r="AA39" s="11">
        <f t="shared" si="22"/>
        <v>0</v>
      </c>
      <c r="AB39" s="11">
        <f t="shared" si="22"/>
        <v>0</v>
      </c>
      <c r="AC39" s="11">
        <f t="shared" si="22"/>
        <v>0</v>
      </c>
      <c r="AD39" s="11">
        <f t="shared" si="22"/>
        <v>0</v>
      </c>
      <c r="AE39" s="11">
        <f t="shared" si="22"/>
        <v>0</v>
      </c>
      <c r="AF39" s="11">
        <f t="shared" si="22"/>
        <v>0</v>
      </c>
      <c r="AG39" s="11">
        <f t="shared" si="22"/>
        <v>0</v>
      </c>
      <c r="AH39" s="11">
        <f t="shared" si="22"/>
        <v>0</v>
      </c>
      <c r="AI39" s="11">
        <f t="shared" si="22"/>
        <v>0</v>
      </c>
      <c r="AJ39" s="11">
        <f t="shared" si="23"/>
        <v>0</v>
      </c>
      <c r="AK39" s="11">
        <f t="shared" si="23"/>
        <v>0</v>
      </c>
      <c r="AL39" s="11">
        <f t="shared" si="23"/>
        <v>0</v>
      </c>
      <c r="AM39" s="11">
        <f t="shared" si="23"/>
        <v>0</v>
      </c>
      <c r="AN39" s="11">
        <f t="shared" si="23"/>
        <v>0</v>
      </c>
      <c r="AO39" s="11">
        <f t="shared" si="23"/>
        <v>0</v>
      </c>
      <c r="AP39" s="11">
        <f t="shared" si="23"/>
        <v>0</v>
      </c>
      <c r="AQ39" s="11">
        <f t="shared" si="23"/>
        <v>0</v>
      </c>
      <c r="AR39" s="11">
        <f t="shared" si="23"/>
        <v>0</v>
      </c>
      <c r="AS39" s="11">
        <f t="shared" si="23"/>
        <v>0</v>
      </c>
      <c r="AT39" s="11">
        <f t="shared" si="23"/>
        <v>0</v>
      </c>
      <c r="AU39" s="11">
        <f t="shared" si="23"/>
        <v>0</v>
      </c>
      <c r="AV39" s="11">
        <f t="shared" si="23"/>
        <v>0</v>
      </c>
      <c r="AW39" s="11">
        <f t="shared" si="23"/>
        <v>0</v>
      </c>
      <c r="AX39" s="11">
        <f t="shared" si="23"/>
        <v>0</v>
      </c>
    </row>
    <row r="40" spans="1:50" x14ac:dyDescent="0.25">
      <c r="A40" s="23">
        <f t="shared" si="16"/>
        <v>0</v>
      </c>
      <c r="B40" s="95">
        <f t="shared" si="18"/>
        <v>45657</v>
      </c>
      <c r="C40" s="12">
        <f>SUM('Velocity Input'!F87:F91)</f>
        <v>0</v>
      </c>
      <c r="D40" s="15">
        <f t="shared" si="17"/>
        <v>0</v>
      </c>
      <c r="E40" s="12">
        <f t="shared" si="19"/>
        <v>0</v>
      </c>
      <c r="F40" s="11">
        <f t="shared" si="20"/>
        <v>0</v>
      </c>
      <c r="G40" s="11">
        <f t="shared" si="20"/>
        <v>0</v>
      </c>
      <c r="H40" s="11">
        <f t="shared" si="11"/>
        <v>0</v>
      </c>
      <c r="I40" s="11">
        <f t="shared" si="20"/>
        <v>0</v>
      </c>
      <c r="J40" s="11">
        <f t="shared" si="20"/>
        <v>0</v>
      </c>
      <c r="K40" s="11">
        <f t="shared" si="20"/>
        <v>0</v>
      </c>
      <c r="L40" s="11">
        <f t="shared" si="12"/>
        <v>0</v>
      </c>
      <c r="M40" s="11">
        <f t="shared" si="20"/>
        <v>0</v>
      </c>
      <c r="N40" s="11">
        <f t="shared" si="20"/>
        <v>0</v>
      </c>
      <c r="O40" s="11">
        <f t="shared" si="20"/>
        <v>0</v>
      </c>
      <c r="P40" s="11">
        <f t="shared" si="21"/>
        <v>0</v>
      </c>
      <c r="Q40" s="11">
        <f t="shared" si="21"/>
        <v>0</v>
      </c>
      <c r="R40" s="11">
        <f t="shared" si="21"/>
        <v>0</v>
      </c>
      <c r="S40" s="11">
        <f t="shared" si="21"/>
        <v>0</v>
      </c>
      <c r="T40" s="11">
        <f t="shared" si="21"/>
        <v>0</v>
      </c>
      <c r="U40" s="11">
        <f t="shared" si="21"/>
        <v>0</v>
      </c>
      <c r="V40" s="11">
        <f t="shared" si="21"/>
        <v>0</v>
      </c>
      <c r="W40" s="11">
        <f t="shared" si="21"/>
        <v>0</v>
      </c>
      <c r="X40" s="11">
        <f t="shared" si="21"/>
        <v>0</v>
      </c>
      <c r="Y40" s="11">
        <f t="shared" si="21"/>
        <v>0</v>
      </c>
      <c r="Z40" s="11">
        <f t="shared" si="22"/>
        <v>0</v>
      </c>
      <c r="AA40" s="11">
        <f t="shared" si="22"/>
        <v>0</v>
      </c>
      <c r="AB40" s="11">
        <f t="shared" si="22"/>
        <v>0</v>
      </c>
      <c r="AC40" s="11">
        <f t="shared" si="22"/>
        <v>0</v>
      </c>
      <c r="AD40" s="11">
        <f t="shared" si="22"/>
        <v>0</v>
      </c>
      <c r="AE40" s="11">
        <f t="shared" si="22"/>
        <v>0</v>
      </c>
      <c r="AF40" s="11">
        <f t="shared" si="22"/>
        <v>0</v>
      </c>
      <c r="AG40" s="11">
        <f t="shared" si="22"/>
        <v>0</v>
      </c>
      <c r="AH40" s="11">
        <f t="shared" si="22"/>
        <v>0</v>
      </c>
      <c r="AI40" s="11">
        <f t="shared" si="22"/>
        <v>0</v>
      </c>
      <c r="AJ40" s="11">
        <f t="shared" si="23"/>
        <v>0</v>
      </c>
      <c r="AK40" s="11">
        <f t="shared" si="23"/>
        <v>0</v>
      </c>
      <c r="AL40" s="11">
        <f t="shared" si="23"/>
        <v>0</v>
      </c>
      <c r="AM40" s="11">
        <f t="shared" si="23"/>
        <v>0</v>
      </c>
      <c r="AN40" s="11">
        <f t="shared" si="23"/>
        <v>0</v>
      </c>
      <c r="AO40" s="11">
        <f t="shared" si="23"/>
        <v>0</v>
      </c>
      <c r="AP40" s="11">
        <f t="shared" si="23"/>
        <v>0</v>
      </c>
      <c r="AQ40" s="11">
        <f t="shared" si="23"/>
        <v>0</v>
      </c>
      <c r="AR40" s="11">
        <f t="shared" si="23"/>
        <v>0</v>
      </c>
      <c r="AS40" s="11">
        <f t="shared" si="23"/>
        <v>0</v>
      </c>
      <c r="AT40" s="11">
        <f t="shared" si="23"/>
        <v>0</v>
      </c>
      <c r="AU40" s="11">
        <f t="shared" si="23"/>
        <v>0</v>
      </c>
      <c r="AV40" s="11">
        <f t="shared" si="23"/>
        <v>0</v>
      </c>
      <c r="AW40" s="11">
        <f t="shared" si="23"/>
        <v>0</v>
      </c>
      <c r="AX40" s="11">
        <f t="shared" si="23"/>
        <v>0</v>
      </c>
    </row>
    <row r="41" spans="1:50" x14ac:dyDescent="0.25">
      <c r="A41" s="23">
        <f t="shared" si="16"/>
        <v>0</v>
      </c>
      <c r="B41" s="95">
        <f t="shared" si="18"/>
        <v>45688</v>
      </c>
      <c r="C41" s="12">
        <f>SUM('Velocity Input'!F92:F96)</f>
        <v>0</v>
      </c>
      <c r="D41" s="15">
        <f t="shared" si="17"/>
        <v>0</v>
      </c>
      <c r="E41" s="12">
        <f t="shared" si="19"/>
        <v>0</v>
      </c>
      <c r="F41" s="11">
        <f t="shared" si="20"/>
        <v>0</v>
      </c>
      <c r="G41" s="11">
        <f t="shared" si="20"/>
        <v>0</v>
      </c>
      <c r="H41" s="11">
        <f t="shared" si="11"/>
        <v>0</v>
      </c>
      <c r="I41" s="11">
        <f t="shared" si="20"/>
        <v>0</v>
      </c>
      <c r="J41" s="11">
        <f t="shared" si="20"/>
        <v>0</v>
      </c>
      <c r="K41" s="11">
        <f t="shared" si="20"/>
        <v>0</v>
      </c>
      <c r="L41" s="11">
        <f t="shared" si="12"/>
        <v>0</v>
      </c>
      <c r="M41" s="11">
        <f t="shared" si="20"/>
        <v>0</v>
      </c>
      <c r="N41" s="11">
        <f t="shared" si="20"/>
        <v>0</v>
      </c>
      <c r="O41" s="11">
        <f t="shared" si="20"/>
        <v>0</v>
      </c>
      <c r="P41" s="11">
        <f t="shared" si="21"/>
        <v>0</v>
      </c>
      <c r="Q41" s="11">
        <f t="shared" si="21"/>
        <v>0</v>
      </c>
      <c r="R41" s="11">
        <f t="shared" si="21"/>
        <v>0</v>
      </c>
      <c r="S41" s="11">
        <f t="shared" si="21"/>
        <v>0</v>
      </c>
      <c r="T41" s="11">
        <f t="shared" si="21"/>
        <v>0</v>
      </c>
      <c r="U41" s="11">
        <f t="shared" si="21"/>
        <v>0</v>
      </c>
      <c r="V41" s="11">
        <f t="shared" si="21"/>
        <v>0</v>
      </c>
      <c r="W41" s="11">
        <f t="shared" si="21"/>
        <v>0</v>
      </c>
      <c r="X41" s="11">
        <f t="shared" si="21"/>
        <v>0</v>
      </c>
      <c r="Y41" s="11">
        <f t="shared" si="21"/>
        <v>0</v>
      </c>
      <c r="Z41" s="11">
        <f t="shared" si="22"/>
        <v>0</v>
      </c>
      <c r="AA41" s="11">
        <f t="shared" si="22"/>
        <v>0</v>
      </c>
      <c r="AB41" s="11">
        <f t="shared" si="22"/>
        <v>0</v>
      </c>
      <c r="AC41" s="11">
        <f t="shared" si="22"/>
        <v>0</v>
      </c>
      <c r="AD41" s="11">
        <f t="shared" si="22"/>
        <v>0</v>
      </c>
      <c r="AE41" s="11">
        <f t="shared" si="22"/>
        <v>0</v>
      </c>
      <c r="AF41" s="11">
        <f t="shared" si="22"/>
        <v>0</v>
      </c>
      <c r="AG41" s="11">
        <f t="shared" si="22"/>
        <v>0</v>
      </c>
      <c r="AH41" s="11">
        <f t="shared" si="22"/>
        <v>0</v>
      </c>
      <c r="AI41" s="11">
        <f t="shared" si="22"/>
        <v>0</v>
      </c>
      <c r="AJ41" s="11">
        <f t="shared" si="23"/>
        <v>0</v>
      </c>
      <c r="AK41" s="11">
        <f t="shared" si="23"/>
        <v>0</v>
      </c>
      <c r="AL41" s="11">
        <f t="shared" si="23"/>
        <v>0</v>
      </c>
      <c r="AM41" s="11">
        <f t="shared" si="23"/>
        <v>0</v>
      </c>
      <c r="AN41" s="11">
        <f t="shared" si="23"/>
        <v>0</v>
      </c>
      <c r="AO41" s="11">
        <f t="shared" si="23"/>
        <v>0</v>
      </c>
      <c r="AP41" s="11">
        <f t="shared" si="23"/>
        <v>0</v>
      </c>
      <c r="AQ41" s="11">
        <f t="shared" si="23"/>
        <v>0</v>
      </c>
      <c r="AR41" s="11">
        <f t="shared" si="23"/>
        <v>0</v>
      </c>
      <c r="AS41" s="11">
        <f t="shared" si="23"/>
        <v>0</v>
      </c>
      <c r="AT41" s="11">
        <f t="shared" si="23"/>
        <v>0</v>
      </c>
      <c r="AU41" s="11">
        <f t="shared" si="23"/>
        <v>0</v>
      </c>
      <c r="AV41" s="11">
        <f t="shared" si="23"/>
        <v>0</v>
      </c>
      <c r="AW41" s="11">
        <f t="shared" si="23"/>
        <v>0</v>
      </c>
      <c r="AX41" s="11">
        <f t="shared" si="23"/>
        <v>0</v>
      </c>
    </row>
    <row r="42" spans="1:50" x14ac:dyDescent="0.25">
      <c r="A42" s="23">
        <f t="shared" si="16"/>
        <v>0</v>
      </c>
      <c r="B42" s="95">
        <f t="shared" si="18"/>
        <v>45716</v>
      </c>
      <c r="C42" s="12">
        <f>SUM('Velocity Input'!F97:F101)</f>
        <v>0</v>
      </c>
      <c r="D42" s="15">
        <f t="shared" si="17"/>
        <v>0</v>
      </c>
      <c r="E42" s="12">
        <f t="shared" si="19"/>
        <v>0</v>
      </c>
      <c r="F42" s="11">
        <f t="shared" si="20"/>
        <v>0</v>
      </c>
      <c r="G42" s="11">
        <f t="shared" si="20"/>
        <v>0</v>
      </c>
      <c r="H42" s="11">
        <f t="shared" si="11"/>
        <v>0</v>
      </c>
      <c r="I42" s="11">
        <f t="shared" si="20"/>
        <v>0</v>
      </c>
      <c r="J42" s="11">
        <f t="shared" si="20"/>
        <v>0</v>
      </c>
      <c r="K42" s="11">
        <f t="shared" si="20"/>
        <v>0</v>
      </c>
      <c r="L42" s="11">
        <f t="shared" si="12"/>
        <v>0</v>
      </c>
      <c r="M42" s="11">
        <f t="shared" si="20"/>
        <v>0</v>
      </c>
      <c r="N42" s="11">
        <f t="shared" si="20"/>
        <v>0</v>
      </c>
      <c r="O42" s="11">
        <f t="shared" si="20"/>
        <v>0</v>
      </c>
      <c r="P42" s="11">
        <f t="shared" si="21"/>
        <v>0</v>
      </c>
      <c r="Q42" s="11">
        <f t="shared" si="21"/>
        <v>0</v>
      </c>
      <c r="R42" s="11">
        <f t="shared" si="21"/>
        <v>0</v>
      </c>
      <c r="S42" s="11">
        <f t="shared" si="21"/>
        <v>0</v>
      </c>
      <c r="T42" s="11">
        <f t="shared" si="21"/>
        <v>0</v>
      </c>
      <c r="U42" s="11">
        <f t="shared" si="21"/>
        <v>0</v>
      </c>
      <c r="V42" s="11">
        <f t="shared" si="21"/>
        <v>0</v>
      </c>
      <c r="W42" s="11">
        <f t="shared" si="21"/>
        <v>0</v>
      </c>
      <c r="X42" s="11">
        <f t="shared" si="21"/>
        <v>0</v>
      </c>
      <c r="Y42" s="11">
        <f t="shared" si="21"/>
        <v>0</v>
      </c>
      <c r="Z42" s="11">
        <f t="shared" si="22"/>
        <v>0</v>
      </c>
      <c r="AA42" s="11">
        <f t="shared" si="22"/>
        <v>0</v>
      </c>
      <c r="AB42" s="11">
        <f t="shared" si="22"/>
        <v>0</v>
      </c>
      <c r="AC42" s="11">
        <f t="shared" si="22"/>
        <v>0</v>
      </c>
      <c r="AD42" s="11">
        <f t="shared" si="22"/>
        <v>0</v>
      </c>
      <c r="AE42" s="11">
        <f t="shared" si="22"/>
        <v>0</v>
      </c>
      <c r="AF42" s="11">
        <f t="shared" si="22"/>
        <v>0</v>
      </c>
      <c r="AG42" s="11">
        <f t="shared" si="22"/>
        <v>0</v>
      </c>
      <c r="AH42" s="11">
        <f t="shared" si="22"/>
        <v>0</v>
      </c>
      <c r="AI42" s="11">
        <f t="shared" si="22"/>
        <v>0</v>
      </c>
      <c r="AJ42" s="11">
        <f t="shared" si="23"/>
        <v>0</v>
      </c>
      <c r="AK42" s="11">
        <f t="shared" si="23"/>
        <v>0</v>
      </c>
      <c r="AL42" s="11">
        <f t="shared" si="23"/>
        <v>0</v>
      </c>
      <c r="AM42" s="11">
        <f t="shared" si="23"/>
        <v>0</v>
      </c>
      <c r="AN42" s="11">
        <f t="shared" si="23"/>
        <v>0</v>
      </c>
      <c r="AO42" s="11">
        <f t="shared" si="23"/>
        <v>0</v>
      </c>
      <c r="AP42" s="11">
        <f t="shared" si="23"/>
        <v>0</v>
      </c>
      <c r="AQ42" s="11">
        <f t="shared" si="23"/>
        <v>0</v>
      </c>
      <c r="AR42" s="11">
        <f t="shared" si="23"/>
        <v>0</v>
      </c>
      <c r="AS42" s="11">
        <f t="shared" si="23"/>
        <v>0</v>
      </c>
      <c r="AT42" s="11">
        <f t="shared" si="23"/>
        <v>0</v>
      </c>
      <c r="AU42" s="11">
        <f t="shared" si="23"/>
        <v>0</v>
      </c>
      <c r="AV42" s="11">
        <f t="shared" si="23"/>
        <v>0</v>
      </c>
      <c r="AW42" s="11">
        <f t="shared" si="23"/>
        <v>0</v>
      </c>
      <c r="AX42" s="11">
        <f t="shared" si="23"/>
        <v>0</v>
      </c>
    </row>
    <row r="43" spans="1:50" x14ac:dyDescent="0.25">
      <c r="A43" s="23">
        <f t="shared" si="16"/>
        <v>0</v>
      </c>
      <c r="B43" s="95">
        <f t="shared" si="18"/>
        <v>45747</v>
      </c>
      <c r="C43" s="12">
        <f>SUM('Velocity Input'!F102:F106)</f>
        <v>0</v>
      </c>
      <c r="D43" s="15">
        <f t="shared" si="17"/>
        <v>0</v>
      </c>
      <c r="E43" s="12">
        <f t="shared" si="19"/>
        <v>0</v>
      </c>
      <c r="F43" s="11">
        <f t="shared" ref="F43:O52" si="24">IF($B43&gt;F$2,0,IF($C43="CLP",IF($B43=F$2,$E43*F$4,$E43*F$3),IF($B43=F$2,$E43*F$6,$E43*F$5)))</f>
        <v>0</v>
      </c>
      <c r="G43" s="11">
        <f t="shared" si="24"/>
        <v>0</v>
      </c>
      <c r="H43" s="11">
        <f t="shared" si="11"/>
        <v>0</v>
      </c>
      <c r="I43" s="11">
        <f t="shared" si="24"/>
        <v>0</v>
      </c>
      <c r="J43" s="11">
        <f t="shared" si="24"/>
        <v>0</v>
      </c>
      <c r="K43" s="11">
        <f t="shared" si="24"/>
        <v>0</v>
      </c>
      <c r="L43" s="11">
        <f t="shared" si="12"/>
        <v>0</v>
      </c>
      <c r="M43" s="11">
        <f t="shared" si="24"/>
        <v>0</v>
      </c>
      <c r="N43" s="11">
        <f t="shared" si="24"/>
        <v>0</v>
      </c>
      <c r="O43" s="11">
        <f t="shared" si="24"/>
        <v>0</v>
      </c>
      <c r="P43" s="11">
        <f t="shared" ref="P43:Y52" si="25">IF($B43&gt;P$2,0,IF($C43="CLP",IF($B43=P$2,$E43*P$4,$E43*P$3),IF($B43=P$2,$E43*P$6,$E43*P$5)))</f>
        <v>0</v>
      </c>
      <c r="Q43" s="11">
        <f t="shared" si="25"/>
        <v>0</v>
      </c>
      <c r="R43" s="11">
        <f t="shared" si="25"/>
        <v>0</v>
      </c>
      <c r="S43" s="11">
        <f t="shared" si="25"/>
        <v>0</v>
      </c>
      <c r="T43" s="11">
        <f t="shared" si="25"/>
        <v>0</v>
      </c>
      <c r="U43" s="11">
        <f t="shared" si="25"/>
        <v>0</v>
      </c>
      <c r="V43" s="11">
        <f t="shared" si="25"/>
        <v>0</v>
      </c>
      <c r="W43" s="11">
        <f t="shared" si="25"/>
        <v>0</v>
      </c>
      <c r="X43" s="11">
        <f t="shared" si="25"/>
        <v>0</v>
      </c>
      <c r="Y43" s="11">
        <f t="shared" si="25"/>
        <v>0</v>
      </c>
      <c r="Z43" s="11">
        <f t="shared" ref="Z43:AI52" si="26">IF($B43&gt;Z$2,0,IF($C43="CLP",IF($B43=Z$2,$E43*Z$4,$E43*Z$3),IF($B43=Z$2,$E43*Z$6,$E43*Z$5)))</f>
        <v>0</v>
      </c>
      <c r="AA43" s="11">
        <f t="shared" si="26"/>
        <v>0</v>
      </c>
      <c r="AB43" s="11">
        <f t="shared" si="26"/>
        <v>0</v>
      </c>
      <c r="AC43" s="11">
        <f t="shared" si="26"/>
        <v>0</v>
      </c>
      <c r="AD43" s="11">
        <f t="shared" si="26"/>
        <v>0</v>
      </c>
      <c r="AE43" s="11">
        <f t="shared" si="26"/>
        <v>0</v>
      </c>
      <c r="AF43" s="11">
        <f t="shared" si="26"/>
        <v>0</v>
      </c>
      <c r="AG43" s="11">
        <f t="shared" si="26"/>
        <v>0</v>
      </c>
      <c r="AH43" s="11">
        <f t="shared" si="26"/>
        <v>0</v>
      </c>
      <c r="AI43" s="11">
        <f t="shared" si="26"/>
        <v>0</v>
      </c>
      <c r="AJ43" s="11">
        <f t="shared" ref="AJ43:AX52" si="27">IF($B43&gt;AJ$2,0,IF($C43="CLP",IF($B43=AJ$2,$E43*AJ$4,$E43*AJ$3),IF($B43=AJ$2,$E43*AJ$6,$E43*AJ$5)))</f>
        <v>0</v>
      </c>
      <c r="AK43" s="11">
        <f t="shared" si="27"/>
        <v>0</v>
      </c>
      <c r="AL43" s="11">
        <f t="shared" si="27"/>
        <v>0</v>
      </c>
      <c r="AM43" s="11">
        <f t="shared" si="27"/>
        <v>0</v>
      </c>
      <c r="AN43" s="11">
        <f t="shared" si="27"/>
        <v>0</v>
      </c>
      <c r="AO43" s="11">
        <f t="shared" si="27"/>
        <v>0</v>
      </c>
      <c r="AP43" s="11">
        <f t="shared" si="27"/>
        <v>0</v>
      </c>
      <c r="AQ43" s="11">
        <f t="shared" si="27"/>
        <v>0</v>
      </c>
      <c r="AR43" s="11">
        <f t="shared" si="27"/>
        <v>0</v>
      </c>
      <c r="AS43" s="11">
        <f t="shared" si="27"/>
        <v>0</v>
      </c>
      <c r="AT43" s="11">
        <f t="shared" si="27"/>
        <v>0</v>
      </c>
      <c r="AU43" s="11">
        <f t="shared" si="27"/>
        <v>0</v>
      </c>
      <c r="AV43" s="11">
        <f t="shared" si="27"/>
        <v>0</v>
      </c>
      <c r="AW43" s="11">
        <f t="shared" si="27"/>
        <v>0</v>
      </c>
      <c r="AX43" s="11">
        <f t="shared" si="27"/>
        <v>0</v>
      </c>
    </row>
    <row r="44" spans="1:50" x14ac:dyDescent="0.25">
      <c r="A44" s="23">
        <f t="shared" si="16"/>
        <v>0</v>
      </c>
      <c r="B44" s="95">
        <f t="shared" si="18"/>
        <v>45777</v>
      </c>
      <c r="C44" s="12">
        <f>SUM('Velocity Input'!F107:F111)</f>
        <v>0</v>
      </c>
      <c r="D44" s="15">
        <f t="shared" si="17"/>
        <v>0</v>
      </c>
      <c r="E44" s="12">
        <f t="shared" si="19"/>
        <v>0</v>
      </c>
      <c r="F44" s="11">
        <f t="shared" si="24"/>
        <v>0</v>
      </c>
      <c r="G44" s="11">
        <f t="shared" si="24"/>
        <v>0</v>
      </c>
      <c r="H44" s="11">
        <f t="shared" si="11"/>
        <v>0</v>
      </c>
      <c r="I44" s="11">
        <f t="shared" si="24"/>
        <v>0</v>
      </c>
      <c r="J44" s="11">
        <f t="shared" si="24"/>
        <v>0</v>
      </c>
      <c r="K44" s="11">
        <f t="shared" si="24"/>
        <v>0</v>
      </c>
      <c r="L44" s="11">
        <f t="shared" si="12"/>
        <v>0</v>
      </c>
      <c r="M44" s="11">
        <f t="shared" si="24"/>
        <v>0</v>
      </c>
      <c r="N44" s="11">
        <f t="shared" si="24"/>
        <v>0</v>
      </c>
      <c r="O44" s="11">
        <f t="shared" si="24"/>
        <v>0</v>
      </c>
      <c r="P44" s="11">
        <f t="shared" si="25"/>
        <v>0</v>
      </c>
      <c r="Q44" s="11">
        <f t="shared" si="25"/>
        <v>0</v>
      </c>
      <c r="R44" s="11">
        <f t="shared" si="25"/>
        <v>0</v>
      </c>
      <c r="S44" s="11">
        <f t="shared" si="25"/>
        <v>0</v>
      </c>
      <c r="T44" s="11">
        <f t="shared" si="25"/>
        <v>0</v>
      </c>
      <c r="U44" s="11">
        <f t="shared" si="25"/>
        <v>0</v>
      </c>
      <c r="V44" s="11">
        <f t="shared" si="25"/>
        <v>0</v>
      </c>
      <c r="W44" s="11">
        <f t="shared" si="25"/>
        <v>0</v>
      </c>
      <c r="X44" s="11">
        <f t="shared" si="25"/>
        <v>0</v>
      </c>
      <c r="Y44" s="11">
        <f t="shared" si="25"/>
        <v>0</v>
      </c>
      <c r="Z44" s="11">
        <f t="shared" si="26"/>
        <v>0</v>
      </c>
      <c r="AA44" s="11">
        <f t="shared" si="26"/>
        <v>0</v>
      </c>
      <c r="AB44" s="11">
        <f t="shared" si="26"/>
        <v>0</v>
      </c>
      <c r="AC44" s="11">
        <f t="shared" si="26"/>
        <v>0</v>
      </c>
      <c r="AD44" s="11">
        <f t="shared" si="26"/>
        <v>0</v>
      </c>
      <c r="AE44" s="11">
        <f t="shared" si="26"/>
        <v>0</v>
      </c>
      <c r="AF44" s="11">
        <f t="shared" si="26"/>
        <v>0</v>
      </c>
      <c r="AG44" s="11">
        <f t="shared" si="26"/>
        <v>0</v>
      </c>
      <c r="AH44" s="11">
        <f t="shared" si="26"/>
        <v>0</v>
      </c>
      <c r="AI44" s="11">
        <f t="shared" si="26"/>
        <v>0</v>
      </c>
      <c r="AJ44" s="11">
        <f t="shared" si="27"/>
        <v>0</v>
      </c>
      <c r="AK44" s="11">
        <f t="shared" si="27"/>
        <v>0</v>
      </c>
      <c r="AL44" s="11">
        <f t="shared" si="27"/>
        <v>0</v>
      </c>
      <c r="AM44" s="11">
        <f t="shared" si="27"/>
        <v>0</v>
      </c>
      <c r="AN44" s="11">
        <f t="shared" si="27"/>
        <v>0</v>
      </c>
      <c r="AO44" s="11">
        <f t="shared" si="27"/>
        <v>0</v>
      </c>
      <c r="AP44" s="11">
        <f t="shared" si="27"/>
        <v>0</v>
      </c>
      <c r="AQ44" s="11">
        <f t="shared" si="27"/>
        <v>0</v>
      </c>
      <c r="AR44" s="11">
        <f t="shared" si="27"/>
        <v>0</v>
      </c>
      <c r="AS44" s="11">
        <f t="shared" si="27"/>
        <v>0</v>
      </c>
      <c r="AT44" s="11">
        <f t="shared" si="27"/>
        <v>0</v>
      </c>
      <c r="AU44" s="11">
        <f t="shared" si="27"/>
        <v>0</v>
      </c>
      <c r="AV44" s="11">
        <f t="shared" si="27"/>
        <v>0</v>
      </c>
      <c r="AW44" s="11">
        <f t="shared" si="27"/>
        <v>0</v>
      </c>
      <c r="AX44" s="11">
        <f t="shared" si="27"/>
        <v>0</v>
      </c>
    </row>
    <row r="45" spans="1:50" x14ac:dyDescent="0.25">
      <c r="A45" s="23">
        <f t="shared" si="16"/>
        <v>0</v>
      </c>
      <c r="B45" s="95">
        <f t="shared" si="18"/>
        <v>45808</v>
      </c>
      <c r="C45" s="12">
        <f>SUM('Velocity Input'!F112:F116)</f>
        <v>0</v>
      </c>
      <c r="D45" s="15">
        <f t="shared" si="17"/>
        <v>0</v>
      </c>
      <c r="E45" s="12">
        <f t="shared" si="19"/>
        <v>0</v>
      </c>
      <c r="F45" s="11">
        <f t="shared" si="24"/>
        <v>0</v>
      </c>
      <c r="G45" s="11">
        <f t="shared" si="24"/>
        <v>0</v>
      </c>
      <c r="H45" s="11">
        <f t="shared" si="11"/>
        <v>0</v>
      </c>
      <c r="I45" s="11">
        <f t="shared" si="24"/>
        <v>0</v>
      </c>
      <c r="J45" s="11">
        <f t="shared" si="24"/>
        <v>0</v>
      </c>
      <c r="K45" s="11">
        <f t="shared" si="24"/>
        <v>0</v>
      </c>
      <c r="L45" s="11">
        <f t="shared" si="12"/>
        <v>0</v>
      </c>
      <c r="M45" s="11">
        <f t="shared" si="24"/>
        <v>0</v>
      </c>
      <c r="N45" s="11">
        <f t="shared" si="24"/>
        <v>0</v>
      </c>
      <c r="O45" s="11">
        <f t="shared" si="24"/>
        <v>0</v>
      </c>
      <c r="P45" s="11">
        <f t="shared" si="25"/>
        <v>0</v>
      </c>
      <c r="Q45" s="11">
        <f t="shared" si="25"/>
        <v>0</v>
      </c>
      <c r="R45" s="11">
        <f t="shared" si="25"/>
        <v>0</v>
      </c>
      <c r="S45" s="11">
        <f t="shared" si="25"/>
        <v>0</v>
      </c>
      <c r="T45" s="11">
        <f t="shared" si="25"/>
        <v>0</v>
      </c>
      <c r="U45" s="11">
        <f t="shared" si="25"/>
        <v>0</v>
      </c>
      <c r="V45" s="11">
        <f t="shared" si="25"/>
        <v>0</v>
      </c>
      <c r="W45" s="11">
        <f t="shared" si="25"/>
        <v>0</v>
      </c>
      <c r="X45" s="11">
        <f t="shared" si="25"/>
        <v>0</v>
      </c>
      <c r="Y45" s="11">
        <f t="shared" si="25"/>
        <v>0</v>
      </c>
      <c r="Z45" s="11">
        <f t="shared" si="26"/>
        <v>0</v>
      </c>
      <c r="AA45" s="11">
        <f t="shared" si="26"/>
        <v>0</v>
      </c>
      <c r="AB45" s="11">
        <f t="shared" si="26"/>
        <v>0</v>
      </c>
      <c r="AC45" s="11">
        <f t="shared" si="26"/>
        <v>0</v>
      </c>
      <c r="AD45" s="11">
        <f t="shared" si="26"/>
        <v>0</v>
      </c>
      <c r="AE45" s="11">
        <f t="shared" si="26"/>
        <v>0</v>
      </c>
      <c r="AF45" s="11">
        <f t="shared" si="26"/>
        <v>0</v>
      </c>
      <c r="AG45" s="11">
        <f t="shared" si="26"/>
        <v>0</v>
      </c>
      <c r="AH45" s="11">
        <f t="shared" si="26"/>
        <v>0</v>
      </c>
      <c r="AI45" s="11">
        <f t="shared" si="26"/>
        <v>0</v>
      </c>
      <c r="AJ45" s="11">
        <f t="shared" si="27"/>
        <v>0</v>
      </c>
      <c r="AK45" s="11">
        <f t="shared" si="27"/>
        <v>0</v>
      </c>
      <c r="AL45" s="11">
        <f t="shared" si="27"/>
        <v>0</v>
      </c>
      <c r="AM45" s="11">
        <f t="shared" si="27"/>
        <v>0</v>
      </c>
      <c r="AN45" s="11">
        <f t="shared" si="27"/>
        <v>0</v>
      </c>
      <c r="AO45" s="11">
        <f t="shared" si="27"/>
        <v>0</v>
      </c>
      <c r="AP45" s="11">
        <f t="shared" si="27"/>
        <v>0</v>
      </c>
      <c r="AQ45" s="11">
        <f t="shared" si="27"/>
        <v>0</v>
      </c>
      <c r="AR45" s="11">
        <f t="shared" si="27"/>
        <v>0</v>
      </c>
      <c r="AS45" s="11">
        <f t="shared" si="27"/>
        <v>0</v>
      </c>
      <c r="AT45" s="11">
        <f t="shared" si="27"/>
        <v>0</v>
      </c>
      <c r="AU45" s="11">
        <f t="shared" si="27"/>
        <v>0</v>
      </c>
      <c r="AV45" s="11">
        <f t="shared" si="27"/>
        <v>0</v>
      </c>
      <c r="AW45" s="11">
        <f t="shared" si="27"/>
        <v>0</v>
      </c>
      <c r="AX45" s="11">
        <f t="shared" si="27"/>
        <v>0</v>
      </c>
    </row>
    <row r="46" spans="1:50" x14ac:dyDescent="0.25">
      <c r="A46" s="23">
        <f t="shared" si="16"/>
        <v>0</v>
      </c>
      <c r="B46" s="95">
        <f t="shared" si="18"/>
        <v>45838</v>
      </c>
      <c r="C46" s="12">
        <f>SUM('Velocity Input'!F117:F121)</f>
        <v>0</v>
      </c>
      <c r="D46" s="15">
        <f t="shared" si="17"/>
        <v>0</v>
      </c>
      <c r="E46" s="12">
        <f t="shared" si="19"/>
        <v>0</v>
      </c>
      <c r="F46" s="11">
        <f t="shared" si="24"/>
        <v>0</v>
      </c>
      <c r="G46" s="11">
        <f t="shared" si="24"/>
        <v>0</v>
      </c>
      <c r="H46" s="11">
        <f t="shared" si="11"/>
        <v>0</v>
      </c>
      <c r="I46" s="11">
        <f t="shared" si="24"/>
        <v>0</v>
      </c>
      <c r="J46" s="11">
        <f t="shared" si="24"/>
        <v>0</v>
      </c>
      <c r="K46" s="11">
        <f t="shared" si="24"/>
        <v>0</v>
      </c>
      <c r="L46" s="11">
        <f t="shared" si="12"/>
        <v>0</v>
      </c>
      <c r="M46" s="11">
        <f t="shared" si="24"/>
        <v>0</v>
      </c>
      <c r="N46" s="11">
        <f t="shared" si="24"/>
        <v>0</v>
      </c>
      <c r="O46" s="11">
        <f t="shared" si="24"/>
        <v>0</v>
      </c>
      <c r="P46" s="11">
        <f t="shared" si="25"/>
        <v>0</v>
      </c>
      <c r="Q46" s="11">
        <f t="shared" si="25"/>
        <v>0</v>
      </c>
      <c r="R46" s="11">
        <f t="shared" si="25"/>
        <v>0</v>
      </c>
      <c r="S46" s="11">
        <f t="shared" si="25"/>
        <v>0</v>
      </c>
      <c r="T46" s="11">
        <f t="shared" si="25"/>
        <v>0</v>
      </c>
      <c r="U46" s="11">
        <f t="shared" si="25"/>
        <v>0</v>
      </c>
      <c r="V46" s="11">
        <f t="shared" si="25"/>
        <v>0</v>
      </c>
      <c r="W46" s="11">
        <f t="shared" si="25"/>
        <v>0</v>
      </c>
      <c r="X46" s="11">
        <f t="shared" si="25"/>
        <v>0</v>
      </c>
      <c r="Y46" s="11">
        <f t="shared" si="25"/>
        <v>0</v>
      </c>
      <c r="Z46" s="11">
        <f t="shared" si="26"/>
        <v>0</v>
      </c>
      <c r="AA46" s="11">
        <f t="shared" si="26"/>
        <v>0</v>
      </c>
      <c r="AB46" s="11">
        <f t="shared" si="26"/>
        <v>0</v>
      </c>
      <c r="AC46" s="11">
        <f t="shared" si="26"/>
        <v>0</v>
      </c>
      <c r="AD46" s="11">
        <f t="shared" si="26"/>
        <v>0</v>
      </c>
      <c r="AE46" s="11">
        <f t="shared" si="26"/>
        <v>0</v>
      </c>
      <c r="AF46" s="11">
        <f t="shared" si="26"/>
        <v>0</v>
      </c>
      <c r="AG46" s="11">
        <f t="shared" si="26"/>
        <v>0</v>
      </c>
      <c r="AH46" s="11">
        <f t="shared" si="26"/>
        <v>0</v>
      </c>
      <c r="AI46" s="11">
        <f t="shared" si="26"/>
        <v>0</v>
      </c>
      <c r="AJ46" s="11">
        <f t="shared" si="27"/>
        <v>0</v>
      </c>
      <c r="AK46" s="11">
        <f t="shared" si="27"/>
        <v>0</v>
      </c>
      <c r="AL46" s="11">
        <f t="shared" si="27"/>
        <v>0</v>
      </c>
      <c r="AM46" s="11">
        <f t="shared" si="27"/>
        <v>0</v>
      </c>
      <c r="AN46" s="11">
        <f t="shared" si="27"/>
        <v>0</v>
      </c>
      <c r="AO46" s="11">
        <f t="shared" si="27"/>
        <v>0</v>
      </c>
      <c r="AP46" s="11">
        <f t="shared" si="27"/>
        <v>0</v>
      </c>
      <c r="AQ46" s="11">
        <f t="shared" si="27"/>
        <v>0</v>
      </c>
      <c r="AR46" s="11">
        <f t="shared" si="27"/>
        <v>0</v>
      </c>
      <c r="AS46" s="11">
        <f t="shared" si="27"/>
        <v>0</v>
      </c>
      <c r="AT46" s="11">
        <f t="shared" si="27"/>
        <v>0</v>
      </c>
      <c r="AU46" s="11">
        <f t="shared" si="27"/>
        <v>0</v>
      </c>
      <c r="AV46" s="11">
        <f t="shared" si="27"/>
        <v>0</v>
      </c>
      <c r="AW46" s="11">
        <f t="shared" si="27"/>
        <v>0</v>
      </c>
      <c r="AX46" s="11">
        <f t="shared" si="27"/>
        <v>0</v>
      </c>
    </row>
    <row r="47" spans="1:50" x14ac:dyDescent="0.25">
      <c r="A47" s="23">
        <f t="shared" si="16"/>
        <v>0</v>
      </c>
      <c r="B47" s="95">
        <f t="shared" si="18"/>
        <v>45869</v>
      </c>
      <c r="C47" s="12">
        <f>SUM('Velocity Input'!F122:F126)</f>
        <v>0</v>
      </c>
      <c r="D47" s="15">
        <f t="shared" si="17"/>
        <v>0</v>
      </c>
      <c r="E47" s="12">
        <f t="shared" si="19"/>
        <v>0</v>
      </c>
      <c r="F47" s="11">
        <f t="shared" si="24"/>
        <v>0</v>
      </c>
      <c r="G47" s="11">
        <f t="shared" si="24"/>
        <v>0</v>
      </c>
      <c r="H47" s="11">
        <f t="shared" si="11"/>
        <v>0</v>
      </c>
      <c r="I47" s="11">
        <f t="shared" si="24"/>
        <v>0</v>
      </c>
      <c r="J47" s="11">
        <f t="shared" si="24"/>
        <v>0</v>
      </c>
      <c r="K47" s="11">
        <f t="shared" si="24"/>
        <v>0</v>
      </c>
      <c r="L47" s="11">
        <f t="shared" si="12"/>
        <v>0</v>
      </c>
      <c r="M47" s="11">
        <f t="shared" si="24"/>
        <v>0</v>
      </c>
      <c r="N47" s="11">
        <f t="shared" si="24"/>
        <v>0</v>
      </c>
      <c r="O47" s="11">
        <f t="shared" si="24"/>
        <v>0</v>
      </c>
      <c r="P47" s="11">
        <f t="shared" si="25"/>
        <v>0</v>
      </c>
      <c r="Q47" s="11">
        <f t="shared" si="25"/>
        <v>0</v>
      </c>
      <c r="R47" s="11">
        <f t="shared" si="25"/>
        <v>0</v>
      </c>
      <c r="S47" s="11">
        <f t="shared" si="25"/>
        <v>0</v>
      </c>
      <c r="T47" s="11">
        <f t="shared" si="25"/>
        <v>0</v>
      </c>
      <c r="U47" s="11">
        <f t="shared" si="25"/>
        <v>0</v>
      </c>
      <c r="V47" s="11">
        <f t="shared" si="25"/>
        <v>0</v>
      </c>
      <c r="W47" s="11">
        <f t="shared" si="25"/>
        <v>0</v>
      </c>
      <c r="X47" s="11">
        <f t="shared" si="25"/>
        <v>0</v>
      </c>
      <c r="Y47" s="11">
        <f t="shared" si="25"/>
        <v>0</v>
      </c>
      <c r="Z47" s="11">
        <f t="shared" si="26"/>
        <v>0</v>
      </c>
      <c r="AA47" s="11">
        <f t="shared" si="26"/>
        <v>0</v>
      </c>
      <c r="AB47" s="11">
        <f t="shared" si="26"/>
        <v>0</v>
      </c>
      <c r="AC47" s="11">
        <f t="shared" si="26"/>
        <v>0</v>
      </c>
      <c r="AD47" s="11">
        <f t="shared" si="26"/>
        <v>0</v>
      </c>
      <c r="AE47" s="11">
        <f t="shared" si="26"/>
        <v>0</v>
      </c>
      <c r="AF47" s="11">
        <f t="shared" si="26"/>
        <v>0</v>
      </c>
      <c r="AG47" s="11">
        <f t="shared" si="26"/>
        <v>0</v>
      </c>
      <c r="AH47" s="11">
        <f t="shared" si="26"/>
        <v>0</v>
      </c>
      <c r="AI47" s="11">
        <f t="shared" si="26"/>
        <v>0</v>
      </c>
      <c r="AJ47" s="11">
        <f t="shared" si="27"/>
        <v>0</v>
      </c>
      <c r="AK47" s="11">
        <f t="shared" si="27"/>
        <v>0</v>
      </c>
      <c r="AL47" s="11">
        <f t="shared" si="27"/>
        <v>0</v>
      </c>
      <c r="AM47" s="11">
        <f t="shared" si="27"/>
        <v>0</v>
      </c>
      <c r="AN47" s="11">
        <f t="shared" si="27"/>
        <v>0</v>
      </c>
      <c r="AO47" s="11">
        <f t="shared" si="27"/>
        <v>0</v>
      </c>
      <c r="AP47" s="11">
        <f t="shared" si="27"/>
        <v>0</v>
      </c>
      <c r="AQ47" s="11">
        <f t="shared" si="27"/>
        <v>0</v>
      </c>
      <c r="AR47" s="11">
        <f t="shared" si="27"/>
        <v>0</v>
      </c>
      <c r="AS47" s="11">
        <f t="shared" si="27"/>
        <v>0</v>
      </c>
      <c r="AT47" s="11">
        <f t="shared" si="27"/>
        <v>0</v>
      </c>
      <c r="AU47" s="11">
        <f t="shared" si="27"/>
        <v>0</v>
      </c>
      <c r="AV47" s="11">
        <f t="shared" si="27"/>
        <v>0</v>
      </c>
      <c r="AW47" s="11">
        <f t="shared" si="27"/>
        <v>0</v>
      </c>
      <c r="AX47" s="11">
        <f t="shared" si="27"/>
        <v>0</v>
      </c>
    </row>
    <row r="48" spans="1:50" x14ac:dyDescent="0.25">
      <c r="A48" s="23">
        <f t="shared" si="16"/>
        <v>0</v>
      </c>
      <c r="B48" s="95">
        <f t="shared" si="18"/>
        <v>45900</v>
      </c>
      <c r="C48" s="12">
        <f>SUM('Velocity Input'!F127:F131)</f>
        <v>0</v>
      </c>
      <c r="D48" s="15">
        <f t="shared" si="17"/>
        <v>0</v>
      </c>
      <c r="E48" s="12">
        <f t="shared" si="19"/>
        <v>0</v>
      </c>
      <c r="F48" s="11">
        <f t="shared" si="24"/>
        <v>0</v>
      </c>
      <c r="G48" s="11">
        <f t="shared" si="24"/>
        <v>0</v>
      </c>
      <c r="H48" s="11">
        <f t="shared" si="11"/>
        <v>0</v>
      </c>
      <c r="I48" s="11">
        <f t="shared" si="24"/>
        <v>0</v>
      </c>
      <c r="J48" s="11">
        <f t="shared" si="24"/>
        <v>0</v>
      </c>
      <c r="K48" s="11">
        <f t="shared" si="24"/>
        <v>0</v>
      </c>
      <c r="L48" s="11">
        <f t="shared" si="12"/>
        <v>0</v>
      </c>
      <c r="M48" s="11">
        <f t="shared" si="24"/>
        <v>0</v>
      </c>
      <c r="N48" s="11">
        <f t="shared" si="24"/>
        <v>0</v>
      </c>
      <c r="O48" s="11">
        <f t="shared" si="24"/>
        <v>0</v>
      </c>
      <c r="P48" s="11">
        <f t="shared" si="25"/>
        <v>0</v>
      </c>
      <c r="Q48" s="11">
        <f t="shared" si="25"/>
        <v>0</v>
      </c>
      <c r="R48" s="11">
        <f t="shared" si="25"/>
        <v>0</v>
      </c>
      <c r="S48" s="11">
        <f t="shared" si="25"/>
        <v>0</v>
      </c>
      <c r="T48" s="11">
        <f t="shared" si="25"/>
        <v>0</v>
      </c>
      <c r="U48" s="11">
        <f t="shared" si="25"/>
        <v>0</v>
      </c>
      <c r="V48" s="11">
        <f t="shared" si="25"/>
        <v>0</v>
      </c>
      <c r="W48" s="11">
        <f t="shared" si="25"/>
        <v>0</v>
      </c>
      <c r="X48" s="11">
        <f t="shared" si="25"/>
        <v>0</v>
      </c>
      <c r="Y48" s="11">
        <f t="shared" si="25"/>
        <v>0</v>
      </c>
      <c r="Z48" s="11">
        <f t="shared" si="26"/>
        <v>0</v>
      </c>
      <c r="AA48" s="11">
        <f t="shared" si="26"/>
        <v>0</v>
      </c>
      <c r="AB48" s="11">
        <f t="shared" si="26"/>
        <v>0</v>
      </c>
      <c r="AC48" s="11">
        <f t="shared" si="26"/>
        <v>0</v>
      </c>
      <c r="AD48" s="11">
        <f t="shared" si="26"/>
        <v>0</v>
      </c>
      <c r="AE48" s="11">
        <f t="shared" si="26"/>
        <v>0</v>
      </c>
      <c r="AF48" s="11">
        <f t="shared" si="26"/>
        <v>0</v>
      </c>
      <c r="AG48" s="11">
        <f t="shared" si="26"/>
        <v>0</v>
      </c>
      <c r="AH48" s="11">
        <f t="shared" si="26"/>
        <v>0</v>
      </c>
      <c r="AI48" s="11">
        <f t="shared" si="26"/>
        <v>0</v>
      </c>
      <c r="AJ48" s="11">
        <f t="shared" si="27"/>
        <v>0</v>
      </c>
      <c r="AK48" s="11">
        <f t="shared" si="27"/>
        <v>0</v>
      </c>
      <c r="AL48" s="11">
        <f t="shared" si="27"/>
        <v>0</v>
      </c>
      <c r="AM48" s="11">
        <f t="shared" si="27"/>
        <v>0</v>
      </c>
      <c r="AN48" s="11">
        <f t="shared" si="27"/>
        <v>0</v>
      </c>
      <c r="AO48" s="11">
        <f t="shared" si="27"/>
        <v>0</v>
      </c>
      <c r="AP48" s="11">
        <f t="shared" si="27"/>
        <v>0</v>
      </c>
      <c r="AQ48" s="11">
        <f t="shared" si="27"/>
        <v>0</v>
      </c>
      <c r="AR48" s="11">
        <f t="shared" si="27"/>
        <v>0</v>
      </c>
      <c r="AS48" s="11">
        <f t="shared" si="27"/>
        <v>0</v>
      </c>
      <c r="AT48" s="11">
        <f t="shared" si="27"/>
        <v>0</v>
      </c>
      <c r="AU48" s="11">
        <f t="shared" si="27"/>
        <v>0</v>
      </c>
      <c r="AV48" s="11">
        <f t="shared" si="27"/>
        <v>0</v>
      </c>
      <c r="AW48" s="11">
        <f t="shared" si="27"/>
        <v>0</v>
      </c>
      <c r="AX48" s="11">
        <f t="shared" si="27"/>
        <v>0</v>
      </c>
    </row>
    <row r="49" spans="1:50" x14ac:dyDescent="0.25">
      <c r="A49" s="23">
        <f t="shared" si="16"/>
        <v>0</v>
      </c>
      <c r="B49" s="95">
        <f t="shared" si="18"/>
        <v>45930</v>
      </c>
      <c r="C49" s="12">
        <f>SUM('Velocity Input'!F132:F136)</f>
        <v>0</v>
      </c>
      <c r="D49" s="15">
        <f t="shared" si="17"/>
        <v>0</v>
      </c>
      <c r="E49" s="12">
        <f t="shared" si="19"/>
        <v>0</v>
      </c>
      <c r="F49" s="11">
        <f t="shared" si="24"/>
        <v>0</v>
      </c>
      <c r="G49" s="11">
        <f t="shared" si="24"/>
        <v>0</v>
      </c>
      <c r="H49" s="11">
        <f t="shared" si="11"/>
        <v>0</v>
      </c>
      <c r="I49" s="11">
        <f t="shared" si="24"/>
        <v>0</v>
      </c>
      <c r="J49" s="11">
        <f t="shared" si="24"/>
        <v>0</v>
      </c>
      <c r="K49" s="11">
        <f t="shared" si="24"/>
        <v>0</v>
      </c>
      <c r="L49" s="11">
        <f t="shared" si="12"/>
        <v>0</v>
      </c>
      <c r="M49" s="11">
        <f t="shared" si="24"/>
        <v>0</v>
      </c>
      <c r="N49" s="11">
        <f t="shared" si="24"/>
        <v>0</v>
      </c>
      <c r="O49" s="11">
        <f t="shared" si="24"/>
        <v>0</v>
      </c>
      <c r="P49" s="11">
        <f t="shared" si="25"/>
        <v>0</v>
      </c>
      <c r="Q49" s="11">
        <f t="shared" si="25"/>
        <v>0</v>
      </c>
      <c r="R49" s="11">
        <f t="shared" si="25"/>
        <v>0</v>
      </c>
      <c r="S49" s="11">
        <f t="shared" si="25"/>
        <v>0</v>
      </c>
      <c r="T49" s="11">
        <f t="shared" si="25"/>
        <v>0</v>
      </c>
      <c r="U49" s="11">
        <f t="shared" si="25"/>
        <v>0</v>
      </c>
      <c r="V49" s="11">
        <f t="shared" si="25"/>
        <v>0</v>
      </c>
      <c r="W49" s="11">
        <f t="shared" si="25"/>
        <v>0</v>
      </c>
      <c r="X49" s="11">
        <f t="shared" si="25"/>
        <v>0</v>
      </c>
      <c r="Y49" s="11">
        <f t="shared" si="25"/>
        <v>0</v>
      </c>
      <c r="Z49" s="11">
        <f t="shared" si="26"/>
        <v>0</v>
      </c>
      <c r="AA49" s="11">
        <f t="shared" si="26"/>
        <v>0</v>
      </c>
      <c r="AB49" s="11">
        <f t="shared" si="26"/>
        <v>0</v>
      </c>
      <c r="AC49" s="11">
        <f t="shared" si="26"/>
        <v>0</v>
      </c>
      <c r="AD49" s="11">
        <f t="shared" si="26"/>
        <v>0</v>
      </c>
      <c r="AE49" s="11">
        <f t="shared" si="26"/>
        <v>0</v>
      </c>
      <c r="AF49" s="11">
        <f t="shared" si="26"/>
        <v>0</v>
      </c>
      <c r="AG49" s="11">
        <f t="shared" si="26"/>
        <v>0</v>
      </c>
      <c r="AH49" s="11">
        <f t="shared" si="26"/>
        <v>0</v>
      </c>
      <c r="AI49" s="11">
        <f t="shared" si="26"/>
        <v>0</v>
      </c>
      <c r="AJ49" s="11">
        <f t="shared" si="27"/>
        <v>0</v>
      </c>
      <c r="AK49" s="11">
        <f t="shared" si="27"/>
        <v>0</v>
      </c>
      <c r="AL49" s="11">
        <f t="shared" si="27"/>
        <v>0</v>
      </c>
      <c r="AM49" s="11">
        <f t="shared" si="27"/>
        <v>0</v>
      </c>
      <c r="AN49" s="11">
        <f t="shared" si="27"/>
        <v>0</v>
      </c>
      <c r="AO49" s="11">
        <f t="shared" si="27"/>
        <v>0</v>
      </c>
      <c r="AP49" s="11">
        <f t="shared" si="27"/>
        <v>0</v>
      </c>
      <c r="AQ49" s="11">
        <f t="shared" si="27"/>
        <v>0</v>
      </c>
      <c r="AR49" s="11">
        <f t="shared" si="27"/>
        <v>0</v>
      </c>
      <c r="AS49" s="11">
        <f t="shared" si="27"/>
        <v>0</v>
      </c>
      <c r="AT49" s="11">
        <f t="shared" si="27"/>
        <v>0</v>
      </c>
      <c r="AU49" s="11">
        <f t="shared" si="27"/>
        <v>0</v>
      </c>
      <c r="AV49" s="11">
        <f t="shared" si="27"/>
        <v>0</v>
      </c>
      <c r="AW49" s="11">
        <f t="shared" si="27"/>
        <v>0</v>
      </c>
      <c r="AX49" s="11">
        <f t="shared" si="27"/>
        <v>0</v>
      </c>
    </row>
    <row r="50" spans="1:50" x14ac:dyDescent="0.25">
      <c r="A50" s="23">
        <f t="shared" si="16"/>
        <v>0</v>
      </c>
      <c r="B50" s="95">
        <f t="shared" si="18"/>
        <v>45961</v>
      </c>
      <c r="C50" s="12">
        <f>SUM('Velocity Input'!F137:F141)</f>
        <v>0</v>
      </c>
      <c r="D50" s="15">
        <f t="shared" si="17"/>
        <v>0</v>
      </c>
      <c r="E50" s="12">
        <f t="shared" si="19"/>
        <v>0</v>
      </c>
      <c r="F50" s="11">
        <f t="shared" si="24"/>
        <v>0</v>
      </c>
      <c r="G50" s="11">
        <f t="shared" si="24"/>
        <v>0</v>
      </c>
      <c r="H50" s="11">
        <f t="shared" si="11"/>
        <v>0</v>
      </c>
      <c r="I50" s="11">
        <f t="shared" si="24"/>
        <v>0</v>
      </c>
      <c r="J50" s="11">
        <f t="shared" si="24"/>
        <v>0</v>
      </c>
      <c r="K50" s="11">
        <f t="shared" si="24"/>
        <v>0</v>
      </c>
      <c r="L50" s="11">
        <f t="shared" si="12"/>
        <v>0</v>
      </c>
      <c r="M50" s="11">
        <f t="shared" si="24"/>
        <v>0</v>
      </c>
      <c r="N50" s="11">
        <f t="shared" si="24"/>
        <v>0</v>
      </c>
      <c r="O50" s="11">
        <f t="shared" si="24"/>
        <v>0</v>
      </c>
      <c r="P50" s="11">
        <f t="shared" si="25"/>
        <v>0</v>
      </c>
      <c r="Q50" s="11">
        <f t="shared" si="25"/>
        <v>0</v>
      </c>
      <c r="R50" s="11">
        <f t="shared" si="25"/>
        <v>0</v>
      </c>
      <c r="S50" s="11">
        <f t="shared" si="25"/>
        <v>0</v>
      </c>
      <c r="T50" s="11">
        <f t="shared" si="25"/>
        <v>0</v>
      </c>
      <c r="U50" s="11">
        <f t="shared" si="25"/>
        <v>0</v>
      </c>
      <c r="V50" s="11">
        <f t="shared" si="25"/>
        <v>0</v>
      </c>
      <c r="W50" s="11">
        <f t="shared" si="25"/>
        <v>0</v>
      </c>
      <c r="X50" s="11">
        <f t="shared" si="25"/>
        <v>0</v>
      </c>
      <c r="Y50" s="11">
        <f t="shared" si="25"/>
        <v>0</v>
      </c>
      <c r="Z50" s="11">
        <f t="shared" si="26"/>
        <v>0</v>
      </c>
      <c r="AA50" s="11">
        <f t="shared" si="26"/>
        <v>0</v>
      </c>
      <c r="AB50" s="11">
        <f t="shared" si="26"/>
        <v>0</v>
      </c>
      <c r="AC50" s="11">
        <f t="shared" si="26"/>
        <v>0</v>
      </c>
      <c r="AD50" s="11">
        <f t="shared" si="26"/>
        <v>0</v>
      </c>
      <c r="AE50" s="11">
        <f t="shared" si="26"/>
        <v>0</v>
      </c>
      <c r="AF50" s="11">
        <f t="shared" si="26"/>
        <v>0</v>
      </c>
      <c r="AG50" s="11">
        <f t="shared" si="26"/>
        <v>0</v>
      </c>
      <c r="AH50" s="11">
        <f t="shared" si="26"/>
        <v>0</v>
      </c>
      <c r="AI50" s="11">
        <f t="shared" si="26"/>
        <v>0</v>
      </c>
      <c r="AJ50" s="11">
        <f t="shared" si="27"/>
        <v>0</v>
      </c>
      <c r="AK50" s="11">
        <f t="shared" si="27"/>
        <v>0</v>
      </c>
      <c r="AL50" s="11">
        <f t="shared" si="27"/>
        <v>0</v>
      </c>
      <c r="AM50" s="11">
        <f t="shared" si="27"/>
        <v>0</v>
      </c>
      <c r="AN50" s="11">
        <f t="shared" si="27"/>
        <v>0</v>
      </c>
      <c r="AO50" s="11">
        <f t="shared" si="27"/>
        <v>0</v>
      </c>
      <c r="AP50" s="11">
        <f t="shared" si="27"/>
        <v>0</v>
      </c>
      <c r="AQ50" s="11">
        <f t="shared" si="27"/>
        <v>0</v>
      </c>
      <c r="AR50" s="11">
        <f t="shared" si="27"/>
        <v>0</v>
      </c>
      <c r="AS50" s="11">
        <f t="shared" si="27"/>
        <v>0</v>
      </c>
      <c r="AT50" s="11">
        <f t="shared" si="27"/>
        <v>0</v>
      </c>
      <c r="AU50" s="11">
        <f t="shared" si="27"/>
        <v>0</v>
      </c>
      <c r="AV50" s="11">
        <f t="shared" si="27"/>
        <v>0</v>
      </c>
      <c r="AW50" s="11">
        <f t="shared" si="27"/>
        <v>0</v>
      </c>
      <c r="AX50" s="11">
        <f t="shared" si="27"/>
        <v>0</v>
      </c>
    </row>
    <row r="51" spans="1:50" x14ac:dyDescent="0.25">
      <c r="A51" s="23">
        <f t="shared" si="16"/>
        <v>0</v>
      </c>
      <c r="B51" s="95">
        <f t="shared" si="18"/>
        <v>45991</v>
      </c>
      <c r="C51" s="12">
        <f>SUM('Velocity Input'!F142:F146)</f>
        <v>0</v>
      </c>
      <c r="D51" s="15">
        <f t="shared" si="17"/>
        <v>0</v>
      </c>
      <c r="E51" s="12">
        <f t="shared" si="19"/>
        <v>0</v>
      </c>
      <c r="F51" s="11">
        <f t="shared" si="24"/>
        <v>0</v>
      </c>
      <c r="G51" s="11">
        <f t="shared" si="24"/>
        <v>0</v>
      </c>
      <c r="H51" s="11">
        <f t="shared" si="11"/>
        <v>0</v>
      </c>
      <c r="I51" s="11">
        <f t="shared" si="24"/>
        <v>0</v>
      </c>
      <c r="J51" s="11">
        <f t="shared" si="24"/>
        <v>0</v>
      </c>
      <c r="K51" s="11">
        <f t="shared" si="24"/>
        <v>0</v>
      </c>
      <c r="L51" s="11">
        <f t="shared" si="12"/>
        <v>0</v>
      </c>
      <c r="M51" s="11">
        <f t="shared" si="24"/>
        <v>0</v>
      </c>
      <c r="N51" s="11">
        <f t="shared" si="24"/>
        <v>0</v>
      </c>
      <c r="O51" s="11">
        <f t="shared" si="24"/>
        <v>0</v>
      </c>
      <c r="P51" s="11">
        <f t="shared" si="25"/>
        <v>0</v>
      </c>
      <c r="Q51" s="11">
        <f t="shared" si="25"/>
        <v>0</v>
      </c>
      <c r="R51" s="11">
        <f t="shared" si="25"/>
        <v>0</v>
      </c>
      <c r="S51" s="11">
        <f t="shared" si="25"/>
        <v>0</v>
      </c>
      <c r="T51" s="11">
        <f t="shared" si="25"/>
        <v>0</v>
      </c>
      <c r="U51" s="11">
        <f t="shared" si="25"/>
        <v>0</v>
      </c>
      <c r="V51" s="11">
        <f t="shared" si="25"/>
        <v>0</v>
      </c>
      <c r="W51" s="11">
        <f t="shared" si="25"/>
        <v>0</v>
      </c>
      <c r="X51" s="11">
        <f t="shared" si="25"/>
        <v>0</v>
      </c>
      <c r="Y51" s="11">
        <f t="shared" si="25"/>
        <v>0</v>
      </c>
      <c r="Z51" s="11">
        <f t="shared" si="26"/>
        <v>0</v>
      </c>
      <c r="AA51" s="11">
        <f t="shared" si="26"/>
        <v>0</v>
      </c>
      <c r="AB51" s="11">
        <f t="shared" si="26"/>
        <v>0</v>
      </c>
      <c r="AC51" s="11">
        <f t="shared" si="26"/>
        <v>0</v>
      </c>
      <c r="AD51" s="11">
        <f t="shared" si="26"/>
        <v>0</v>
      </c>
      <c r="AE51" s="11">
        <f t="shared" si="26"/>
        <v>0</v>
      </c>
      <c r="AF51" s="11">
        <f t="shared" si="26"/>
        <v>0</v>
      </c>
      <c r="AG51" s="11">
        <f t="shared" si="26"/>
        <v>0</v>
      </c>
      <c r="AH51" s="11">
        <f t="shared" si="26"/>
        <v>0</v>
      </c>
      <c r="AI51" s="11">
        <f t="shared" si="26"/>
        <v>0</v>
      </c>
      <c r="AJ51" s="11">
        <f t="shared" si="27"/>
        <v>0</v>
      </c>
      <c r="AK51" s="11">
        <f t="shared" si="27"/>
        <v>0</v>
      </c>
      <c r="AL51" s="11">
        <f t="shared" si="27"/>
        <v>0</v>
      </c>
      <c r="AM51" s="11">
        <f t="shared" si="27"/>
        <v>0</v>
      </c>
      <c r="AN51" s="11">
        <f t="shared" si="27"/>
        <v>0</v>
      </c>
      <c r="AO51" s="11">
        <f t="shared" si="27"/>
        <v>0</v>
      </c>
      <c r="AP51" s="11">
        <f t="shared" si="27"/>
        <v>0</v>
      </c>
      <c r="AQ51" s="11">
        <f t="shared" si="27"/>
        <v>0</v>
      </c>
      <c r="AR51" s="11">
        <f t="shared" si="27"/>
        <v>0</v>
      </c>
      <c r="AS51" s="11">
        <f t="shared" si="27"/>
        <v>0</v>
      </c>
      <c r="AT51" s="11">
        <f t="shared" si="27"/>
        <v>0</v>
      </c>
      <c r="AU51" s="11">
        <f t="shared" si="27"/>
        <v>0</v>
      </c>
      <c r="AV51" s="11">
        <f t="shared" si="27"/>
        <v>0</v>
      </c>
      <c r="AW51" s="11">
        <f t="shared" si="27"/>
        <v>0</v>
      </c>
      <c r="AX51" s="11">
        <f t="shared" si="27"/>
        <v>0</v>
      </c>
    </row>
    <row r="52" spans="1:50" x14ac:dyDescent="0.25">
      <c r="A52" s="23">
        <f t="shared" si="16"/>
        <v>0</v>
      </c>
      <c r="B52" s="95">
        <f t="shared" si="18"/>
        <v>46022</v>
      </c>
      <c r="C52" s="12">
        <f>SUM('Velocity Input'!F147:F151)</f>
        <v>0</v>
      </c>
      <c r="D52" s="15">
        <f t="shared" si="17"/>
        <v>0</v>
      </c>
      <c r="E52" s="12">
        <f t="shared" si="19"/>
        <v>0</v>
      </c>
      <c r="F52" s="11">
        <f t="shared" si="24"/>
        <v>0</v>
      </c>
      <c r="G52" s="11">
        <f t="shared" si="24"/>
        <v>0</v>
      </c>
      <c r="H52" s="11">
        <f t="shared" si="11"/>
        <v>0</v>
      </c>
      <c r="I52" s="11">
        <f t="shared" si="24"/>
        <v>0</v>
      </c>
      <c r="J52" s="11">
        <f t="shared" si="24"/>
        <v>0</v>
      </c>
      <c r="K52" s="11">
        <f t="shared" si="24"/>
        <v>0</v>
      </c>
      <c r="L52" s="11">
        <f t="shared" si="12"/>
        <v>0</v>
      </c>
      <c r="M52" s="11">
        <f t="shared" si="24"/>
        <v>0</v>
      </c>
      <c r="N52" s="11">
        <f t="shared" si="24"/>
        <v>0</v>
      </c>
      <c r="O52" s="11">
        <f t="shared" si="24"/>
        <v>0</v>
      </c>
      <c r="P52" s="11">
        <f t="shared" si="25"/>
        <v>0</v>
      </c>
      <c r="Q52" s="11">
        <f t="shared" si="25"/>
        <v>0</v>
      </c>
      <c r="R52" s="11">
        <f t="shared" si="25"/>
        <v>0</v>
      </c>
      <c r="S52" s="11">
        <f t="shared" si="25"/>
        <v>0</v>
      </c>
      <c r="T52" s="11">
        <f t="shared" si="25"/>
        <v>0</v>
      </c>
      <c r="U52" s="11">
        <f t="shared" si="25"/>
        <v>0</v>
      </c>
      <c r="V52" s="11">
        <f t="shared" si="25"/>
        <v>0</v>
      </c>
      <c r="W52" s="11">
        <f t="shared" si="25"/>
        <v>0</v>
      </c>
      <c r="X52" s="11">
        <f t="shared" si="25"/>
        <v>0</v>
      </c>
      <c r="Y52" s="11">
        <f t="shared" si="25"/>
        <v>0</v>
      </c>
      <c r="Z52" s="11">
        <f t="shared" si="26"/>
        <v>0</v>
      </c>
      <c r="AA52" s="11">
        <f t="shared" si="26"/>
        <v>0</v>
      </c>
      <c r="AB52" s="11">
        <f t="shared" si="26"/>
        <v>0</v>
      </c>
      <c r="AC52" s="11">
        <f t="shared" si="26"/>
        <v>0</v>
      </c>
      <c r="AD52" s="11">
        <f t="shared" si="26"/>
        <v>0</v>
      </c>
      <c r="AE52" s="11">
        <f t="shared" si="26"/>
        <v>0</v>
      </c>
      <c r="AF52" s="11">
        <f t="shared" si="26"/>
        <v>0</v>
      </c>
      <c r="AG52" s="11">
        <f t="shared" si="26"/>
        <v>0</v>
      </c>
      <c r="AH52" s="11">
        <f t="shared" si="26"/>
        <v>0</v>
      </c>
      <c r="AI52" s="11">
        <f t="shared" si="26"/>
        <v>0</v>
      </c>
      <c r="AJ52" s="11">
        <f t="shared" si="27"/>
        <v>0</v>
      </c>
      <c r="AK52" s="11">
        <f t="shared" si="27"/>
        <v>0</v>
      </c>
      <c r="AL52" s="11">
        <f t="shared" si="27"/>
        <v>0</v>
      </c>
      <c r="AM52" s="11">
        <f t="shared" si="27"/>
        <v>0</v>
      </c>
      <c r="AN52" s="11">
        <f t="shared" si="27"/>
        <v>0</v>
      </c>
      <c r="AO52" s="11">
        <f t="shared" si="27"/>
        <v>0</v>
      </c>
      <c r="AP52" s="11">
        <f t="shared" si="27"/>
        <v>0</v>
      </c>
      <c r="AQ52" s="11">
        <f t="shared" si="27"/>
        <v>0</v>
      </c>
      <c r="AR52" s="11">
        <f t="shared" si="27"/>
        <v>0</v>
      </c>
      <c r="AS52" s="11">
        <f t="shared" si="27"/>
        <v>0</v>
      </c>
      <c r="AT52" s="11">
        <f t="shared" si="27"/>
        <v>0</v>
      </c>
      <c r="AU52" s="11">
        <f t="shared" si="27"/>
        <v>0</v>
      </c>
      <c r="AV52" s="11">
        <f t="shared" si="27"/>
        <v>0</v>
      </c>
      <c r="AW52" s="11">
        <f t="shared" si="27"/>
        <v>0</v>
      </c>
      <c r="AX52" s="11">
        <f t="shared" si="27"/>
        <v>0</v>
      </c>
    </row>
    <row r="53" spans="1:50" x14ac:dyDescent="0.25">
      <c r="A53" s="23">
        <f t="shared" si="16"/>
        <v>0</v>
      </c>
      <c r="B53" s="95">
        <f t="shared" si="18"/>
        <v>46053</v>
      </c>
      <c r="C53" s="12">
        <f>SUM('Velocity Input'!F152:F156)</f>
        <v>0</v>
      </c>
      <c r="D53" s="15">
        <f t="shared" si="17"/>
        <v>0</v>
      </c>
      <c r="E53" s="12">
        <f t="shared" si="19"/>
        <v>0</v>
      </c>
      <c r="F53" s="11">
        <f t="shared" ref="F53:O67" si="28">IF($B53&gt;F$2,0,IF($C53="CLP",IF($B53=F$2,$E53*F$4,$E53*F$3),IF($B53=F$2,$E53*F$6,$E53*F$5)))</f>
        <v>0</v>
      </c>
      <c r="G53" s="11">
        <f t="shared" si="28"/>
        <v>0</v>
      </c>
      <c r="H53" s="11">
        <f t="shared" si="11"/>
        <v>0</v>
      </c>
      <c r="I53" s="11">
        <f t="shared" si="28"/>
        <v>0</v>
      </c>
      <c r="J53" s="11">
        <f t="shared" si="28"/>
        <v>0</v>
      </c>
      <c r="K53" s="11">
        <f t="shared" si="28"/>
        <v>0</v>
      </c>
      <c r="L53" s="11">
        <f t="shared" si="12"/>
        <v>0</v>
      </c>
      <c r="M53" s="11">
        <f t="shared" si="28"/>
        <v>0</v>
      </c>
      <c r="N53" s="11">
        <f t="shared" si="28"/>
        <v>0</v>
      </c>
      <c r="O53" s="11">
        <f t="shared" si="28"/>
        <v>0</v>
      </c>
      <c r="P53" s="11">
        <f t="shared" ref="P53:Y67" si="29">IF($B53&gt;P$2,0,IF($C53="CLP",IF($B53=P$2,$E53*P$4,$E53*P$3),IF($B53=P$2,$E53*P$6,$E53*P$5)))</f>
        <v>0</v>
      </c>
      <c r="Q53" s="11">
        <f t="shared" si="29"/>
        <v>0</v>
      </c>
      <c r="R53" s="11">
        <f t="shared" si="29"/>
        <v>0</v>
      </c>
      <c r="S53" s="11">
        <f t="shared" si="29"/>
        <v>0</v>
      </c>
      <c r="T53" s="11">
        <f t="shared" si="29"/>
        <v>0</v>
      </c>
      <c r="U53" s="11">
        <f t="shared" si="29"/>
        <v>0</v>
      </c>
      <c r="V53" s="11">
        <f t="shared" si="29"/>
        <v>0</v>
      </c>
      <c r="W53" s="11">
        <f t="shared" si="29"/>
        <v>0</v>
      </c>
      <c r="X53" s="11">
        <f t="shared" si="29"/>
        <v>0</v>
      </c>
      <c r="Y53" s="11">
        <f t="shared" si="29"/>
        <v>0</v>
      </c>
      <c r="Z53" s="11">
        <f t="shared" ref="Z53:AI67" si="30">IF($B53&gt;Z$2,0,IF($C53="CLP",IF($B53=Z$2,$E53*Z$4,$E53*Z$3),IF($B53=Z$2,$E53*Z$6,$E53*Z$5)))</f>
        <v>0</v>
      </c>
      <c r="AA53" s="11">
        <f t="shared" si="30"/>
        <v>0</v>
      </c>
      <c r="AB53" s="11">
        <f t="shared" si="30"/>
        <v>0</v>
      </c>
      <c r="AC53" s="11">
        <f t="shared" si="30"/>
        <v>0</v>
      </c>
      <c r="AD53" s="11">
        <f t="shared" si="30"/>
        <v>0</v>
      </c>
      <c r="AE53" s="11">
        <f t="shared" si="30"/>
        <v>0</v>
      </c>
      <c r="AF53" s="11">
        <f t="shared" si="30"/>
        <v>0</v>
      </c>
      <c r="AG53" s="11">
        <f t="shared" si="30"/>
        <v>0</v>
      </c>
      <c r="AH53" s="11">
        <f t="shared" si="30"/>
        <v>0</v>
      </c>
      <c r="AI53" s="11">
        <f t="shared" si="30"/>
        <v>0</v>
      </c>
      <c r="AJ53" s="11">
        <f t="shared" ref="AJ53:AX67" si="31">IF($B53&gt;AJ$2,0,IF($C53="CLP",IF($B53=AJ$2,$E53*AJ$4,$E53*AJ$3),IF($B53=AJ$2,$E53*AJ$6,$E53*AJ$5)))</f>
        <v>0</v>
      </c>
      <c r="AK53" s="11">
        <f t="shared" si="31"/>
        <v>0</v>
      </c>
      <c r="AL53" s="11">
        <f t="shared" si="31"/>
        <v>0</v>
      </c>
      <c r="AM53" s="11">
        <f t="shared" si="31"/>
        <v>0</v>
      </c>
      <c r="AN53" s="11">
        <f t="shared" si="31"/>
        <v>0</v>
      </c>
      <c r="AO53" s="11">
        <f t="shared" si="31"/>
        <v>0</v>
      </c>
      <c r="AP53" s="11">
        <f t="shared" si="31"/>
        <v>0</v>
      </c>
      <c r="AQ53" s="11">
        <f t="shared" si="31"/>
        <v>0</v>
      </c>
      <c r="AR53" s="11">
        <f t="shared" si="31"/>
        <v>0</v>
      </c>
      <c r="AS53" s="11">
        <f t="shared" si="31"/>
        <v>0</v>
      </c>
      <c r="AT53" s="11">
        <f t="shared" si="31"/>
        <v>0</v>
      </c>
      <c r="AU53" s="11">
        <f t="shared" si="31"/>
        <v>0</v>
      </c>
      <c r="AV53" s="11">
        <f t="shared" si="31"/>
        <v>0</v>
      </c>
      <c r="AW53" s="11">
        <f t="shared" si="31"/>
        <v>0</v>
      </c>
      <c r="AX53" s="11">
        <f t="shared" si="31"/>
        <v>0</v>
      </c>
    </row>
    <row r="54" spans="1:50" x14ac:dyDescent="0.25">
      <c r="A54" s="23">
        <f t="shared" si="16"/>
        <v>0</v>
      </c>
      <c r="B54" s="95">
        <f t="shared" si="18"/>
        <v>46081</v>
      </c>
      <c r="C54" s="12">
        <f>SUM('Velocity Input'!F157:F161)</f>
        <v>0</v>
      </c>
      <c r="D54" s="15">
        <f t="shared" si="17"/>
        <v>0</v>
      </c>
      <c r="E54" s="12">
        <f t="shared" si="19"/>
        <v>0</v>
      </c>
      <c r="F54" s="11">
        <f t="shared" si="28"/>
        <v>0</v>
      </c>
      <c r="G54" s="11">
        <f t="shared" si="28"/>
        <v>0</v>
      </c>
      <c r="H54" s="11">
        <f t="shared" si="11"/>
        <v>0</v>
      </c>
      <c r="I54" s="11">
        <f t="shared" si="28"/>
        <v>0</v>
      </c>
      <c r="J54" s="11">
        <f t="shared" si="28"/>
        <v>0</v>
      </c>
      <c r="K54" s="11">
        <f t="shared" si="28"/>
        <v>0</v>
      </c>
      <c r="L54" s="11">
        <f t="shared" si="12"/>
        <v>0</v>
      </c>
      <c r="M54" s="11">
        <f t="shared" si="28"/>
        <v>0</v>
      </c>
      <c r="N54" s="11">
        <f t="shared" si="28"/>
        <v>0</v>
      </c>
      <c r="O54" s="11">
        <f t="shared" si="28"/>
        <v>0</v>
      </c>
      <c r="P54" s="11">
        <f t="shared" si="29"/>
        <v>0</v>
      </c>
      <c r="Q54" s="11">
        <f t="shared" si="29"/>
        <v>0</v>
      </c>
      <c r="R54" s="11">
        <f t="shared" si="29"/>
        <v>0</v>
      </c>
      <c r="S54" s="11">
        <f t="shared" si="29"/>
        <v>0</v>
      </c>
      <c r="T54" s="11">
        <f t="shared" si="29"/>
        <v>0</v>
      </c>
      <c r="U54" s="11">
        <f t="shared" si="29"/>
        <v>0</v>
      </c>
      <c r="V54" s="11">
        <f t="shared" si="29"/>
        <v>0</v>
      </c>
      <c r="W54" s="11">
        <f t="shared" si="29"/>
        <v>0</v>
      </c>
      <c r="X54" s="11">
        <f t="shared" si="29"/>
        <v>0</v>
      </c>
      <c r="Y54" s="11">
        <f t="shared" si="29"/>
        <v>0</v>
      </c>
      <c r="Z54" s="11">
        <f t="shared" si="30"/>
        <v>0</v>
      </c>
      <c r="AA54" s="11">
        <f t="shared" si="30"/>
        <v>0</v>
      </c>
      <c r="AB54" s="11">
        <f t="shared" si="30"/>
        <v>0</v>
      </c>
      <c r="AC54" s="11">
        <f t="shared" si="30"/>
        <v>0</v>
      </c>
      <c r="AD54" s="11">
        <f t="shared" si="30"/>
        <v>0</v>
      </c>
      <c r="AE54" s="11">
        <f t="shared" si="30"/>
        <v>0</v>
      </c>
      <c r="AF54" s="11">
        <f t="shared" si="30"/>
        <v>0</v>
      </c>
      <c r="AG54" s="11">
        <f t="shared" si="30"/>
        <v>0</v>
      </c>
      <c r="AH54" s="11">
        <f t="shared" si="30"/>
        <v>0</v>
      </c>
      <c r="AI54" s="11">
        <f t="shared" si="30"/>
        <v>0</v>
      </c>
      <c r="AJ54" s="11">
        <f t="shared" si="31"/>
        <v>0</v>
      </c>
      <c r="AK54" s="11">
        <f t="shared" si="31"/>
        <v>0</v>
      </c>
      <c r="AL54" s="11">
        <f t="shared" si="31"/>
        <v>0</v>
      </c>
      <c r="AM54" s="11">
        <f t="shared" si="31"/>
        <v>0</v>
      </c>
      <c r="AN54" s="11">
        <f t="shared" si="31"/>
        <v>0</v>
      </c>
      <c r="AO54" s="11">
        <f t="shared" si="31"/>
        <v>0</v>
      </c>
      <c r="AP54" s="11">
        <f t="shared" si="31"/>
        <v>0</v>
      </c>
      <c r="AQ54" s="11">
        <f t="shared" si="31"/>
        <v>0</v>
      </c>
      <c r="AR54" s="11">
        <f t="shared" si="31"/>
        <v>0</v>
      </c>
      <c r="AS54" s="11">
        <f t="shared" si="31"/>
        <v>0</v>
      </c>
      <c r="AT54" s="11">
        <f t="shared" si="31"/>
        <v>0</v>
      </c>
      <c r="AU54" s="11">
        <f t="shared" si="31"/>
        <v>0</v>
      </c>
      <c r="AV54" s="11">
        <f t="shared" si="31"/>
        <v>0</v>
      </c>
      <c r="AW54" s="11">
        <f t="shared" si="31"/>
        <v>0</v>
      </c>
      <c r="AX54" s="11">
        <f t="shared" si="31"/>
        <v>0</v>
      </c>
    </row>
    <row r="55" spans="1:50" x14ac:dyDescent="0.25">
      <c r="A55" s="23">
        <f t="shared" si="16"/>
        <v>0</v>
      </c>
      <c r="B55" s="95">
        <f t="shared" si="18"/>
        <v>46112</v>
      </c>
      <c r="C55" s="12">
        <f>SUM('Velocity Input'!F162:F166)</f>
        <v>0</v>
      </c>
      <c r="D55" s="15">
        <f t="shared" si="17"/>
        <v>0</v>
      </c>
      <c r="E55" s="12">
        <f t="shared" si="19"/>
        <v>0</v>
      </c>
      <c r="F55" s="11">
        <f t="shared" si="28"/>
        <v>0</v>
      </c>
      <c r="G55" s="11">
        <f t="shared" si="28"/>
        <v>0</v>
      </c>
      <c r="H55" s="11">
        <f t="shared" si="11"/>
        <v>0</v>
      </c>
      <c r="I55" s="11">
        <f t="shared" si="28"/>
        <v>0</v>
      </c>
      <c r="J55" s="11">
        <f t="shared" si="28"/>
        <v>0</v>
      </c>
      <c r="K55" s="11">
        <f t="shared" si="28"/>
        <v>0</v>
      </c>
      <c r="L55" s="11">
        <f t="shared" si="12"/>
        <v>0</v>
      </c>
      <c r="M55" s="11">
        <f t="shared" si="28"/>
        <v>0</v>
      </c>
      <c r="N55" s="11">
        <f t="shared" si="28"/>
        <v>0</v>
      </c>
      <c r="O55" s="11">
        <f t="shared" si="28"/>
        <v>0</v>
      </c>
      <c r="P55" s="11">
        <f t="shared" si="29"/>
        <v>0</v>
      </c>
      <c r="Q55" s="11">
        <f t="shared" si="29"/>
        <v>0</v>
      </c>
      <c r="R55" s="11">
        <f t="shared" si="29"/>
        <v>0</v>
      </c>
      <c r="S55" s="11">
        <f t="shared" si="29"/>
        <v>0</v>
      </c>
      <c r="T55" s="11">
        <f t="shared" si="29"/>
        <v>0</v>
      </c>
      <c r="U55" s="11">
        <f t="shared" si="29"/>
        <v>0</v>
      </c>
      <c r="V55" s="11">
        <f t="shared" si="29"/>
        <v>0</v>
      </c>
      <c r="W55" s="11">
        <f t="shared" si="29"/>
        <v>0</v>
      </c>
      <c r="X55" s="11">
        <f t="shared" si="29"/>
        <v>0</v>
      </c>
      <c r="Y55" s="11">
        <f t="shared" si="29"/>
        <v>0</v>
      </c>
      <c r="Z55" s="11">
        <f t="shared" si="30"/>
        <v>0</v>
      </c>
      <c r="AA55" s="11">
        <f t="shared" si="30"/>
        <v>0</v>
      </c>
      <c r="AB55" s="11">
        <f t="shared" si="30"/>
        <v>0</v>
      </c>
      <c r="AC55" s="11">
        <f t="shared" si="30"/>
        <v>0</v>
      </c>
      <c r="AD55" s="11">
        <f t="shared" si="30"/>
        <v>0</v>
      </c>
      <c r="AE55" s="11">
        <f t="shared" si="30"/>
        <v>0</v>
      </c>
      <c r="AF55" s="11">
        <f t="shared" si="30"/>
        <v>0</v>
      </c>
      <c r="AG55" s="11">
        <f t="shared" si="30"/>
        <v>0</v>
      </c>
      <c r="AH55" s="11">
        <f t="shared" si="30"/>
        <v>0</v>
      </c>
      <c r="AI55" s="11">
        <f t="shared" si="30"/>
        <v>0</v>
      </c>
      <c r="AJ55" s="11">
        <f t="shared" si="31"/>
        <v>0</v>
      </c>
      <c r="AK55" s="11">
        <f t="shared" si="31"/>
        <v>0</v>
      </c>
      <c r="AL55" s="11">
        <f t="shared" si="31"/>
        <v>0</v>
      </c>
      <c r="AM55" s="11">
        <f t="shared" si="31"/>
        <v>0</v>
      </c>
      <c r="AN55" s="11">
        <f t="shared" si="31"/>
        <v>0</v>
      </c>
      <c r="AO55" s="11">
        <f t="shared" si="31"/>
        <v>0</v>
      </c>
      <c r="AP55" s="11">
        <f t="shared" si="31"/>
        <v>0</v>
      </c>
      <c r="AQ55" s="11">
        <f t="shared" si="31"/>
        <v>0</v>
      </c>
      <c r="AR55" s="11">
        <f t="shared" si="31"/>
        <v>0</v>
      </c>
      <c r="AS55" s="11">
        <f t="shared" si="31"/>
        <v>0</v>
      </c>
      <c r="AT55" s="11">
        <f t="shared" si="31"/>
        <v>0</v>
      </c>
      <c r="AU55" s="11">
        <f t="shared" si="31"/>
        <v>0</v>
      </c>
      <c r="AV55" s="11">
        <f t="shared" si="31"/>
        <v>0</v>
      </c>
      <c r="AW55" s="11">
        <f t="shared" si="31"/>
        <v>0</v>
      </c>
      <c r="AX55" s="11">
        <f t="shared" si="31"/>
        <v>0</v>
      </c>
    </row>
    <row r="56" spans="1:50" x14ac:dyDescent="0.25">
      <c r="A56" s="23">
        <f t="shared" si="16"/>
        <v>0</v>
      </c>
      <c r="B56" s="95">
        <f t="shared" si="18"/>
        <v>46142</v>
      </c>
      <c r="C56" s="12">
        <f>SUM('Velocity Input'!F167:F171)</f>
        <v>0</v>
      </c>
      <c r="D56" s="15">
        <f t="shared" si="17"/>
        <v>0</v>
      </c>
      <c r="E56" s="12">
        <f t="shared" si="19"/>
        <v>0</v>
      </c>
      <c r="F56" s="11">
        <f t="shared" si="28"/>
        <v>0</v>
      </c>
      <c r="G56" s="11">
        <f t="shared" si="28"/>
        <v>0</v>
      </c>
      <c r="H56" s="11">
        <f t="shared" si="11"/>
        <v>0</v>
      </c>
      <c r="I56" s="11">
        <f t="shared" si="28"/>
        <v>0</v>
      </c>
      <c r="J56" s="11">
        <f t="shared" si="28"/>
        <v>0</v>
      </c>
      <c r="K56" s="11">
        <f t="shared" si="28"/>
        <v>0</v>
      </c>
      <c r="L56" s="11">
        <f t="shared" si="12"/>
        <v>0</v>
      </c>
      <c r="M56" s="11">
        <f t="shared" si="28"/>
        <v>0</v>
      </c>
      <c r="N56" s="11">
        <f t="shared" si="28"/>
        <v>0</v>
      </c>
      <c r="O56" s="11">
        <f t="shared" si="28"/>
        <v>0</v>
      </c>
      <c r="P56" s="11">
        <f t="shared" si="29"/>
        <v>0</v>
      </c>
      <c r="Q56" s="11">
        <f t="shared" si="29"/>
        <v>0</v>
      </c>
      <c r="R56" s="11">
        <f t="shared" si="29"/>
        <v>0</v>
      </c>
      <c r="S56" s="11">
        <f t="shared" si="29"/>
        <v>0</v>
      </c>
      <c r="T56" s="11">
        <f t="shared" si="29"/>
        <v>0</v>
      </c>
      <c r="U56" s="11">
        <f t="shared" si="29"/>
        <v>0</v>
      </c>
      <c r="V56" s="11">
        <f t="shared" si="29"/>
        <v>0</v>
      </c>
      <c r="W56" s="11">
        <f t="shared" si="29"/>
        <v>0</v>
      </c>
      <c r="X56" s="11">
        <f t="shared" si="29"/>
        <v>0</v>
      </c>
      <c r="Y56" s="11">
        <f t="shared" si="29"/>
        <v>0</v>
      </c>
      <c r="Z56" s="11">
        <f t="shared" si="30"/>
        <v>0</v>
      </c>
      <c r="AA56" s="11">
        <f t="shared" si="30"/>
        <v>0</v>
      </c>
      <c r="AB56" s="11">
        <f t="shared" si="30"/>
        <v>0</v>
      </c>
      <c r="AC56" s="11">
        <f t="shared" si="30"/>
        <v>0</v>
      </c>
      <c r="AD56" s="11">
        <f t="shared" si="30"/>
        <v>0</v>
      </c>
      <c r="AE56" s="11">
        <f t="shared" si="30"/>
        <v>0</v>
      </c>
      <c r="AF56" s="11">
        <f t="shared" si="30"/>
        <v>0</v>
      </c>
      <c r="AG56" s="11">
        <f t="shared" si="30"/>
        <v>0</v>
      </c>
      <c r="AH56" s="11">
        <f t="shared" si="30"/>
        <v>0</v>
      </c>
      <c r="AI56" s="11">
        <f t="shared" si="30"/>
        <v>0</v>
      </c>
      <c r="AJ56" s="11">
        <f t="shared" si="31"/>
        <v>0</v>
      </c>
      <c r="AK56" s="11">
        <f t="shared" si="31"/>
        <v>0</v>
      </c>
      <c r="AL56" s="11">
        <f t="shared" si="31"/>
        <v>0</v>
      </c>
      <c r="AM56" s="11">
        <f t="shared" si="31"/>
        <v>0</v>
      </c>
      <c r="AN56" s="11">
        <f t="shared" si="31"/>
        <v>0</v>
      </c>
      <c r="AO56" s="11">
        <f t="shared" si="31"/>
        <v>0</v>
      </c>
      <c r="AP56" s="11">
        <f t="shared" si="31"/>
        <v>0</v>
      </c>
      <c r="AQ56" s="11">
        <f t="shared" si="31"/>
        <v>0</v>
      </c>
      <c r="AR56" s="11">
        <f t="shared" si="31"/>
        <v>0</v>
      </c>
      <c r="AS56" s="11">
        <f t="shared" si="31"/>
        <v>0</v>
      </c>
      <c r="AT56" s="11">
        <f t="shared" si="31"/>
        <v>0</v>
      </c>
      <c r="AU56" s="11">
        <f t="shared" si="31"/>
        <v>0</v>
      </c>
      <c r="AV56" s="11">
        <f t="shared" si="31"/>
        <v>0</v>
      </c>
      <c r="AW56" s="11">
        <f t="shared" si="31"/>
        <v>0</v>
      </c>
      <c r="AX56" s="11">
        <f t="shared" si="31"/>
        <v>0</v>
      </c>
    </row>
    <row r="57" spans="1:50" x14ac:dyDescent="0.25">
      <c r="A57" s="23">
        <f t="shared" si="16"/>
        <v>0</v>
      </c>
      <c r="B57" s="95">
        <f t="shared" si="18"/>
        <v>46173</v>
      </c>
      <c r="C57" s="12">
        <f>SUM('Velocity Input'!F172:F176)</f>
        <v>0</v>
      </c>
      <c r="D57" s="15">
        <f t="shared" si="17"/>
        <v>0</v>
      </c>
      <c r="E57" s="12">
        <f t="shared" si="19"/>
        <v>0</v>
      </c>
      <c r="F57" s="11">
        <f t="shared" si="28"/>
        <v>0</v>
      </c>
      <c r="G57" s="11">
        <f t="shared" si="28"/>
        <v>0</v>
      </c>
      <c r="H57" s="11">
        <f t="shared" si="11"/>
        <v>0</v>
      </c>
      <c r="I57" s="11">
        <f t="shared" si="28"/>
        <v>0</v>
      </c>
      <c r="J57" s="11">
        <f t="shared" si="28"/>
        <v>0</v>
      </c>
      <c r="K57" s="11">
        <f t="shared" si="28"/>
        <v>0</v>
      </c>
      <c r="L57" s="11">
        <f t="shared" si="12"/>
        <v>0</v>
      </c>
      <c r="M57" s="11">
        <f t="shared" si="28"/>
        <v>0</v>
      </c>
      <c r="N57" s="11">
        <f t="shared" si="28"/>
        <v>0</v>
      </c>
      <c r="O57" s="11">
        <f t="shared" si="28"/>
        <v>0</v>
      </c>
      <c r="P57" s="11">
        <f t="shared" si="29"/>
        <v>0</v>
      </c>
      <c r="Q57" s="11">
        <f t="shared" si="29"/>
        <v>0</v>
      </c>
      <c r="R57" s="11">
        <f t="shared" si="29"/>
        <v>0</v>
      </c>
      <c r="S57" s="11">
        <f t="shared" si="29"/>
        <v>0</v>
      </c>
      <c r="T57" s="11">
        <f t="shared" si="29"/>
        <v>0</v>
      </c>
      <c r="U57" s="11">
        <f t="shared" si="29"/>
        <v>0</v>
      </c>
      <c r="V57" s="11">
        <f t="shared" si="29"/>
        <v>0</v>
      </c>
      <c r="W57" s="11">
        <f t="shared" si="29"/>
        <v>0</v>
      </c>
      <c r="X57" s="11">
        <f t="shared" si="29"/>
        <v>0</v>
      </c>
      <c r="Y57" s="11">
        <f t="shared" si="29"/>
        <v>0</v>
      </c>
      <c r="Z57" s="11">
        <f t="shared" si="30"/>
        <v>0</v>
      </c>
      <c r="AA57" s="11">
        <f t="shared" si="30"/>
        <v>0</v>
      </c>
      <c r="AB57" s="11">
        <f t="shared" si="30"/>
        <v>0</v>
      </c>
      <c r="AC57" s="11">
        <f t="shared" si="30"/>
        <v>0</v>
      </c>
      <c r="AD57" s="11">
        <f t="shared" si="30"/>
        <v>0</v>
      </c>
      <c r="AE57" s="11">
        <f t="shared" si="30"/>
        <v>0</v>
      </c>
      <c r="AF57" s="11">
        <f t="shared" si="30"/>
        <v>0</v>
      </c>
      <c r="AG57" s="11">
        <f t="shared" si="30"/>
        <v>0</v>
      </c>
      <c r="AH57" s="11">
        <f t="shared" si="30"/>
        <v>0</v>
      </c>
      <c r="AI57" s="11">
        <f t="shared" si="30"/>
        <v>0</v>
      </c>
      <c r="AJ57" s="11">
        <f t="shared" si="31"/>
        <v>0</v>
      </c>
      <c r="AK57" s="11">
        <f t="shared" si="31"/>
        <v>0</v>
      </c>
      <c r="AL57" s="11">
        <f t="shared" si="31"/>
        <v>0</v>
      </c>
      <c r="AM57" s="11">
        <f t="shared" si="31"/>
        <v>0</v>
      </c>
      <c r="AN57" s="11">
        <f t="shared" si="31"/>
        <v>0</v>
      </c>
      <c r="AO57" s="11">
        <f t="shared" si="31"/>
        <v>0</v>
      </c>
      <c r="AP57" s="11">
        <f t="shared" si="31"/>
        <v>0</v>
      </c>
      <c r="AQ57" s="11">
        <f t="shared" si="31"/>
        <v>0</v>
      </c>
      <c r="AR57" s="11">
        <f t="shared" si="31"/>
        <v>0</v>
      </c>
      <c r="AS57" s="11">
        <f t="shared" si="31"/>
        <v>0</v>
      </c>
      <c r="AT57" s="11">
        <f t="shared" si="31"/>
        <v>0</v>
      </c>
      <c r="AU57" s="11">
        <f t="shared" si="31"/>
        <v>0</v>
      </c>
      <c r="AV57" s="11">
        <f t="shared" si="31"/>
        <v>0</v>
      </c>
      <c r="AW57" s="11">
        <f t="shared" si="31"/>
        <v>0</v>
      </c>
      <c r="AX57" s="11">
        <f t="shared" si="31"/>
        <v>0</v>
      </c>
    </row>
    <row r="58" spans="1:50" x14ac:dyDescent="0.25">
      <c r="A58" s="23">
        <f t="shared" si="16"/>
        <v>0</v>
      </c>
      <c r="B58" s="95">
        <f t="shared" si="18"/>
        <v>46203</v>
      </c>
      <c r="C58" s="12">
        <f>SUM('Velocity Input'!F177:F181)</f>
        <v>0</v>
      </c>
      <c r="D58" s="15">
        <f t="shared" si="17"/>
        <v>0</v>
      </c>
      <c r="E58" s="12">
        <f t="shared" si="19"/>
        <v>0</v>
      </c>
      <c r="F58" s="11">
        <f t="shared" si="28"/>
        <v>0</v>
      </c>
      <c r="G58" s="11">
        <f t="shared" si="28"/>
        <v>0</v>
      </c>
      <c r="H58" s="11">
        <f t="shared" si="11"/>
        <v>0</v>
      </c>
      <c r="I58" s="11">
        <f t="shared" si="28"/>
        <v>0</v>
      </c>
      <c r="J58" s="11">
        <f t="shared" si="28"/>
        <v>0</v>
      </c>
      <c r="K58" s="11">
        <f t="shared" si="28"/>
        <v>0</v>
      </c>
      <c r="L58" s="11">
        <f t="shared" si="12"/>
        <v>0</v>
      </c>
      <c r="M58" s="11">
        <f t="shared" si="28"/>
        <v>0</v>
      </c>
      <c r="N58" s="11">
        <f t="shared" si="28"/>
        <v>0</v>
      </c>
      <c r="O58" s="11">
        <f t="shared" si="28"/>
        <v>0</v>
      </c>
      <c r="P58" s="11">
        <f t="shared" si="29"/>
        <v>0</v>
      </c>
      <c r="Q58" s="11">
        <f t="shared" si="29"/>
        <v>0</v>
      </c>
      <c r="R58" s="11">
        <f t="shared" si="29"/>
        <v>0</v>
      </c>
      <c r="S58" s="11">
        <f t="shared" si="29"/>
        <v>0</v>
      </c>
      <c r="T58" s="11">
        <f t="shared" si="29"/>
        <v>0</v>
      </c>
      <c r="U58" s="11">
        <f t="shared" si="29"/>
        <v>0</v>
      </c>
      <c r="V58" s="11">
        <f t="shared" si="29"/>
        <v>0</v>
      </c>
      <c r="W58" s="11">
        <f t="shared" si="29"/>
        <v>0</v>
      </c>
      <c r="X58" s="11">
        <f t="shared" si="29"/>
        <v>0</v>
      </c>
      <c r="Y58" s="11">
        <f t="shared" si="29"/>
        <v>0</v>
      </c>
      <c r="Z58" s="11">
        <f t="shared" si="30"/>
        <v>0</v>
      </c>
      <c r="AA58" s="11">
        <f t="shared" si="30"/>
        <v>0</v>
      </c>
      <c r="AB58" s="11">
        <f t="shared" si="30"/>
        <v>0</v>
      </c>
      <c r="AC58" s="11">
        <f t="shared" si="30"/>
        <v>0</v>
      </c>
      <c r="AD58" s="11">
        <f t="shared" si="30"/>
        <v>0</v>
      </c>
      <c r="AE58" s="11">
        <f t="shared" si="30"/>
        <v>0</v>
      </c>
      <c r="AF58" s="11">
        <f t="shared" si="30"/>
        <v>0</v>
      </c>
      <c r="AG58" s="11">
        <f t="shared" si="30"/>
        <v>0</v>
      </c>
      <c r="AH58" s="11">
        <f t="shared" si="30"/>
        <v>0</v>
      </c>
      <c r="AI58" s="11">
        <f t="shared" si="30"/>
        <v>0</v>
      </c>
      <c r="AJ58" s="11">
        <f t="shared" si="31"/>
        <v>0</v>
      </c>
      <c r="AK58" s="11">
        <f t="shared" si="31"/>
        <v>0</v>
      </c>
      <c r="AL58" s="11">
        <f t="shared" si="31"/>
        <v>0</v>
      </c>
      <c r="AM58" s="11">
        <f t="shared" si="31"/>
        <v>0</v>
      </c>
      <c r="AN58" s="11">
        <f t="shared" si="31"/>
        <v>0</v>
      </c>
      <c r="AO58" s="11">
        <f t="shared" si="31"/>
        <v>0</v>
      </c>
      <c r="AP58" s="11">
        <f t="shared" si="31"/>
        <v>0</v>
      </c>
      <c r="AQ58" s="11">
        <f t="shared" si="31"/>
        <v>0</v>
      </c>
      <c r="AR58" s="11">
        <f t="shared" si="31"/>
        <v>0</v>
      </c>
      <c r="AS58" s="11">
        <f t="shared" si="31"/>
        <v>0</v>
      </c>
      <c r="AT58" s="11">
        <f t="shared" si="31"/>
        <v>0</v>
      </c>
      <c r="AU58" s="11">
        <f t="shared" si="31"/>
        <v>0</v>
      </c>
      <c r="AV58" s="11">
        <f t="shared" si="31"/>
        <v>0</v>
      </c>
      <c r="AW58" s="11">
        <f t="shared" si="31"/>
        <v>0</v>
      </c>
      <c r="AX58" s="11">
        <f t="shared" si="31"/>
        <v>0</v>
      </c>
    </row>
    <row r="59" spans="1:50" x14ac:dyDescent="0.25">
      <c r="A59" s="23">
        <f t="shared" si="16"/>
        <v>0</v>
      </c>
      <c r="B59" s="95">
        <f t="shared" si="18"/>
        <v>46234</v>
      </c>
      <c r="C59" s="12">
        <f>SUM('Velocity Input'!F182:F186)</f>
        <v>0</v>
      </c>
      <c r="D59" s="15">
        <f t="shared" si="17"/>
        <v>0</v>
      </c>
      <c r="E59" s="12">
        <f t="shared" si="19"/>
        <v>0</v>
      </c>
      <c r="F59" s="11">
        <f t="shared" si="28"/>
        <v>0</v>
      </c>
      <c r="G59" s="11">
        <f t="shared" si="28"/>
        <v>0</v>
      </c>
      <c r="H59" s="11">
        <f t="shared" si="11"/>
        <v>0</v>
      </c>
      <c r="I59" s="11">
        <f t="shared" si="28"/>
        <v>0</v>
      </c>
      <c r="J59" s="11">
        <f t="shared" si="28"/>
        <v>0</v>
      </c>
      <c r="K59" s="11">
        <f t="shared" si="28"/>
        <v>0</v>
      </c>
      <c r="L59" s="11">
        <f t="shared" si="12"/>
        <v>0</v>
      </c>
      <c r="M59" s="11">
        <f t="shared" si="28"/>
        <v>0</v>
      </c>
      <c r="N59" s="11">
        <f t="shared" si="28"/>
        <v>0</v>
      </c>
      <c r="O59" s="11">
        <f t="shared" si="28"/>
        <v>0</v>
      </c>
      <c r="P59" s="11">
        <f t="shared" si="29"/>
        <v>0</v>
      </c>
      <c r="Q59" s="11">
        <f t="shared" si="29"/>
        <v>0</v>
      </c>
      <c r="R59" s="11">
        <f t="shared" si="29"/>
        <v>0</v>
      </c>
      <c r="S59" s="11">
        <f t="shared" si="29"/>
        <v>0</v>
      </c>
      <c r="T59" s="11">
        <f t="shared" si="29"/>
        <v>0</v>
      </c>
      <c r="U59" s="11">
        <f t="shared" si="29"/>
        <v>0</v>
      </c>
      <c r="V59" s="11">
        <f t="shared" si="29"/>
        <v>0</v>
      </c>
      <c r="W59" s="11">
        <f t="shared" si="29"/>
        <v>0</v>
      </c>
      <c r="X59" s="11">
        <f t="shared" si="29"/>
        <v>0</v>
      </c>
      <c r="Y59" s="11">
        <f t="shared" si="29"/>
        <v>0</v>
      </c>
      <c r="Z59" s="11">
        <f t="shared" si="30"/>
        <v>0</v>
      </c>
      <c r="AA59" s="11">
        <f t="shared" si="30"/>
        <v>0</v>
      </c>
      <c r="AB59" s="11">
        <f t="shared" si="30"/>
        <v>0</v>
      </c>
      <c r="AC59" s="11">
        <f t="shared" si="30"/>
        <v>0</v>
      </c>
      <c r="AD59" s="11">
        <f t="shared" si="30"/>
        <v>0</v>
      </c>
      <c r="AE59" s="11">
        <f t="shared" si="30"/>
        <v>0</v>
      </c>
      <c r="AF59" s="11">
        <f t="shared" si="30"/>
        <v>0</v>
      </c>
      <c r="AG59" s="11">
        <f t="shared" si="30"/>
        <v>0</v>
      </c>
      <c r="AH59" s="11">
        <f t="shared" si="30"/>
        <v>0</v>
      </c>
      <c r="AI59" s="11">
        <f t="shared" si="30"/>
        <v>0</v>
      </c>
      <c r="AJ59" s="11">
        <f t="shared" si="31"/>
        <v>0</v>
      </c>
      <c r="AK59" s="11">
        <f t="shared" si="31"/>
        <v>0</v>
      </c>
      <c r="AL59" s="11">
        <f t="shared" si="31"/>
        <v>0</v>
      </c>
      <c r="AM59" s="11">
        <f t="shared" si="31"/>
        <v>0</v>
      </c>
      <c r="AN59" s="11">
        <f t="shared" si="31"/>
        <v>0</v>
      </c>
      <c r="AO59" s="11">
        <f t="shared" si="31"/>
        <v>0</v>
      </c>
      <c r="AP59" s="11">
        <f t="shared" si="31"/>
        <v>0</v>
      </c>
      <c r="AQ59" s="11">
        <f t="shared" si="31"/>
        <v>0</v>
      </c>
      <c r="AR59" s="11">
        <f t="shared" si="31"/>
        <v>0</v>
      </c>
      <c r="AS59" s="11">
        <f t="shared" si="31"/>
        <v>0</v>
      </c>
      <c r="AT59" s="11">
        <f t="shared" si="31"/>
        <v>0</v>
      </c>
      <c r="AU59" s="11">
        <f t="shared" si="31"/>
        <v>0</v>
      </c>
      <c r="AV59" s="11">
        <f t="shared" si="31"/>
        <v>0</v>
      </c>
      <c r="AW59" s="11">
        <f t="shared" si="31"/>
        <v>0</v>
      </c>
      <c r="AX59" s="11">
        <f t="shared" si="31"/>
        <v>0</v>
      </c>
    </row>
    <row r="60" spans="1:50" x14ac:dyDescent="0.25">
      <c r="A60" s="23">
        <f t="shared" si="16"/>
        <v>0</v>
      </c>
      <c r="B60" s="95">
        <f t="shared" si="18"/>
        <v>46265</v>
      </c>
      <c r="C60" s="12">
        <f>SUM('Velocity Input'!F187:F191)</f>
        <v>0</v>
      </c>
      <c r="D60" s="15">
        <f t="shared" si="17"/>
        <v>0</v>
      </c>
      <c r="E60" s="12">
        <f t="shared" si="19"/>
        <v>0</v>
      </c>
      <c r="F60" s="11">
        <f t="shared" si="28"/>
        <v>0</v>
      </c>
      <c r="G60" s="11">
        <f t="shared" si="28"/>
        <v>0</v>
      </c>
      <c r="H60" s="11">
        <f t="shared" si="11"/>
        <v>0</v>
      </c>
      <c r="I60" s="11">
        <f t="shared" si="28"/>
        <v>0</v>
      </c>
      <c r="J60" s="11">
        <f t="shared" si="28"/>
        <v>0</v>
      </c>
      <c r="K60" s="11">
        <f t="shared" si="28"/>
        <v>0</v>
      </c>
      <c r="L60" s="11">
        <f t="shared" si="12"/>
        <v>0</v>
      </c>
      <c r="M60" s="11">
        <f t="shared" si="28"/>
        <v>0</v>
      </c>
      <c r="N60" s="11">
        <f t="shared" si="28"/>
        <v>0</v>
      </c>
      <c r="O60" s="11">
        <f t="shared" si="28"/>
        <v>0</v>
      </c>
      <c r="P60" s="11">
        <f t="shared" si="29"/>
        <v>0</v>
      </c>
      <c r="Q60" s="11">
        <f t="shared" si="29"/>
        <v>0</v>
      </c>
      <c r="R60" s="11">
        <f t="shared" si="29"/>
        <v>0</v>
      </c>
      <c r="S60" s="11">
        <f t="shared" si="29"/>
        <v>0</v>
      </c>
      <c r="T60" s="11">
        <f t="shared" si="29"/>
        <v>0</v>
      </c>
      <c r="U60" s="11">
        <f t="shared" si="29"/>
        <v>0</v>
      </c>
      <c r="V60" s="11">
        <f t="shared" si="29"/>
        <v>0</v>
      </c>
      <c r="W60" s="11">
        <f t="shared" si="29"/>
        <v>0</v>
      </c>
      <c r="X60" s="11">
        <f t="shared" si="29"/>
        <v>0</v>
      </c>
      <c r="Y60" s="11">
        <f t="shared" si="29"/>
        <v>0</v>
      </c>
      <c r="Z60" s="11">
        <f t="shared" si="30"/>
        <v>0</v>
      </c>
      <c r="AA60" s="11">
        <f t="shared" si="30"/>
        <v>0</v>
      </c>
      <c r="AB60" s="11">
        <f t="shared" si="30"/>
        <v>0</v>
      </c>
      <c r="AC60" s="11">
        <f t="shared" si="30"/>
        <v>0</v>
      </c>
      <c r="AD60" s="11">
        <f t="shared" si="30"/>
        <v>0</v>
      </c>
      <c r="AE60" s="11">
        <f t="shared" si="30"/>
        <v>0</v>
      </c>
      <c r="AF60" s="11">
        <f t="shared" si="30"/>
        <v>0</v>
      </c>
      <c r="AG60" s="11">
        <f t="shared" si="30"/>
        <v>0</v>
      </c>
      <c r="AH60" s="11">
        <f t="shared" si="30"/>
        <v>0</v>
      </c>
      <c r="AI60" s="11">
        <f t="shared" si="30"/>
        <v>0</v>
      </c>
      <c r="AJ60" s="11">
        <f t="shared" si="31"/>
        <v>0</v>
      </c>
      <c r="AK60" s="11">
        <f t="shared" si="31"/>
        <v>0</v>
      </c>
      <c r="AL60" s="11">
        <f t="shared" si="31"/>
        <v>0</v>
      </c>
      <c r="AM60" s="11">
        <f t="shared" si="31"/>
        <v>0</v>
      </c>
      <c r="AN60" s="11">
        <f t="shared" si="31"/>
        <v>0</v>
      </c>
      <c r="AO60" s="11">
        <f t="shared" si="31"/>
        <v>0</v>
      </c>
      <c r="AP60" s="11">
        <f t="shared" si="31"/>
        <v>0</v>
      </c>
      <c r="AQ60" s="11">
        <f t="shared" si="31"/>
        <v>0</v>
      </c>
      <c r="AR60" s="11">
        <f t="shared" si="31"/>
        <v>0</v>
      </c>
      <c r="AS60" s="11">
        <f t="shared" si="31"/>
        <v>0</v>
      </c>
      <c r="AT60" s="11">
        <f t="shared" si="31"/>
        <v>0</v>
      </c>
      <c r="AU60" s="11">
        <f t="shared" si="31"/>
        <v>0</v>
      </c>
      <c r="AV60" s="11">
        <f t="shared" si="31"/>
        <v>0</v>
      </c>
      <c r="AW60" s="11">
        <f t="shared" si="31"/>
        <v>0</v>
      </c>
      <c r="AX60" s="11">
        <f t="shared" si="31"/>
        <v>0</v>
      </c>
    </row>
    <row r="61" spans="1:50" x14ac:dyDescent="0.25">
      <c r="A61" s="23">
        <f t="shared" si="16"/>
        <v>0</v>
      </c>
      <c r="B61" s="95">
        <f t="shared" si="18"/>
        <v>46295</v>
      </c>
      <c r="C61" s="12">
        <f>SUM('Velocity Input'!F192:F195)</f>
        <v>0</v>
      </c>
      <c r="D61" s="15">
        <f t="shared" si="17"/>
        <v>0</v>
      </c>
      <c r="E61" s="12">
        <f t="shared" si="19"/>
        <v>0</v>
      </c>
      <c r="F61" s="11">
        <f t="shared" si="28"/>
        <v>0</v>
      </c>
      <c r="G61" s="11">
        <f t="shared" si="28"/>
        <v>0</v>
      </c>
      <c r="H61" s="11">
        <f t="shared" si="11"/>
        <v>0</v>
      </c>
      <c r="I61" s="11">
        <f t="shared" si="28"/>
        <v>0</v>
      </c>
      <c r="J61" s="11">
        <f t="shared" si="28"/>
        <v>0</v>
      </c>
      <c r="K61" s="11">
        <f t="shared" si="28"/>
        <v>0</v>
      </c>
      <c r="L61" s="11">
        <f t="shared" si="12"/>
        <v>0</v>
      </c>
      <c r="M61" s="11">
        <f t="shared" si="28"/>
        <v>0</v>
      </c>
      <c r="N61" s="11">
        <f t="shared" si="28"/>
        <v>0</v>
      </c>
      <c r="O61" s="11">
        <f t="shared" si="28"/>
        <v>0</v>
      </c>
      <c r="P61" s="11">
        <f t="shared" si="29"/>
        <v>0</v>
      </c>
      <c r="Q61" s="11">
        <f t="shared" si="29"/>
        <v>0</v>
      </c>
      <c r="R61" s="11">
        <f t="shared" si="29"/>
        <v>0</v>
      </c>
      <c r="S61" s="11">
        <f t="shared" si="29"/>
        <v>0</v>
      </c>
      <c r="T61" s="11">
        <f t="shared" si="29"/>
        <v>0</v>
      </c>
      <c r="U61" s="11">
        <f t="shared" si="29"/>
        <v>0</v>
      </c>
      <c r="V61" s="11">
        <f t="shared" si="29"/>
        <v>0</v>
      </c>
      <c r="W61" s="11">
        <f t="shared" si="29"/>
        <v>0</v>
      </c>
      <c r="X61" s="11">
        <f t="shared" si="29"/>
        <v>0</v>
      </c>
      <c r="Y61" s="11">
        <f t="shared" si="29"/>
        <v>0</v>
      </c>
      <c r="Z61" s="11">
        <f t="shared" si="30"/>
        <v>0</v>
      </c>
      <c r="AA61" s="11">
        <f t="shared" si="30"/>
        <v>0</v>
      </c>
      <c r="AB61" s="11">
        <f t="shared" si="30"/>
        <v>0</v>
      </c>
      <c r="AC61" s="11">
        <f t="shared" si="30"/>
        <v>0</v>
      </c>
      <c r="AD61" s="11">
        <f t="shared" si="30"/>
        <v>0</v>
      </c>
      <c r="AE61" s="11">
        <f t="shared" si="30"/>
        <v>0</v>
      </c>
      <c r="AF61" s="11">
        <f t="shared" si="30"/>
        <v>0</v>
      </c>
      <c r="AG61" s="11">
        <f t="shared" si="30"/>
        <v>0</v>
      </c>
      <c r="AH61" s="11">
        <f t="shared" si="30"/>
        <v>0</v>
      </c>
      <c r="AI61" s="11">
        <f t="shared" si="30"/>
        <v>0</v>
      </c>
      <c r="AJ61" s="11">
        <f t="shared" si="31"/>
        <v>0</v>
      </c>
      <c r="AK61" s="11">
        <f t="shared" si="31"/>
        <v>0</v>
      </c>
      <c r="AL61" s="11">
        <f t="shared" si="31"/>
        <v>0</v>
      </c>
      <c r="AM61" s="11">
        <f t="shared" si="31"/>
        <v>0</v>
      </c>
      <c r="AN61" s="11">
        <f t="shared" si="31"/>
        <v>0</v>
      </c>
      <c r="AO61" s="11">
        <f t="shared" si="31"/>
        <v>0</v>
      </c>
      <c r="AP61" s="11">
        <f t="shared" si="31"/>
        <v>0</v>
      </c>
      <c r="AQ61" s="11">
        <f t="shared" si="31"/>
        <v>0</v>
      </c>
      <c r="AR61" s="11">
        <f t="shared" si="31"/>
        <v>0</v>
      </c>
      <c r="AS61" s="11">
        <f t="shared" si="31"/>
        <v>0</v>
      </c>
      <c r="AT61" s="11">
        <f t="shared" si="31"/>
        <v>0</v>
      </c>
      <c r="AU61" s="11">
        <f t="shared" si="31"/>
        <v>0</v>
      </c>
      <c r="AV61" s="11">
        <f t="shared" si="31"/>
        <v>0</v>
      </c>
      <c r="AW61" s="11">
        <f t="shared" si="31"/>
        <v>0</v>
      </c>
      <c r="AX61" s="11">
        <f t="shared" si="31"/>
        <v>0</v>
      </c>
    </row>
    <row r="62" spans="1:50" x14ac:dyDescent="0.25">
      <c r="A62" s="23">
        <f t="shared" si="16"/>
        <v>0</v>
      </c>
      <c r="B62" s="95">
        <f t="shared" si="18"/>
        <v>46326</v>
      </c>
      <c r="C62" s="12">
        <f>SUM('Velocity Input'!F196:F199)</f>
        <v>0</v>
      </c>
      <c r="D62" s="15">
        <f t="shared" si="17"/>
        <v>0</v>
      </c>
      <c r="E62" s="12">
        <f t="shared" si="19"/>
        <v>0</v>
      </c>
      <c r="F62" s="11">
        <f t="shared" si="28"/>
        <v>0</v>
      </c>
      <c r="G62" s="11">
        <f t="shared" si="28"/>
        <v>0</v>
      </c>
      <c r="H62" s="11">
        <f t="shared" si="11"/>
        <v>0</v>
      </c>
      <c r="I62" s="11">
        <f t="shared" si="28"/>
        <v>0</v>
      </c>
      <c r="J62" s="11">
        <f t="shared" si="28"/>
        <v>0</v>
      </c>
      <c r="K62" s="11">
        <f t="shared" si="28"/>
        <v>0</v>
      </c>
      <c r="L62" s="11">
        <f t="shared" si="12"/>
        <v>0</v>
      </c>
      <c r="M62" s="11">
        <f t="shared" si="28"/>
        <v>0</v>
      </c>
      <c r="N62" s="11">
        <f t="shared" si="28"/>
        <v>0</v>
      </c>
      <c r="O62" s="11">
        <f t="shared" si="28"/>
        <v>0</v>
      </c>
      <c r="P62" s="11">
        <f t="shared" si="29"/>
        <v>0</v>
      </c>
      <c r="Q62" s="11">
        <f t="shared" si="29"/>
        <v>0</v>
      </c>
      <c r="R62" s="11">
        <f t="shared" si="29"/>
        <v>0</v>
      </c>
      <c r="S62" s="11">
        <f t="shared" si="29"/>
        <v>0</v>
      </c>
      <c r="T62" s="11">
        <f t="shared" si="29"/>
        <v>0</v>
      </c>
      <c r="U62" s="11">
        <f t="shared" si="29"/>
        <v>0</v>
      </c>
      <c r="V62" s="11">
        <f t="shared" si="29"/>
        <v>0</v>
      </c>
      <c r="W62" s="11">
        <f t="shared" si="29"/>
        <v>0</v>
      </c>
      <c r="X62" s="11">
        <f t="shared" si="29"/>
        <v>0</v>
      </c>
      <c r="Y62" s="11">
        <f t="shared" si="29"/>
        <v>0</v>
      </c>
      <c r="Z62" s="11">
        <f t="shared" si="30"/>
        <v>0</v>
      </c>
      <c r="AA62" s="11">
        <f t="shared" si="30"/>
        <v>0</v>
      </c>
      <c r="AB62" s="11">
        <f t="shared" si="30"/>
        <v>0</v>
      </c>
      <c r="AC62" s="11">
        <f t="shared" si="30"/>
        <v>0</v>
      </c>
      <c r="AD62" s="11">
        <f t="shared" si="30"/>
        <v>0</v>
      </c>
      <c r="AE62" s="11">
        <f t="shared" si="30"/>
        <v>0</v>
      </c>
      <c r="AF62" s="11">
        <f t="shared" si="30"/>
        <v>0</v>
      </c>
      <c r="AG62" s="11">
        <f t="shared" si="30"/>
        <v>0</v>
      </c>
      <c r="AH62" s="11">
        <f t="shared" si="30"/>
        <v>0</v>
      </c>
      <c r="AI62" s="11">
        <f t="shared" si="30"/>
        <v>0</v>
      </c>
      <c r="AJ62" s="11">
        <f t="shared" si="31"/>
        <v>0</v>
      </c>
      <c r="AK62" s="11">
        <f t="shared" si="31"/>
        <v>0</v>
      </c>
      <c r="AL62" s="11">
        <f t="shared" si="31"/>
        <v>0</v>
      </c>
      <c r="AM62" s="11">
        <f t="shared" si="31"/>
        <v>0</v>
      </c>
      <c r="AN62" s="11">
        <f t="shared" si="31"/>
        <v>0</v>
      </c>
      <c r="AO62" s="11">
        <f t="shared" si="31"/>
        <v>0</v>
      </c>
      <c r="AP62" s="11">
        <f t="shared" si="31"/>
        <v>0</v>
      </c>
      <c r="AQ62" s="11">
        <f t="shared" si="31"/>
        <v>0</v>
      </c>
      <c r="AR62" s="11">
        <f t="shared" si="31"/>
        <v>0</v>
      </c>
      <c r="AS62" s="11">
        <f t="shared" si="31"/>
        <v>0</v>
      </c>
      <c r="AT62" s="11">
        <f t="shared" si="31"/>
        <v>0</v>
      </c>
      <c r="AU62" s="11">
        <f t="shared" si="31"/>
        <v>0</v>
      </c>
      <c r="AV62" s="11">
        <f t="shared" si="31"/>
        <v>0</v>
      </c>
      <c r="AW62" s="11">
        <f t="shared" si="31"/>
        <v>0</v>
      </c>
      <c r="AX62" s="11">
        <f t="shared" si="31"/>
        <v>0</v>
      </c>
    </row>
    <row r="63" spans="1:50" x14ac:dyDescent="0.25">
      <c r="A63" s="23">
        <f t="shared" si="16"/>
        <v>0</v>
      </c>
      <c r="B63" s="95">
        <f t="shared" si="18"/>
        <v>46356</v>
      </c>
      <c r="C63" s="12">
        <f>SUM('Velocity Input'!F200:F203)</f>
        <v>0</v>
      </c>
      <c r="D63" s="15">
        <f t="shared" si="17"/>
        <v>0</v>
      </c>
      <c r="E63" s="12">
        <f t="shared" si="19"/>
        <v>0</v>
      </c>
      <c r="F63" s="11">
        <f t="shared" si="28"/>
        <v>0</v>
      </c>
      <c r="G63" s="11">
        <f t="shared" si="28"/>
        <v>0</v>
      </c>
      <c r="H63" s="11">
        <f t="shared" si="11"/>
        <v>0</v>
      </c>
      <c r="I63" s="11">
        <f t="shared" si="28"/>
        <v>0</v>
      </c>
      <c r="J63" s="11">
        <f t="shared" si="28"/>
        <v>0</v>
      </c>
      <c r="K63" s="11">
        <f t="shared" si="28"/>
        <v>0</v>
      </c>
      <c r="L63" s="11">
        <f t="shared" si="12"/>
        <v>0</v>
      </c>
      <c r="M63" s="11">
        <f t="shared" si="28"/>
        <v>0</v>
      </c>
      <c r="N63" s="11">
        <f t="shared" si="28"/>
        <v>0</v>
      </c>
      <c r="O63" s="11">
        <f t="shared" si="28"/>
        <v>0</v>
      </c>
      <c r="P63" s="11">
        <f t="shared" si="29"/>
        <v>0</v>
      </c>
      <c r="Q63" s="11">
        <f t="shared" si="29"/>
        <v>0</v>
      </c>
      <c r="R63" s="11">
        <f t="shared" si="29"/>
        <v>0</v>
      </c>
      <c r="S63" s="11">
        <f t="shared" si="29"/>
        <v>0</v>
      </c>
      <c r="T63" s="11">
        <f t="shared" si="29"/>
        <v>0</v>
      </c>
      <c r="U63" s="11">
        <f t="shared" si="29"/>
        <v>0</v>
      </c>
      <c r="V63" s="11">
        <f t="shared" si="29"/>
        <v>0</v>
      </c>
      <c r="W63" s="11">
        <f t="shared" si="29"/>
        <v>0</v>
      </c>
      <c r="X63" s="11">
        <f t="shared" si="29"/>
        <v>0</v>
      </c>
      <c r="Y63" s="11">
        <f t="shared" si="29"/>
        <v>0</v>
      </c>
      <c r="Z63" s="11">
        <f t="shared" si="30"/>
        <v>0</v>
      </c>
      <c r="AA63" s="11">
        <f t="shared" si="30"/>
        <v>0</v>
      </c>
      <c r="AB63" s="11">
        <f t="shared" si="30"/>
        <v>0</v>
      </c>
      <c r="AC63" s="11">
        <f t="shared" si="30"/>
        <v>0</v>
      </c>
      <c r="AD63" s="11">
        <f t="shared" si="30"/>
        <v>0</v>
      </c>
      <c r="AE63" s="11">
        <f t="shared" si="30"/>
        <v>0</v>
      </c>
      <c r="AF63" s="11">
        <f t="shared" si="30"/>
        <v>0</v>
      </c>
      <c r="AG63" s="11">
        <f t="shared" si="30"/>
        <v>0</v>
      </c>
      <c r="AH63" s="11">
        <f t="shared" si="30"/>
        <v>0</v>
      </c>
      <c r="AI63" s="11">
        <f t="shared" si="30"/>
        <v>0</v>
      </c>
      <c r="AJ63" s="11">
        <f t="shared" si="31"/>
        <v>0</v>
      </c>
      <c r="AK63" s="11">
        <f t="shared" si="31"/>
        <v>0</v>
      </c>
      <c r="AL63" s="11">
        <f t="shared" si="31"/>
        <v>0</v>
      </c>
      <c r="AM63" s="11">
        <f t="shared" si="31"/>
        <v>0</v>
      </c>
      <c r="AN63" s="11">
        <f t="shared" si="31"/>
        <v>0</v>
      </c>
      <c r="AO63" s="11">
        <f t="shared" si="31"/>
        <v>0</v>
      </c>
      <c r="AP63" s="11">
        <f t="shared" si="31"/>
        <v>0</v>
      </c>
      <c r="AQ63" s="11">
        <f t="shared" si="31"/>
        <v>0</v>
      </c>
      <c r="AR63" s="11">
        <f t="shared" si="31"/>
        <v>0</v>
      </c>
      <c r="AS63" s="11">
        <f t="shared" si="31"/>
        <v>0</v>
      </c>
      <c r="AT63" s="11">
        <f t="shared" si="31"/>
        <v>0</v>
      </c>
      <c r="AU63" s="11">
        <f t="shared" si="31"/>
        <v>0</v>
      </c>
      <c r="AV63" s="11">
        <f t="shared" si="31"/>
        <v>0</v>
      </c>
      <c r="AW63" s="11">
        <f t="shared" si="31"/>
        <v>0</v>
      </c>
      <c r="AX63" s="11">
        <f t="shared" si="31"/>
        <v>0</v>
      </c>
    </row>
    <row r="64" spans="1:50" x14ac:dyDescent="0.25">
      <c r="A64" s="23">
        <f t="shared" si="16"/>
        <v>0</v>
      </c>
      <c r="B64" s="95">
        <f t="shared" si="18"/>
        <v>46387</v>
      </c>
      <c r="C64" s="12">
        <f>SUM('Velocity Input'!F204:F207)</f>
        <v>0</v>
      </c>
      <c r="D64" s="15">
        <f t="shared" si="17"/>
        <v>0</v>
      </c>
      <c r="E64" s="12">
        <f t="shared" si="19"/>
        <v>0</v>
      </c>
      <c r="F64" s="11">
        <f t="shared" si="28"/>
        <v>0</v>
      </c>
      <c r="G64" s="11">
        <f t="shared" si="28"/>
        <v>0</v>
      </c>
      <c r="H64" s="11">
        <f t="shared" si="11"/>
        <v>0</v>
      </c>
      <c r="I64" s="11">
        <f t="shared" si="28"/>
        <v>0</v>
      </c>
      <c r="J64" s="11">
        <f t="shared" si="28"/>
        <v>0</v>
      </c>
      <c r="K64" s="11">
        <f t="shared" si="28"/>
        <v>0</v>
      </c>
      <c r="L64" s="11">
        <f t="shared" si="12"/>
        <v>0</v>
      </c>
      <c r="M64" s="11">
        <f t="shared" si="28"/>
        <v>0</v>
      </c>
      <c r="N64" s="11">
        <f t="shared" si="28"/>
        <v>0</v>
      </c>
      <c r="O64" s="11">
        <f t="shared" si="28"/>
        <v>0</v>
      </c>
      <c r="P64" s="11">
        <f t="shared" si="29"/>
        <v>0</v>
      </c>
      <c r="Q64" s="11">
        <f t="shared" si="29"/>
        <v>0</v>
      </c>
      <c r="R64" s="11">
        <f t="shared" si="29"/>
        <v>0</v>
      </c>
      <c r="S64" s="11">
        <f t="shared" si="29"/>
        <v>0</v>
      </c>
      <c r="T64" s="11">
        <f t="shared" si="29"/>
        <v>0</v>
      </c>
      <c r="U64" s="11">
        <f t="shared" si="29"/>
        <v>0</v>
      </c>
      <c r="V64" s="11">
        <f t="shared" si="29"/>
        <v>0</v>
      </c>
      <c r="W64" s="11">
        <f t="shared" si="29"/>
        <v>0</v>
      </c>
      <c r="X64" s="11">
        <f t="shared" si="29"/>
        <v>0</v>
      </c>
      <c r="Y64" s="11">
        <f t="shared" si="29"/>
        <v>0</v>
      </c>
      <c r="Z64" s="11">
        <f t="shared" si="30"/>
        <v>0</v>
      </c>
      <c r="AA64" s="11">
        <f t="shared" si="30"/>
        <v>0</v>
      </c>
      <c r="AB64" s="11">
        <f t="shared" si="30"/>
        <v>0</v>
      </c>
      <c r="AC64" s="11">
        <f t="shared" si="30"/>
        <v>0</v>
      </c>
      <c r="AD64" s="11">
        <f t="shared" si="30"/>
        <v>0</v>
      </c>
      <c r="AE64" s="11">
        <f t="shared" si="30"/>
        <v>0</v>
      </c>
      <c r="AF64" s="11">
        <f t="shared" si="30"/>
        <v>0</v>
      </c>
      <c r="AG64" s="11">
        <f t="shared" si="30"/>
        <v>0</v>
      </c>
      <c r="AH64" s="11">
        <f t="shared" si="30"/>
        <v>0</v>
      </c>
      <c r="AI64" s="11">
        <f t="shared" si="30"/>
        <v>0</v>
      </c>
      <c r="AJ64" s="11">
        <f t="shared" si="31"/>
        <v>0</v>
      </c>
      <c r="AK64" s="11">
        <f t="shared" si="31"/>
        <v>0</v>
      </c>
      <c r="AL64" s="11">
        <f t="shared" si="31"/>
        <v>0</v>
      </c>
      <c r="AM64" s="11">
        <f t="shared" si="31"/>
        <v>0</v>
      </c>
      <c r="AN64" s="11">
        <f t="shared" si="31"/>
        <v>0</v>
      </c>
      <c r="AO64" s="11">
        <f t="shared" si="31"/>
        <v>0</v>
      </c>
      <c r="AP64" s="11">
        <f t="shared" si="31"/>
        <v>0</v>
      </c>
      <c r="AQ64" s="11">
        <f t="shared" si="31"/>
        <v>0</v>
      </c>
      <c r="AR64" s="11">
        <f t="shared" si="31"/>
        <v>0</v>
      </c>
      <c r="AS64" s="11">
        <f t="shared" si="31"/>
        <v>0</v>
      </c>
      <c r="AT64" s="11">
        <f t="shared" si="31"/>
        <v>0</v>
      </c>
      <c r="AU64" s="11">
        <f t="shared" si="31"/>
        <v>0</v>
      </c>
      <c r="AV64" s="11">
        <f t="shared" si="31"/>
        <v>0</v>
      </c>
      <c r="AW64" s="11">
        <f t="shared" si="31"/>
        <v>0</v>
      </c>
      <c r="AX64" s="11">
        <f t="shared" si="31"/>
        <v>0</v>
      </c>
    </row>
    <row r="65" spans="1:50" x14ac:dyDescent="0.25">
      <c r="A65" s="23">
        <f t="shared" si="16"/>
        <v>0</v>
      </c>
      <c r="B65" s="95">
        <f t="shared" si="18"/>
        <v>46418</v>
      </c>
      <c r="C65" s="12">
        <f>SUM('Velocity Input'!F208:F211)</f>
        <v>0</v>
      </c>
      <c r="D65" s="15">
        <f t="shared" si="17"/>
        <v>0</v>
      </c>
      <c r="E65" s="12">
        <f t="shared" si="19"/>
        <v>0</v>
      </c>
      <c r="F65" s="11">
        <f t="shared" si="28"/>
        <v>0</v>
      </c>
      <c r="G65" s="11">
        <f t="shared" si="28"/>
        <v>0</v>
      </c>
      <c r="H65" s="11">
        <f t="shared" si="11"/>
        <v>0</v>
      </c>
      <c r="I65" s="11">
        <f t="shared" si="28"/>
        <v>0</v>
      </c>
      <c r="J65" s="11">
        <f t="shared" si="28"/>
        <v>0</v>
      </c>
      <c r="K65" s="11">
        <f t="shared" si="28"/>
        <v>0</v>
      </c>
      <c r="L65" s="11">
        <f t="shared" si="12"/>
        <v>0</v>
      </c>
      <c r="M65" s="11">
        <f t="shared" si="28"/>
        <v>0</v>
      </c>
      <c r="N65" s="11">
        <f t="shared" si="28"/>
        <v>0</v>
      </c>
      <c r="O65" s="11">
        <f t="shared" si="28"/>
        <v>0</v>
      </c>
      <c r="P65" s="11">
        <f t="shared" si="29"/>
        <v>0</v>
      </c>
      <c r="Q65" s="11">
        <f t="shared" si="29"/>
        <v>0</v>
      </c>
      <c r="R65" s="11">
        <f t="shared" si="29"/>
        <v>0</v>
      </c>
      <c r="S65" s="11">
        <f t="shared" si="29"/>
        <v>0</v>
      </c>
      <c r="T65" s="11">
        <f t="shared" si="29"/>
        <v>0</v>
      </c>
      <c r="U65" s="11">
        <f t="shared" si="29"/>
        <v>0</v>
      </c>
      <c r="V65" s="11">
        <f t="shared" si="29"/>
        <v>0</v>
      </c>
      <c r="W65" s="11">
        <f t="shared" si="29"/>
        <v>0</v>
      </c>
      <c r="X65" s="11">
        <f t="shared" si="29"/>
        <v>0</v>
      </c>
      <c r="Y65" s="11">
        <f t="shared" si="29"/>
        <v>0</v>
      </c>
      <c r="Z65" s="11">
        <f t="shared" si="30"/>
        <v>0</v>
      </c>
      <c r="AA65" s="11">
        <f t="shared" si="30"/>
        <v>0</v>
      </c>
      <c r="AB65" s="11">
        <f t="shared" si="30"/>
        <v>0</v>
      </c>
      <c r="AC65" s="11">
        <f t="shared" si="30"/>
        <v>0</v>
      </c>
      <c r="AD65" s="11">
        <f t="shared" si="30"/>
        <v>0</v>
      </c>
      <c r="AE65" s="11">
        <f t="shared" si="30"/>
        <v>0</v>
      </c>
      <c r="AF65" s="11">
        <f t="shared" si="30"/>
        <v>0</v>
      </c>
      <c r="AG65" s="11">
        <f t="shared" si="30"/>
        <v>0</v>
      </c>
      <c r="AH65" s="11">
        <f t="shared" si="30"/>
        <v>0</v>
      </c>
      <c r="AI65" s="11">
        <f t="shared" si="30"/>
        <v>0</v>
      </c>
      <c r="AJ65" s="11">
        <f t="shared" si="31"/>
        <v>0</v>
      </c>
      <c r="AK65" s="11">
        <f t="shared" si="31"/>
        <v>0</v>
      </c>
      <c r="AL65" s="11">
        <f t="shared" si="31"/>
        <v>0</v>
      </c>
      <c r="AM65" s="11">
        <f t="shared" si="31"/>
        <v>0</v>
      </c>
      <c r="AN65" s="11">
        <f t="shared" si="31"/>
        <v>0</v>
      </c>
      <c r="AO65" s="11">
        <f t="shared" si="31"/>
        <v>0</v>
      </c>
      <c r="AP65" s="11">
        <f t="shared" si="31"/>
        <v>0</v>
      </c>
      <c r="AQ65" s="11">
        <f t="shared" si="31"/>
        <v>0</v>
      </c>
      <c r="AR65" s="11">
        <f t="shared" si="31"/>
        <v>0</v>
      </c>
      <c r="AS65" s="11">
        <f t="shared" si="31"/>
        <v>0</v>
      </c>
      <c r="AT65" s="11">
        <f t="shared" si="31"/>
        <v>0</v>
      </c>
      <c r="AU65" s="11">
        <f t="shared" si="31"/>
        <v>0</v>
      </c>
      <c r="AV65" s="11">
        <f t="shared" si="31"/>
        <v>0</v>
      </c>
      <c r="AW65" s="11">
        <f t="shared" si="31"/>
        <v>0</v>
      </c>
      <c r="AX65" s="11">
        <f t="shared" si="31"/>
        <v>0</v>
      </c>
    </row>
    <row r="66" spans="1:50" x14ac:dyDescent="0.25">
      <c r="A66" s="23">
        <f t="shared" si="16"/>
        <v>0</v>
      </c>
      <c r="B66" s="95">
        <f t="shared" si="18"/>
        <v>46446</v>
      </c>
      <c r="C66" s="12">
        <f>SUM('Velocity Input'!F212:F215)</f>
        <v>0</v>
      </c>
      <c r="D66" s="15">
        <f t="shared" si="17"/>
        <v>0</v>
      </c>
      <c r="E66" s="12">
        <f t="shared" si="19"/>
        <v>0</v>
      </c>
      <c r="F66" s="11">
        <f t="shared" si="28"/>
        <v>0</v>
      </c>
      <c r="G66" s="11">
        <f t="shared" si="28"/>
        <v>0</v>
      </c>
      <c r="H66" s="11">
        <f t="shared" si="11"/>
        <v>0</v>
      </c>
      <c r="I66" s="11">
        <f t="shared" si="28"/>
        <v>0</v>
      </c>
      <c r="J66" s="11">
        <f t="shared" si="28"/>
        <v>0</v>
      </c>
      <c r="K66" s="11">
        <f t="shared" si="28"/>
        <v>0</v>
      </c>
      <c r="L66" s="11">
        <f t="shared" si="12"/>
        <v>0</v>
      </c>
      <c r="M66" s="11">
        <f t="shared" si="28"/>
        <v>0</v>
      </c>
      <c r="N66" s="11">
        <f t="shared" si="28"/>
        <v>0</v>
      </c>
      <c r="O66" s="11">
        <f t="shared" si="28"/>
        <v>0</v>
      </c>
      <c r="P66" s="11">
        <f t="shared" si="29"/>
        <v>0</v>
      </c>
      <c r="Q66" s="11">
        <f t="shared" si="29"/>
        <v>0</v>
      </c>
      <c r="R66" s="11">
        <f t="shared" si="29"/>
        <v>0</v>
      </c>
      <c r="S66" s="11">
        <f t="shared" si="29"/>
        <v>0</v>
      </c>
      <c r="T66" s="11">
        <f t="shared" si="29"/>
        <v>0</v>
      </c>
      <c r="U66" s="11">
        <f t="shared" si="29"/>
        <v>0</v>
      </c>
      <c r="V66" s="11">
        <f t="shared" si="29"/>
        <v>0</v>
      </c>
      <c r="W66" s="11">
        <f t="shared" si="29"/>
        <v>0</v>
      </c>
      <c r="X66" s="11">
        <f t="shared" si="29"/>
        <v>0</v>
      </c>
      <c r="Y66" s="11">
        <f t="shared" si="29"/>
        <v>0</v>
      </c>
      <c r="Z66" s="11">
        <f t="shared" si="30"/>
        <v>0</v>
      </c>
      <c r="AA66" s="11">
        <f t="shared" si="30"/>
        <v>0</v>
      </c>
      <c r="AB66" s="11">
        <f t="shared" si="30"/>
        <v>0</v>
      </c>
      <c r="AC66" s="11">
        <f t="shared" si="30"/>
        <v>0</v>
      </c>
      <c r="AD66" s="11">
        <f t="shared" si="30"/>
        <v>0</v>
      </c>
      <c r="AE66" s="11">
        <f t="shared" si="30"/>
        <v>0</v>
      </c>
      <c r="AF66" s="11">
        <f t="shared" si="30"/>
        <v>0</v>
      </c>
      <c r="AG66" s="11">
        <f t="shared" si="30"/>
        <v>0</v>
      </c>
      <c r="AH66" s="11">
        <f t="shared" si="30"/>
        <v>0</v>
      </c>
      <c r="AI66" s="11">
        <f t="shared" si="30"/>
        <v>0</v>
      </c>
      <c r="AJ66" s="11">
        <f t="shared" si="31"/>
        <v>0</v>
      </c>
      <c r="AK66" s="11">
        <f t="shared" si="31"/>
        <v>0</v>
      </c>
      <c r="AL66" s="11">
        <f t="shared" si="31"/>
        <v>0</v>
      </c>
      <c r="AM66" s="11">
        <f t="shared" si="31"/>
        <v>0</v>
      </c>
      <c r="AN66" s="11">
        <f t="shared" si="31"/>
        <v>0</v>
      </c>
      <c r="AO66" s="11">
        <f t="shared" si="31"/>
        <v>0</v>
      </c>
      <c r="AP66" s="11">
        <f t="shared" si="31"/>
        <v>0</v>
      </c>
      <c r="AQ66" s="11">
        <f t="shared" si="31"/>
        <v>0</v>
      </c>
      <c r="AR66" s="11">
        <f t="shared" si="31"/>
        <v>0</v>
      </c>
      <c r="AS66" s="11">
        <f t="shared" si="31"/>
        <v>0</v>
      </c>
      <c r="AT66" s="11">
        <f t="shared" si="31"/>
        <v>0</v>
      </c>
      <c r="AU66" s="11">
        <f t="shared" si="31"/>
        <v>0</v>
      </c>
      <c r="AV66" s="11">
        <f t="shared" si="31"/>
        <v>0</v>
      </c>
      <c r="AW66" s="11">
        <f t="shared" si="31"/>
        <v>0</v>
      </c>
      <c r="AX66" s="11">
        <f t="shared" si="31"/>
        <v>0</v>
      </c>
    </row>
    <row r="67" spans="1:50" x14ac:dyDescent="0.25">
      <c r="A67" s="23">
        <f t="shared" si="16"/>
        <v>0</v>
      </c>
      <c r="B67" s="95">
        <f t="shared" si="18"/>
        <v>46477</v>
      </c>
      <c r="C67" s="12">
        <f>SUM('Velocity Input'!F216:F219)</f>
        <v>0</v>
      </c>
      <c r="D67" s="15">
        <f t="shared" si="17"/>
        <v>0</v>
      </c>
      <c r="E67" s="12">
        <f t="shared" si="19"/>
        <v>0</v>
      </c>
      <c r="F67" s="11">
        <f t="shared" si="28"/>
        <v>0</v>
      </c>
      <c r="G67" s="11">
        <f t="shared" si="28"/>
        <v>0</v>
      </c>
      <c r="H67" s="11">
        <f t="shared" si="11"/>
        <v>0</v>
      </c>
      <c r="I67" s="11">
        <f t="shared" si="28"/>
        <v>0</v>
      </c>
      <c r="J67" s="11">
        <f t="shared" si="28"/>
        <v>0</v>
      </c>
      <c r="K67" s="11">
        <f t="shared" si="28"/>
        <v>0</v>
      </c>
      <c r="L67" s="11">
        <f t="shared" si="12"/>
        <v>0</v>
      </c>
      <c r="M67" s="11">
        <f t="shared" si="28"/>
        <v>0</v>
      </c>
      <c r="N67" s="11">
        <f t="shared" si="28"/>
        <v>0</v>
      </c>
      <c r="O67" s="11">
        <f t="shared" si="28"/>
        <v>0</v>
      </c>
      <c r="P67" s="11">
        <f t="shared" si="29"/>
        <v>0</v>
      </c>
      <c r="Q67" s="11">
        <f t="shared" si="29"/>
        <v>0</v>
      </c>
      <c r="R67" s="11">
        <f t="shared" si="29"/>
        <v>0</v>
      </c>
      <c r="S67" s="11">
        <f t="shared" si="29"/>
        <v>0</v>
      </c>
      <c r="T67" s="11">
        <f t="shared" si="29"/>
        <v>0</v>
      </c>
      <c r="U67" s="11">
        <f t="shared" si="29"/>
        <v>0</v>
      </c>
      <c r="V67" s="11">
        <f t="shared" si="29"/>
        <v>0</v>
      </c>
      <c r="W67" s="11">
        <f t="shared" si="29"/>
        <v>0</v>
      </c>
      <c r="X67" s="11">
        <f t="shared" si="29"/>
        <v>0</v>
      </c>
      <c r="Y67" s="11">
        <f t="shared" si="29"/>
        <v>0</v>
      </c>
      <c r="Z67" s="11">
        <f t="shared" si="30"/>
        <v>0</v>
      </c>
      <c r="AA67" s="11">
        <f t="shared" si="30"/>
        <v>0</v>
      </c>
      <c r="AB67" s="11">
        <f t="shared" si="30"/>
        <v>0</v>
      </c>
      <c r="AC67" s="11">
        <f t="shared" si="30"/>
        <v>0</v>
      </c>
      <c r="AD67" s="11">
        <f t="shared" si="30"/>
        <v>0</v>
      </c>
      <c r="AE67" s="11">
        <f t="shared" si="30"/>
        <v>0</v>
      </c>
      <c r="AF67" s="11">
        <f t="shared" si="30"/>
        <v>0</v>
      </c>
      <c r="AG67" s="11">
        <f t="shared" si="30"/>
        <v>0</v>
      </c>
      <c r="AH67" s="11">
        <f t="shared" si="30"/>
        <v>0</v>
      </c>
      <c r="AI67" s="11">
        <f t="shared" si="30"/>
        <v>0</v>
      </c>
      <c r="AJ67" s="11">
        <f t="shared" si="31"/>
        <v>0</v>
      </c>
      <c r="AK67" s="11">
        <f t="shared" si="31"/>
        <v>0</v>
      </c>
      <c r="AL67" s="11">
        <f t="shared" si="31"/>
        <v>0</v>
      </c>
      <c r="AM67" s="11">
        <f t="shared" si="31"/>
        <v>0</v>
      </c>
      <c r="AN67" s="11">
        <f t="shared" si="31"/>
        <v>0</v>
      </c>
      <c r="AO67" s="11">
        <f t="shared" si="31"/>
        <v>0</v>
      </c>
      <c r="AP67" s="11">
        <f t="shared" si="31"/>
        <v>0</v>
      </c>
      <c r="AQ67" s="11">
        <f t="shared" si="31"/>
        <v>0</v>
      </c>
      <c r="AR67" s="11">
        <f t="shared" si="31"/>
        <v>0</v>
      </c>
      <c r="AS67" s="11">
        <f t="shared" si="31"/>
        <v>0</v>
      </c>
      <c r="AT67" s="11">
        <f t="shared" si="31"/>
        <v>0</v>
      </c>
      <c r="AU67" s="11">
        <f t="shared" si="31"/>
        <v>0</v>
      </c>
      <c r="AV67" s="11">
        <f t="shared" si="31"/>
        <v>0</v>
      </c>
      <c r="AW67" s="11">
        <f t="shared" si="31"/>
        <v>0</v>
      </c>
      <c r="AX67" s="11">
        <f t="shared" si="31"/>
        <v>0</v>
      </c>
    </row>
  </sheetData>
  <autoFilter ref="A22:AX67" xr:uid="{00000000-0009-0000-0000-000011000000}"/>
  <dataConsolidate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A1:AN42"/>
  <sheetViews>
    <sheetView topLeftCell="P1" zoomScaleNormal="100" workbookViewId="0">
      <selection activeCell="AL10" sqref="AL10"/>
    </sheetView>
  </sheetViews>
  <sheetFormatPr defaultColWidth="8" defaultRowHeight="12.75" x14ac:dyDescent="0.2"/>
  <cols>
    <col min="1" max="1" width="13.44140625" style="39" customWidth="1"/>
    <col min="2" max="2" width="31.88671875" style="39" customWidth="1"/>
    <col min="3" max="5" width="7.88671875" style="39" customWidth="1"/>
    <col min="6" max="6" width="8.88671875" style="39" bestFit="1" customWidth="1"/>
    <col min="7" max="7" width="7.88671875" style="39" customWidth="1"/>
    <col min="8" max="8" width="7.88671875" style="55" customWidth="1"/>
    <col min="9" max="10" width="7.88671875" style="39" customWidth="1"/>
    <col min="11" max="11" width="11.5546875" style="39" bestFit="1" customWidth="1"/>
    <col min="12" max="40" width="7.88671875" style="39" customWidth="1"/>
    <col min="41" max="16384" width="8" style="39"/>
  </cols>
  <sheetData>
    <row r="1" spans="1:40" ht="13.5" thickBot="1" x14ac:dyDescent="0.25">
      <c r="B1" s="41"/>
      <c r="C1" s="41"/>
      <c r="F1" s="102"/>
      <c r="G1" s="55"/>
      <c r="I1" s="55"/>
    </row>
    <row r="2" spans="1:40" ht="13.5" thickBot="1" x14ac:dyDescent="0.25">
      <c r="A2" s="133"/>
      <c r="B2" s="103"/>
      <c r="C2" s="104"/>
      <c r="D2" s="104"/>
      <c r="E2" s="104"/>
      <c r="F2" s="104"/>
      <c r="G2" s="104"/>
      <c r="H2" s="104"/>
      <c r="I2" s="42">
        <f>K3</f>
        <v>45107</v>
      </c>
      <c r="J2" s="42">
        <f>I2</f>
        <v>45107</v>
      </c>
      <c r="K2" s="42">
        <f>J2</f>
        <v>45107</v>
      </c>
      <c r="L2" s="42">
        <f>N3</f>
        <v>45199</v>
      </c>
      <c r="M2" s="42">
        <f>L2</f>
        <v>45199</v>
      </c>
      <c r="N2" s="42">
        <f>M2</f>
        <v>45199</v>
      </c>
      <c r="O2" s="42">
        <f>Q3</f>
        <v>45291</v>
      </c>
      <c r="P2" s="42">
        <f>O2</f>
        <v>45291</v>
      </c>
      <c r="Q2" s="42">
        <f>P2</f>
        <v>45291</v>
      </c>
      <c r="R2" s="42">
        <f>T3</f>
        <v>45382</v>
      </c>
      <c r="S2" s="42">
        <f>R2</f>
        <v>45382</v>
      </c>
      <c r="T2" s="42">
        <f>S2</f>
        <v>45382</v>
      </c>
      <c r="U2" s="42">
        <f>W3</f>
        <v>45473</v>
      </c>
      <c r="V2" s="42">
        <f>U2</f>
        <v>45473</v>
      </c>
      <c r="W2" s="42">
        <f>V2</f>
        <v>45473</v>
      </c>
      <c r="X2" s="42">
        <f>Z3</f>
        <v>45565</v>
      </c>
      <c r="Y2" s="42">
        <f>X2</f>
        <v>45565</v>
      </c>
      <c r="Z2" s="42">
        <f>Y2</f>
        <v>45565</v>
      </c>
      <c r="AA2" s="42">
        <f>AC3</f>
        <v>45657</v>
      </c>
      <c r="AB2" s="42">
        <f>AA2</f>
        <v>45657</v>
      </c>
      <c r="AC2" s="42">
        <f>AB2</f>
        <v>45657</v>
      </c>
      <c r="AD2" s="42">
        <f>AF3</f>
        <v>45747</v>
      </c>
      <c r="AE2" s="42">
        <f>AD2</f>
        <v>45747</v>
      </c>
      <c r="AF2" s="42">
        <f>AE2</f>
        <v>45747</v>
      </c>
      <c r="AG2" s="42">
        <f>AI3</f>
        <v>45838</v>
      </c>
      <c r="AH2" s="42">
        <f>AG2</f>
        <v>45838</v>
      </c>
      <c r="AI2" s="42">
        <f>AH2</f>
        <v>45838</v>
      </c>
      <c r="AJ2" s="42">
        <f>AL3</f>
        <v>45930</v>
      </c>
      <c r="AK2" s="42">
        <f>AJ2</f>
        <v>45930</v>
      </c>
      <c r="AL2" s="42">
        <f>AK2</f>
        <v>45930</v>
      </c>
      <c r="AM2" s="42">
        <v>45992</v>
      </c>
      <c r="AN2" s="42">
        <f>AM2</f>
        <v>45992</v>
      </c>
    </row>
    <row r="3" spans="1:40" ht="13.5" thickBot="1" x14ac:dyDescent="0.25">
      <c r="A3" s="134">
        <v>1</v>
      </c>
      <c r="B3" s="43" t="s">
        <v>94</v>
      </c>
      <c r="C3" s="44" t="s">
        <v>95</v>
      </c>
      <c r="D3" s="44" t="s">
        <v>100</v>
      </c>
      <c r="E3" s="44" t="s">
        <v>96</v>
      </c>
      <c r="F3" s="44"/>
      <c r="G3" s="44"/>
      <c r="H3" s="44"/>
      <c r="I3" s="45">
        <v>45017</v>
      </c>
      <c r="J3" s="45">
        <v>45077</v>
      </c>
      <c r="K3" s="45">
        <v>45107</v>
      </c>
      <c r="L3" s="45">
        <v>45138</v>
      </c>
      <c r="M3" s="45">
        <v>45169</v>
      </c>
      <c r="N3" s="45">
        <v>45199</v>
      </c>
      <c r="O3" s="45">
        <v>45230</v>
      </c>
      <c r="P3" s="45">
        <v>45260</v>
      </c>
      <c r="Q3" s="45">
        <v>45291</v>
      </c>
      <c r="R3" s="45">
        <v>45322</v>
      </c>
      <c r="S3" s="45">
        <v>45351</v>
      </c>
      <c r="T3" s="45">
        <v>45382</v>
      </c>
      <c r="U3" s="45">
        <v>45412</v>
      </c>
      <c r="V3" s="45">
        <v>45443</v>
      </c>
      <c r="W3" s="45">
        <v>45473</v>
      </c>
      <c r="X3" s="45">
        <v>45504</v>
      </c>
      <c r="Y3" s="45">
        <v>45535</v>
      </c>
      <c r="Z3" s="45">
        <v>45565</v>
      </c>
      <c r="AA3" s="45">
        <v>45596</v>
      </c>
      <c r="AB3" s="45">
        <v>45626</v>
      </c>
      <c r="AC3" s="45">
        <v>45657</v>
      </c>
      <c r="AD3" s="45">
        <v>45688</v>
      </c>
      <c r="AE3" s="45">
        <v>45716</v>
      </c>
      <c r="AF3" s="45">
        <v>45747</v>
      </c>
      <c r="AG3" s="45">
        <v>45777</v>
      </c>
      <c r="AH3" s="45">
        <v>45808</v>
      </c>
      <c r="AI3" s="45">
        <v>45838</v>
      </c>
      <c r="AJ3" s="45">
        <v>45869</v>
      </c>
      <c r="AK3" s="45">
        <v>45900</v>
      </c>
      <c r="AL3" s="45">
        <v>45930</v>
      </c>
      <c r="AM3" s="45">
        <v>45961</v>
      </c>
      <c r="AN3" s="45">
        <v>45991</v>
      </c>
    </row>
    <row r="4" spans="1:40" x14ac:dyDescent="0.2">
      <c r="A4" s="46">
        <v>1</v>
      </c>
      <c r="B4" s="114" t="s">
        <v>12</v>
      </c>
      <c r="C4" s="48">
        <f t="shared" ref="C4:D11" si="0">C17</f>
        <v>77.06</v>
      </c>
      <c r="D4" s="48">
        <f t="shared" si="0"/>
        <v>23.15</v>
      </c>
      <c r="E4" s="48">
        <f>SUM(F4:AN4)</f>
        <v>53.910000000000004</v>
      </c>
      <c r="F4" s="41"/>
      <c r="G4" s="41"/>
      <c r="H4" s="48"/>
      <c r="I4" s="48">
        <f>I17</f>
        <v>0</v>
      </c>
      <c r="J4" s="48">
        <f t="shared" ref="J4:AN4" si="1">J17</f>
        <v>0</v>
      </c>
      <c r="K4" s="48">
        <f t="shared" si="1"/>
        <v>0</v>
      </c>
      <c r="L4" s="48">
        <f t="shared" si="1"/>
        <v>0</v>
      </c>
      <c r="M4" s="48">
        <f t="shared" si="1"/>
        <v>0</v>
      </c>
      <c r="N4" s="48">
        <f t="shared" si="1"/>
        <v>9.31</v>
      </c>
      <c r="O4" s="48">
        <f t="shared" si="1"/>
        <v>0</v>
      </c>
      <c r="P4" s="48">
        <f t="shared" si="1"/>
        <v>0</v>
      </c>
      <c r="Q4" s="48">
        <f t="shared" si="1"/>
        <v>9.25</v>
      </c>
      <c r="R4" s="48">
        <f t="shared" si="1"/>
        <v>0</v>
      </c>
      <c r="S4" s="48">
        <f t="shared" si="1"/>
        <v>0</v>
      </c>
      <c r="T4" s="48">
        <f t="shared" si="1"/>
        <v>9.25</v>
      </c>
      <c r="U4" s="48">
        <f t="shared" si="1"/>
        <v>0</v>
      </c>
      <c r="V4" s="48">
        <f t="shared" si="1"/>
        <v>0</v>
      </c>
      <c r="W4" s="48">
        <f t="shared" si="1"/>
        <v>9.25</v>
      </c>
      <c r="X4" s="48">
        <f t="shared" si="1"/>
        <v>0</v>
      </c>
      <c r="Y4" s="48">
        <f t="shared" si="1"/>
        <v>0</v>
      </c>
      <c r="Z4" s="48">
        <f t="shared" si="1"/>
        <v>9.25</v>
      </c>
      <c r="AA4" s="48">
        <f t="shared" si="1"/>
        <v>0</v>
      </c>
      <c r="AB4" s="48">
        <f t="shared" si="1"/>
        <v>0</v>
      </c>
      <c r="AC4" s="48">
        <f t="shared" si="1"/>
        <v>5.47</v>
      </c>
      <c r="AD4" s="48">
        <f t="shared" si="1"/>
        <v>0</v>
      </c>
      <c r="AE4" s="48">
        <f t="shared" si="1"/>
        <v>0</v>
      </c>
      <c r="AF4" s="48">
        <f t="shared" si="1"/>
        <v>2.13</v>
      </c>
      <c r="AG4" s="48">
        <f t="shared" si="1"/>
        <v>0</v>
      </c>
      <c r="AH4" s="48">
        <f t="shared" si="1"/>
        <v>0</v>
      </c>
      <c r="AI4" s="48">
        <f t="shared" si="1"/>
        <v>0</v>
      </c>
      <c r="AJ4" s="48">
        <f t="shared" si="1"/>
        <v>0</v>
      </c>
      <c r="AK4" s="48">
        <f t="shared" si="1"/>
        <v>0</v>
      </c>
      <c r="AL4" s="48">
        <f t="shared" si="1"/>
        <v>0</v>
      </c>
      <c r="AM4" s="48">
        <f t="shared" si="1"/>
        <v>0</v>
      </c>
      <c r="AN4" s="48">
        <f t="shared" si="1"/>
        <v>0</v>
      </c>
    </row>
    <row r="5" spans="1:40" ht="25.5" x14ac:dyDescent="0.2">
      <c r="A5" s="46">
        <v>2</v>
      </c>
      <c r="B5" s="219" t="s">
        <v>434</v>
      </c>
      <c r="C5" s="48">
        <f t="shared" si="0"/>
        <v>13</v>
      </c>
      <c r="D5" s="48">
        <f t="shared" si="0"/>
        <v>3.8</v>
      </c>
      <c r="E5" s="48">
        <f t="shared" ref="E5:E11" si="2">SUM(F5:AN5)</f>
        <v>9.2000000000000011</v>
      </c>
      <c r="F5" s="41"/>
      <c r="G5" s="41"/>
      <c r="H5" s="48"/>
      <c r="I5" s="48">
        <f t="shared" ref="I5:AN5" si="3">I18</f>
        <v>0</v>
      </c>
      <c r="J5" s="48">
        <f t="shared" si="3"/>
        <v>0</v>
      </c>
      <c r="K5" s="48">
        <f t="shared" si="3"/>
        <v>0</v>
      </c>
      <c r="L5" s="48">
        <f t="shared" si="3"/>
        <v>0</v>
      </c>
      <c r="M5" s="48">
        <f t="shared" si="3"/>
        <v>0</v>
      </c>
      <c r="N5" s="48">
        <f t="shared" si="3"/>
        <v>0</v>
      </c>
      <c r="O5" s="48">
        <f t="shared" si="3"/>
        <v>0</v>
      </c>
      <c r="P5" s="48">
        <f t="shared" si="3"/>
        <v>0</v>
      </c>
      <c r="Q5" s="48">
        <f t="shared" si="3"/>
        <v>0.47</v>
      </c>
      <c r="R5" s="48">
        <f t="shared" si="3"/>
        <v>0</v>
      </c>
      <c r="S5" s="48">
        <f t="shared" si="3"/>
        <v>0</v>
      </c>
      <c r="T5" s="48">
        <f t="shared" si="3"/>
        <v>1.95</v>
      </c>
      <c r="U5" s="48">
        <f t="shared" si="3"/>
        <v>0</v>
      </c>
      <c r="V5" s="48">
        <f t="shared" si="3"/>
        <v>0</v>
      </c>
      <c r="W5" s="48">
        <f t="shared" si="3"/>
        <v>1.95</v>
      </c>
      <c r="X5" s="48">
        <f t="shared" si="3"/>
        <v>0</v>
      </c>
      <c r="Y5" s="48">
        <f t="shared" si="3"/>
        <v>0</v>
      </c>
      <c r="Z5" s="48">
        <f t="shared" si="3"/>
        <v>1.95</v>
      </c>
      <c r="AA5" s="48">
        <f t="shared" si="3"/>
        <v>0</v>
      </c>
      <c r="AB5" s="48">
        <f t="shared" si="3"/>
        <v>0</v>
      </c>
      <c r="AC5" s="48">
        <f t="shared" si="3"/>
        <v>1.56</v>
      </c>
      <c r="AD5" s="48">
        <f t="shared" si="3"/>
        <v>0</v>
      </c>
      <c r="AE5" s="48">
        <f t="shared" si="3"/>
        <v>0</v>
      </c>
      <c r="AF5" s="48">
        <f t="shared" si="3"/>
        <v>1.32</v>
      </c>
      <c r="AG5" s="48">
        <f t="shared" si="3"/>
        <v>0</v>
      </c>
      <c r="AH5" s="48">
        <f t="shared" si="3"/>
        <v>0</v>
      </c>
      <c r="AI5" s="48">
        <f t="shared" si="3"/>
        <v>0</v>
      </c>
      <c r="AJ5" s="48">
        <f t="shared" si="3"/>
        <v>0</v>
      </c>
      <c r="AK5" s="48">
        <f t="shared" si="3"/>
        <v>0</v>
      </c>
      <c r="AL5" s="48">
        <f t="shared" si="3"/>
        <v>0</v>
      </c>
      <c r="AM5" s="48">
        <f t="shared" si="3"/>
        <v>0</v>
      </c>
      <c r="AN5" s="48">
        <f t="shared" si="3"/>
        <v>0</v>
      </c>
    </row>
    <row r="6" spans="1:40" x14ac:dyDescent="0.2">
      <c r="A6" s="46">
        <v>3</v>
      </c>
      <c r="B6" s="220" t="s">
        <v>435</v>
      </c>
      <c r="C6" s="48">
        <f t="shared" si="0"/>
        <v>2</v>
      </c>
      <c r="D6" s="48">
        <f t="shared" si="0"/>
        <v>1.07</v>
      </c>
      <c r="E6" s="48">
        <f t="shared" si="2"/>
        <v>0.93</v>
      </c>
      <c r="F6" s="41"/>
      <c r="G6" s="41"/>
      <c r="H6" s="48"/>
      <c r="I6" s="48">
        <f t="shared" ref="I6:AN6" si="4">I19</f>
        <v>0</v>
      </c>
      <c r="J6" s="48">
        <f t="shared" si="4"/>
        <v>0</v>
      </c>
      <c r="K6" s="48">
        <f t="shared" si="4"/>
        <v>0</v>
      </c>
      <c r="L6" s="48">
        <f t="shared" si="4"/>
        <v>0</v>
      </c>
      <c r="M6" s="48">
        <f t="shared" si="4"/>
        <v>0</v>
      </c>
      <c r="N6" s="48">
        <f t="shared" si="4"/>
        <v>0.1</v>
      </c>
      <c r="O6" s="48">
        <f t="shared" si="4"/>
        <v>0</v>
      </c>
      <c r="P6" s="48">
        <f t="shared" si="4"/>
        <v>0</v>
      </c>
      <c r="Q6" s="48">
        <f t="shared" si="4"/>
        <v>0.10400000000000001</v>
      </c>
      <c r="R6" s="48">
        <f t="shared" si="4"/>
        <v>0</v>
      </c>
      <c r="S6" s="48">
        <f t="shared" si="4"/>
        <v>0</v>
      </c>
      <c r="T6" s="48">
        <f t="shared" si="4"/>
        <v>0.1</v>
      </c>
      <c r="U6" s="48">
        <f t="shared" si="4"/>
        <v>0</v>
      </c>
      <c r="V6" s="48">
        <f t="shared" si="4"/>
        <v>0</v>
      </c>
      <c r="W6" s="48">
        <f t="shared" si="4"/>
        <v>0.1</v>
      </c>
      <c r="X6" s="48">
        <f t="shared" si="4"/>
        <v>0</v>
      </c>
      <c r="Y6" s="48">
        <f t="shared" si="4"/>
        <v>0</v>
      </c>
      <c r="Z6" s="48">
        <f t="shared" si="4"/>
        <v>0.2</v>
      </c>
      <c r="AA6" s="48">
        <f t="shared" si="4"/>
        <v>0</v>
      </c>
      <c r="AB6" s="48">
        <f t="shared" si="4"/>
        <v>0</v>
      </c>
      <c r="AC6" s="48">
        <f t="shared" si="4"/>
        <v>0.2</v>
      </c>
      <c r="AD6" s="48">
        <f t="shared" si="4"/>
        <v>0</v>
      </c>
      <c r="AE6" s="48">
        <f t="shared" si="4"/>
        <v>0</v>
      </c>
      <c r="AF6" s="48">
        <f t="shared" si="4"/>
        <v>0.126</v>
      </c>
      <c r="AG6" s="48">
        <f t="shared" si="4"/>
        <v>0</v>
      </c>
      <c r="AH6" s="48">
        <f t="shared" si="4"/>
        <v>0</v>
      </c>
      <c r="AI6" s="48">
        <f t="shared" si="4"/>
        <v>0</v>
      </c>
      <c r="AJ6" s="48">
        <f t="shared" si="4"/>
        <v>0</v>
      </c>
      <c r="AK6" s="48">
        <f t="shared" si="4"/>
        <v>0</v>
      </c>
      <c r="AL6" s="48">
        <f t="shared" si="4"/>
        <v>0</v>
      </c>
      <c r="AM6" s="48">
        <f t="shared" si="4"/>
        <v>0</v>
      </c>
      <c r="AN6" s="48">
        <f t="shared" si="4"/>
        <v>0</v>
      </c>
    </row>
    <row r="7" spans="1:40" x14ac:dyDescent="0.2">
      <c r="A7" s="46">
        <v>4</v>
      </c>
      <c r="B7" s="221" t="s">
        <v>436</v>
      </c>
      <c r="C7" s="48">
        <f t="shared" si="0"/>
        <v>5.5</v>
      </c>
      <c r="D7" s="48">
        <f t="shared" si="0"/>
        <v>2.16</v>
      </c>
      <c r="E7" s="48">
        <f t="shared" si="2"/>
        <v>3.3400000000000003</v>
      </c>
      <c r="F7" s="41"/>
      <c r="G7" s="41"/>
      <c r="H7" s="48"/>
      <c r="I7" s="48">
        <f t="shared" ref="I7:AN7" si="5">I20</f>
        <v>0</v>
      </c>
      <c r="J7" s="48">
        <f t="shared" si="5"/>
        <v>0</v>
      </c>
      <c r="K7" s="48">
        <f t="shared" si="5"/>
        <v>0</v>
      </c>
      <c r="L7" s="48">
        <f t="shared" si="5"/>
        <v>0</v>
      </c>
      <c r="M7" s="48">
        <f t="shared" si="5"/>
        <v>0</v>
      </c>
      <c r="N7" s="48">
        <f t="shared" si="5"/>
        <v>0.17</v>
      </c>
      <c r="O7" s="48">
        <f t="shared" si="5"/>
        <v>0</v>
      </c>
      <c r="P7" s="48">
        <f t="shared" si="5"/>
        <v>0</v>
      </c>
      <c r="Q7" s="48">
        <f t="shared" si="5"/>
        <v>0.17</v>
      </c>
      <c r="R7" s="48">
        <f t="shared" si="5"/>
        <v>0</v>
      </c>
      <c r="S7" s="48">
        <f t="shared" si="5"/>
        <v>0</v>
      </c>
      <c r="T7" s="48">
        <f t="shared" si="5"/>
        <v>0.17</v>
      </c>
      <c r="U7" s="48">
        <f t="shared" si="5"/>
        <v>0</v>
      </c>
      <c r="V7" s="48">
        <f t="shared" si="5"/>
        <v>0</v>
      </c>
      <c r="W7" s="48">
        <f t="shared" si="5"/>
        <v>0.55000000000000004</v>
      </c>
      <c r="X7" s="48">
        <f t="shared" si="5"/>
        <v>0</v>
      </c>
      <c r="Y7" s="48">
        <f t="shared" si="5"/>
        <v>0</v>
      </c>
      <c r="Z7" s="48">
        <f t="shared" si="5"/>
        <v>0.64</v>
      </c>
      <c r="AA7" s="48">
        <f t="shared" si="5"/>
        <v>0</v>
      </c>
      <c r="AB7" s="48">
        <f t="shared" si="5"/>
        <v>0</v>
      </c>
      <c r="AC7" s="48">
        <f t="shared" si="5"/>
        <v>0.83</v>
      </c>
      <c r="AD7" s="48">
        <f t="shared" si="5"/>
        <v>0</v>
      </c>
      <c r="AE7" s="48">
        <f t="shared" si="5"/>
        <v>0</v>
      </c>
      <c r="AF7" s="48">
        <f t="shared" si="5"/>
        <v>0.80999999999999994</v>
      </c>
      <c r="AG7" s="48">
        <f t="shared" si="5"/>
        <v>0</v>
      </c>
      <c r="AH7" s="48">
        <f t="shared" si="5"/>
        <v>0</v>
      </c>
      <c r="AI7" s="48">
        <f t="shared" si="5"/>
        <v>0</v>
      </c>
      <c r="AJ7" s="48">
        <f t="shared" si="5"/>
        <v>0</v>
      </c>
      <c r="AK7" s="48">
        <f t="shared" si="5"/>
        <v>0</v>
      </c>
      <c r="AL7" s="48">
        <f t="shared" si="5"/>
        <v>0</v>
      </c>
      <c r="AM7" s="48">
        <f t="shared" si="5"/>
        <v>0</v>
      </c>
      <c r="AN7" s="48">
        <f t="shared" si="5"/>
        <v>0</v>
      </c>
    </row>
    <row r="8" spans="1:40" x14ac:dyDescent="0.2">
      <c r="A8" s="46">
        <v>5</v>
      </c>
      <c r="B8" s="222" t="s">
        <v>437</v>
      </c>
      <c r="C8" s="48">
        <f t="shared" si="0"/>
        <v>1.47</v>
      </c>
      <c r="D8" s="48">
        <f t="shared" si="0"/>
        <v>0</v>
      </c>
      <c r="E8" s="48">
        <f t="shared" si="2"/>
        <v>1.47</v>
      </c>
      <c r="F8" s="41"/>
      <c r="G8" s="41"/>
      <c r="H8" s="48"/>
      <c r="I8" s="48">
        <f t="shared" ref="I8:AN8" si="6">I21</f>
        <v>0</v>
      </c>
      <c r="J8" s="48">
        <f t="shared" si="6"/>
        <v>0</v>
      </c>
      <c r="K8" s="48">
        <f t="shared" si="6"/>
        <v>0</v>
      </c>
      <c r="L8" s="48">
        <f t="shared" si="6"/>
        <v>0</v>
      </c>
      <c r="M8" s="48">
        <f t="shared" si="6"/>
        <v>0</v>
      </c>
      <c r="N8" s="48">
        <f t="shared" si="6"/>
        <v>0.15</v>
      </c>
      <c r="O8" s="48">
        <f t="shared" si="6"/>
        <v>0</v>
      </c>
      <c r="P8" s="48">
        <f t="shared" si="6"/>
        <v>0</v>
      </c>
      <c r="Q8" s="48">
        <f t="shared" si="6"/>
        <v>0.21</v>
      </c>
      <c r="R8" s="48">
        <f t="shared" si="6"/>
        <v>0</v>
      </c>
      <c r="S8" s="48">
        <f t="shared" si="6"/>
        <v>0</v>
      </c>
      <c r="T8" s="48">
        <f t="shared" si="6"/>
        <v>0.10999999999999999</v>
      </c>
      <c r="U8" s="48">
        <f t="shared" si="6"/>
        <v>0</v>
      </c>
      <c r="V8" s="48">
        <f t="shared" si="6"/>
        <v>0</v>
      </c>
      <c r="W8" s="48">
        <f t="shared" si="6"/>
        <v>9.9999999999999978E-2</v>
      </c>
      <c r="X8" s="48">
        <f t="shared" si="6"/>
        <v>0</v>
      </c>
      <c r="Y8" s="48">
        <f t="shared" si="6"/>
        <v>0</v>
      </c>
      <c r="Z8" s="48">
        <f t="shared" si="6"/>
        <v>0.1100000000000001</v>
      </c>
      <c r="AA8" s="48">
        <f t="shared" si="6"/>
        <v>0</v>
      </c>
      <c r="AB8" s="48">
        <f t="shared" si="6"/>
        <v>0</v>
      </c>
      <c r="AC8" s="48">
        <f t="shared" si="6"/>
        <v>9.9999999999999978E-2</v>
      </c>
      <c r="AD8" s="48">
        <f t="shared" si="6"/>
        <v>0</v>
      </c>
      <c r="AE8" s="48">
        <f t="shared" si="6"/>
        <v>0</v>
      </c>
      <c r="AF8" s="48">
        <f t="shared" si="6"/>
        <v>0.69</v>
      </c>
      <c r="AG8" s="48">
        <f t="shared" si="6"/>
        <v>0</v>
      </c>
      <c r="AH8" s="48">
        <f t="shared" si="6"/>
        <v>0</v>
      </c>
      <c r="AI8" s="48">
        <f t="shared" si="6"/>
        <v>0</v>
      </c>
      <c r="AJ8" s="48">
        <f t="shared" si="6"/>
        <v>0</v>
      </c>
      <c r="AK8" s="48">
        <f t="shared" si="6"/>
        <v>0</v>
      </c>
      <c r="AL8" s="48">
        <f t="shared" si="6"/>
        <v>0</v>
      </c>
      <c r="AM8" s="48">
        <f t="shared" si="6"/>
        <v>0</v>
      </c>
      <c r="AN8" s="48">
        <f t="shared" si="6"/>
        <v>0</v>
      </c>
    </row>
    <row r="9" spans="1:40" x14ac:dyDescent="0.2">
      <c r="A9" s="46">
        <v>6</v>
      </c>
      <c r="B9" s="222" t="s">
        <v>438</v>
      </c>
      <c r="C9" s="48">
        <f t="shared" si="0"/>
        <v>9.4499999999999993</v>
      </c>
      <c r="D9" s="48">
        <f t="shared" si="0"/>
        <v>6.27</v>
      </c>
      <c r="E9" s="48">
        <f t="shared" si="2"/>
        <v>3.18</v>
      </c>
      <c r="F9" s="41"/>
      <c r="G9" s="41"/>
      <c r="H9" s="48"/>
      <c r="I9" s="48">
        <f t="shared" ref="I9:AN9" si="7">I22</f>
        <v>0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0.34</v>
      </c>
      <c r="O9" s="48">
        <f t="shared" si="7"/>
        <v>0</v>
      </c>
      <c r="P9" s="48">
        <f t="shared" si="7"/>
        <v>0</v>
      </c>
      <c r="Q9" s="48">
        <f t="shared" si="7"/>
        <v>0.47</v>
      </c>
      <c r="R9" s="48">
        <f t="shared" si="7"/>
        <v>0</v>
      </c>
      <c r="S9" s="48">
        <f t="shared" si="7"/>
        <v>0</v>
      </c>
      <c r="T9" s="48">
        <f t="shared" si="7"/>
        <v>0.47</v>
      </c>
      <c r="U9" s="48">
        <f t="shared" si="7"/>
        <v>0</v>
      </c>
      <c r="V9" s="48">
        <f t="shared" si="7"/>
        <v>0</v>
      </c>
      <c r="W9" s="48">
        <f t="shared" si="7"/>
        <v>0.47</v>
      </c>
      <c r="X9" s="48">
        <f t="shared" si="7"/>
        <v>0</v>
      </c>
      <c r="Y9" s="48">
        <f t="shared" si="7"/>
        <v>0</v>
      </c>
      <c r="Z9" s="48">
        <f t="shared" si="7"/>
        <v>0.48</v>
      </c>
      <c r="AA9" s="48">
        <f t="shared" si="7"/>
        <v>0</v>
      </c>
      <c r="AB9" s="48">
        <f t="shared" si="7"/>
        <v>0</v>
      </c>
      <c r="AC9" s="48">
        <f t="shared" si="7"/>
        <v>0.47</v>
      </c>
      <c r="AD9" s="48">
        <f t="shared" si="7"/>
        <v>0</v>
      </c>
      <c r="AE9" s="48">
        <f t="shared" si="7"/>
        <v>0</v>
      </c>
      <c r="AF9" s="48">
        <f t="shared" si="7"/>
        <v>0.48</v>
      </c>
      <c r="AG9" s="48">
        <f t="shared" si="7"/>
        <v>0</v>
      </c>
      <c r="AH9" s="48">
        <f t="shared" si="7"/>
        <v>0</v>
      </c>
      <c r="AI9" s="48">
        <f t="shared" si="7"/>
        <v>0</v>
      </c>
      <c r="AJ9" s="48">
        <f t="shared" si="7"/>
        <v>0</v>
      </c>
      <c r="AK9" s="48">
        <f t="shared" si="7"/>
        <v>0</v>
      </c>
      <c r="AL9" s="48">
        <f t="shared" si="7"/>
        <v>0</v>
      </c>
      <c r="AM9" s="48">
        <f t="shared" si="7"/>
        <v>0</v>
      </c>
      <c r="AN9" s="48">
        <f t="shared" si="7"/>
        <v>0</v>
      </c>
    </row>
    <row r="10" spans="1:40" x14ac:dyDescent="0.2">
      <c r="A10" s="46">
        <v>7</v>
      </c>
      <c r="B10" s="222" t="s">
        <v>439</v>
      </c>
      <c r="C10" s="48">
        <f t="shared" si="0"/>
        <v>3.87</v>
      </c>
      <c r="D10" s="48">
        <f t="shared" si="0"/>
        <v>0</v>
      </c>
      <c r="E10" s="48">
        <f t="shared" si="2"/>
        <v>3.8699999999999997</v>
      </c>
      <c r="F10" s="41"/>
      <c r="G10" s="41"/>
      <c r="H10" s="48"/>
      <c r="I10" s="48">
        <f t="shared" ref="I10:AN10" si="8">I23</f>
        <v>0</v>
      </c>
      <c r="J10" s="48">
        <f t="shared" si="8"/>
        <v>0</v>
      </c>
      <c r="K10" s="48">
        <f t="shared" si="8"/>
        <v>0</v>
      </c>
      <c r="L10" s="48">
        <f t="shared" si="8"/>
        <v>0</v>
      </c>
      <c r="M10" s="48">
        <f t="shared" si="8"/>
        <v>0</v>
      </c>
      <c r="N10" s="48">
        <f t="shared" si="8"/>
        <v>0.15</v>
      </c>
      <c r="O10" s="48">
        <f t="shared" si="8"/>
        <v>0</v>
      </c>
      <c r="P10" s="48">
        <f t="shared" si="8"/>
        <v>0</v>
      </c>
      <c r="Q10" s="48">
        <f t="shared" si="8"/>
        <v>0.36</v>
      </c>
      <c r="R10" s="48">
        <f t="shared" si="8"/>
        <v>0</v>
      </c>
      <c r="S10" s="48">
        <f t="shared" si="8"/>
        <v>0</v>
      </c>
      <c r="T10" s="48">
        <f t="shared" si="8"/>
        <v>0.47</v>
      </c>
      <c r="U10" s="48">
        <f t="shared" si="8"/>
        <v>0</v>
      </c>
      <c r="V10" s="48">
        <f t="shared" si="8"/>
        <v>0</v>
      </c>
      <c r="W10" s="48">
        <f t="shared" si="8"/>
        <v>0.56999999999999995</v>
      </c>
      <c r="X10" s="48">
        <f t="shared" si="8"/>
        <v>0</v>
      </c>
      <c r="Y10" s="48">
        <f t="shared" si="8"/>
        <v>0</v>
      </c>
      <c r="Z10" s="48">
        <f t="shared" si="8"/>
        <v>0.68</v>
      </c>
      <c r="AA10" s="48">
        <f t="shared" si="8"/>
        <v>0</v>
      </c>
      <c r="AB10" s="48">
        <f t="shared" si="8"/>
        <v>0</v>
      </c>
      <c r="AC10" s="48">
        <f t="shared" si="8"/>
        <v>0.78</v>
      </c>
      <c r="AD10" s="48">
        <f t="shared" si="8"/>
        <v>0</v>
      </c>
      <c r="AE10" s="48">
        <f t="shared" si="8"/>
        <v>0</v>
      </c>
      <c r="AF10" s="48">
        <f t="shared" si="8"/>
        <v>0.86</v>
      </c>
      <c r="AG10" s="48">
        <f t="shared" si="8"/>
        <v>0</v>
      </c>
      <c r="AH10" s="48">
        <f t="shared" si="8"/>
        <v>0</v>
      </c>
      <c r="AI10" s="48">
        <f t="shared" si="8"/>
        <v>0</v>
      </c>
      <c r="AJ10" s="48">
        <f t="shared" si="8"/>
        <v>0</v>
      </c>
      <c r="AK10" s="48">
        <f t="shared" si="8"/>
        <v>0</v>
      </c>
      <c r="AL10" s="48">
        <f t="shared" si="8"/>
        <v>0</v>
      </c>
      <c r="AM10" s="48">
        <f t="shared" si="8"/>
        <v>0</v>
      </c>
      <c r="AN10" s="48">
        <f t="shared" si="8"/>
        <v>0</v>
      </c>
    </row>
    <row r="11" spans="1:40" ht="13.5" thickBot="1" x14ac:dyDescent="0.25">
      <c r="A11" s="46">
        <v>8</v>
      </c>
      <c r="B11" s="222" t="s">
        <v>440</v>
      </c>
      <c r="C11" s="48">
        <f t="shared" si="0"/>
        <v>0</v>
      </c>
      <c r="D11" s="48">
        <f t="shared" si="0"/>
        <v>0</v>
      </c>
      <c r="E11" s="48">
        <f t="shared" si="2"/>
        <v>0</v>
      </c>
      <c r="F11" s="41"/>
      <c r="G11" s="41"/>
      <c r="H11" s="48"/>
      <c r="I11" s="48">
        <f t="shared" ref="I11:AN11" si="9">I24</f>
        <v>0</v>
      </c>
      <c r="J11" s="48">
        <f t="shared" si="9"/>
        <v>0</v>
      </c>
      <c r="K11" s="48">
        <f t="shared" si="9"/>
        <v>0</v>
      </c>
      <c r="L11" s="48">
        <f t="shared" si="9"/>
        <v>0</v>
      </c>
      <c r="M11" s="48">
        <f t="shared" si="9"/>
        <v>0</v>
      </c>
      <c r="N11" s="48">
        <f t="shared" si="9"/>
        <v>0</v>
      </c>
      <c r="O11" s="48">
        <f t="shared" si="9"/>
        <v>0</v>
      </c>
      <c r="P11" s="48">
        <f t="shared" si="9"/>
        <v>0</v>
      </c>
      <c r="Q11" s="48">
        <f t="shared" si="9"/>
        <v>0</v>
      </c>
      <c r="R11" s="48">
        <f t="shared" si="9"/>
        <v>0</v>
      </c>
      <c r="S11" s="48">
        <f t="shared" si="9"/>
        <v>0</v>
      </c>
      <c r="T11" s="48">
        <f t="shared" si="9"/>
        <v>0</v>
      </c>
      <c r="U11" s="48">
        <f t="shared" si="9"/>
        <v>0</v>
      </c>
      <c r="V11" s="48">
        <f t="shared" si="9"/>
        <v>0</v>
      </c>
      <c r="W11" s="48">
        <f t="shared" si="9"/>
        <v>0</v>
      </c>
      <c r="X11" s="48">
        <f t="shared" si="9"/>
        <v>0</v>
      </c>
      <c r="Y11" s="48">
        <f t="shared" si="9"/>
        <v>0</v>
      </c>
      <c r="Z11" s="48">
        <f t="shared" si="9"/>
        <v>0</v>
      </c>
      <c r="AA11" s="48">
        <f t="shared" si="9"/>
        <v>0</v>
      </c>
      <c r="AB11" s="48">
        <f t="shared" si="9"/>
        <v>0</v>
      </c>
      <c r="AC11" s="48">
        <f t="shared" si="9"/>
        <v>0</v>
      </c>
      <c r="AD11" s="48">
        <f t="shared" si="9"/>
        <v>0</v>
      </c>
      <c r="AE11" s="48">
        <f t="shared" si="9"/>
        <v>0</v>
      </c>
      <c r="AF11" s="48">
        <f t="shared" si="9"/>
        <v>0</v>
      </c>
      <c r="AG11" s="48">
        <f t="shared" si="9"/>
        <v>0</v>
      </c>
      <c r="AH11" s="48">
        <f t="shared" si="9"/>
        <v>0</v>
      </c>
      <c r="AI11" s="48">
        <f t="shared" si="9"/>
        <v>0</v>
      </c>
      <c r="AJ11" s="48">
        <f t="shared" si="9"/>
        <v>0</v>
      </c>
      <c r="AK11" s="48">
        <f t="shared" si="9"/>
        <v>0</v>
      </c>
      <c r="AL11" s="48">
        <f t="shared" si="9"/>
        <v>0</v>
      </c>
      <c r="AM11" s="48">
        <f t="shared" si="9"/>
        <v>0</v>
      </c>
      <c r="AN11" s="48">
        <f t="shared" si="9"/>
        <v>0</v>
      </c>
    </row>
    <row r="12" spans="1:40" ht="13.5" hidden="1" thickBot="1" x14ac:dyDescent="0.25">
      <c r="A12" s="46">
        <v>9</v>
      </c>
      <c r="B12" s="47">
        <f>A27</f>
        <v>0</v>
      </c>
      <c r="C12" s="48">
        <f>C27</f>
        <v>0</v>
      </c>
      <c r="D12" s="48">
        <f>D27</f>
        <v>0</v>
      </c>
      <c r="E12" s="48">
        <f>C12-D12</f>
        <v>0</v>
      </c>
      <c r="F12" s="41"/>
      <c r="G12" s="41"/>
      <c r="H12" s="48"/>
      <c r="I12" s="48">
        <f t="shared" ref="I12:AN12" si="10">I27</f>
        <v>0</v>
      </c>
      <c r="J12" s="48">
        <f t="shared" si="10"/>
        <v>0</v>
      </c>
      <c r="K12" s="48">
        <f t="shared" si="10"/>
        <v>0</v>
      </c>
      <c r="L12" s="48">
        <f t="shared" si="10"/>
        <v>0</v>
      </c>
      <c r="M12" s="48">
        <f t="shared" si="10"/>
        <v>0</v>
      </c>
      <c r="N12" s="48">
        <f t="shared" si="10"/>
        <v>0</v>
      </c>
      <c r="O12" s="48">
        <f t="shared" si="10"/>
        <v>0</v>
      </c>
      <c r="P12" s="48">
        <f t="shared" si="10"/>
        <v>0</v>
      </c>
      <c r="Q12" s="48">
        <f t="shared" si="10"/>
        <v>0</v>
      </c>
      <c r="R12" s="48">
        <f t="shared" si="10"/>
        <v>0</v>
      </c>
      <c r="S12" s="48">
        <f t="shared" si="10"/>
        <v>0</v>
      </c>
      <c r="T12" s="48">
        <f t="shared" si="10"/>
        <v>0</v>
      </c>
      <c r="U12" s="48">
        <f t="shared" si="10"/>
        <v>0</v>
      </c>
      <c r="V12" s="48">
        <f t="shared" si="10"/>
        <v>0</v>
      </c>
      <c r="W12" s="48">
        <f t="shared" si="10"/>
        <v>0</v>
      </c>
      <c r="X12" s="48">
        <f t="shared" si="10"/>
        <v>0</v>
      </c>
      <c r="Y12" s="48">
        <f t="shared" si="10"/>
        <v>0</v>
      </c>
      <c r="Z12" s="48">
        <f t="shared" si="10"/>
        <v>0</v>
      </c>
      <c r="AA12" s="48">
        <f t="shared" si="10"/>
        <v>0</v>
      </c>
      <c r="AB12" s="48">
        <f t="shared" si="10"/>
        <v>0</v>
      </c>
      <c r="AC12" s="48">
        <f t="shared" si="10"/>
        <v>0</v>
      </c>
      <c r="AD12" s="48">
        <f t="shared" si="10"/>
        <v>0</v>
      </c>
      <c r="AE12" s="48">
        <f t="shared" si="10"/>
        <v>0</v>
      </c>
      <c r="AF12" s="48">
        <f t="shared" si="10"/>
        <v>0</v>
      </c>
      <c r="AG12" s="48">
        <f t="shared" si="10"/>
        <v>0</v>
      </c>
      <c r="AH12" s="48">
        <f t="shared" si="10"/>
        <v>0</v>
      </c>
      <c r="AI12" s="48">
        <f t="shared" si="10"/>
        <v>0</v>
      </c>
      <c r="AJ12" s="48">
        <f t="shared" si="10"/>
        <v>0</v>
      </c>
      <c r="AK12" s="48">
        <f t="shared" si="10"/>
        <v>0</v>
      </c>
      <c r="AL12" s="48">
        <f t="shared" si="10"/>
        <v>0</v>
      </c>
      <c r="AM12" s="48">
        <f t="shared" si="10"/>
        <v>0</v>
      </c>
      <c r="AN12" s="48">
        <f t="shared" si="10"/>
        <v>0</v>
      </c>
    </row>
    <row r="13" spans="1:40" ht="13.5" thickBot="1" x14ac:dyDescent="0.25">
      <c r="A13" s="135"/>
      <c r="B13" s="50"/>
      <c r="C13" s="51">
        <f>SUM(C4:C12)</f>
        <v>112.35000000000001</v>
      </c>
      <c r="D13" s="51">
        <f>SUM(D4:D12)</f>
        <v>36.450000000000003</v>
      </c>
      <c r="E13" s="51">
        <f>SUM(E4:E12)</f>
        <v>75.90000000000002</v>
      </c>
      <c r="F13" s="51">
        <f>SUM(F4:F12)</f>
        <v>0</v>
      </c>
      <c r="G13" s="51"/>
      <c r="H13" s="51"/>
      <c r="I13" s="51">
        <f t="shared" ref="I13:AN13" si="11">SUM(I4:I12)</f>
        <v>0</v>
      </c>
      <c r="J13" s="51">
        <f t="shared" si="11"/>
        <v>0</v>
      </c>
      <c r="K13" s="51">
        <f t="shared" si="11"/>
        <v>0</v>
      </c>
      <c r="L13" s="51">
        <f t="shared" si="11"/>
        <v>0</v>
      </c>
      <c r="M13" s="51">
        <f t="shared" si="11"/>
        <v>0</v>
      </c>
      <c r="N13" s="51">
        <f t="shared" si="11"/>
        <v>10.220000000000001</v>
      </c>
      <c r="O13" s="51">
        <f t="shared" si="11"/>
        <v>0</v>
      </c>
      <c r="P13" s="51">
        <f t="shared" si="11"/>
        <v>0</v>
      </c>
      <c r="Q13" s="51">
        <f t="shared" si="11"/>
        <v>11.034000000000001</v>
      </c>
      <c r="R13" s="51">
        <f t="shared" si="11"/>
        <v>0</v>
      </c>
      <c r="S13" s="51">
        <f t="shared" si="11"/>
        <v>0</v>
      </c>
      <c r="T13" s="51">
        <f t="shared" si="11"/>
        <v>12.52</v>
      </c>
      <c r="U13" s="51">
        <f t="shared" si="11"/>
        <v>0</v>
      </c>
      <c r="V13" s="51">
        <f t="shared" si="11"/>
        <v>0</v>
      </c>
      <c r="W13" s="51">
        <f t="shared" si="11"/>
        <v>12.99</v>
      </c>
      <c r="X13" s="51">
        <f t="shared" si="11"/>
        <v>0</v>
      </c>
      <c r="Y13" s="51">
        <f t="shared" si="11"/>
        <v>0</v>
      </c>
      <c r="Z13" s="51">
        <f t="shared" si="11"/>
        <v>13.309999999999999</v>
      </c>
      <c r="AA13" s="51">
        <f t="shared" si="11"/>
        <v>0</v>
      </c>
      <c r="AB13" s="51">
        <f t="shared" si="11"/>
        <v>0</v>
      </c>
      <c r="AC13" s="51">
        <f t="shared" si="11"/>
        <v>9.4099999999999984</v>
      </c>
      <c r="AD13" s="51">
        <f t="shared" si="11"/>
        <v>0</v>
      </c>
      <c r="AE13" s="51">
        <f t="shared" si="11"/>
        <v>0</v>
      </c>
      <c r="AF13" s="51">
        <f t="shared" si="11"/>
        <v>6.4160000000000013</v>
      </c>
      <c r="AG13" s="51">
        <f t="shared" si="11"/>
        <v>0</v>
      </c>
      <c r="AH13" s="51">
        <f t="shared" si="11"/>
        <v>0</v>
      </c>
      <c r="AI13" s="51">
        <f t="shared" si="11"/>
        <v>0</v>
      </c>
      <c r="AJ13" s="51">
        <f t="shared" si="11"/>
        <v>0</v>
      </c>
      <c r="AK13" s="51">
        <f t="shared" si="11"/>
        <v>0</v>
      </c>
      <c r="AL13" s="51">
        <f t="shared" si="11"/>
        <v>0</v>
      </c>
      <c r="AM13" s="51">
        <f t="shared" si="11"/>
        <v>0</v>
      </c>
      <c r="AN13" s="51">
        <f t="shared" si="11"/>
        <v>0</v>
      </c>
    </row>
    <row r="14" spans="1:40" x14ac:dyDescent="0.2">
      <c r="B14" s="41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</row>
    <row r="15" spans="1:40" x14ac:dyDescent="0.2">
      <c r="B15" s="105"/>
      <c r="C15" s="48"/>
      <c r="D15" s="41"/>
      <c r="E15" s="41"/>
      <c r="F15" s="41"/>
      <c r="G15" s="41"/>
      <c r="M15" s="41"/>
      <c r="N15" s="41"/>
      <c r="O15" s="41"/>
    </row>
    <row r="16" spans="1:40" x14ac:dyDescent="0.2">
      <c r="A16" s="136" t="s">
        <v>99</v>
      </c>
      <c r="B16" s="52" t="s">
        <v>94</v>
      </c>
      <c r="C16" s="106" t="s">
        <v>98</v>
      </c>
      <c r="D16" s="53" t="s">
        <v>100</v>
      </c>
      <c r="E16" s="53" t="s">
        <v>96</v>
      </c>
      <c r="F16" s="53" t="s">
        <v>9</v>
      </c>
      <c r="G16" s="53" t="s">
        <v>10</v>
      </c>
      <c r="H16" s="53" t="s">
        <v>150</v>
      </c>
      <c r="I16" s="107">
        <f t="shared" ref="I16:AN16" si="12">I2</f>
        <v>45107</v>
      </c>
      <c r="J16" s="107">
        <f t="shared" si="12"/>
        <v>45107</v>
      </c>
      <c r="K16" s="107">
        <f t="shared" si="12"/>
        <v>45107</v>
      </c>
      <c r="L16" s="107">
        <f t="shared" si="12"/>
        <v>45199</v>
      </c>
      <c r="M16" s="107">
        <f t="shared" si="12"/>
        <v>45199</v>
      </c>
      <c r="N16" s="107">
        <f t="shared" si="12"/>
        <v>45199</v>
      </c>
      <c r="O16" s="107">
        <f t="shared" si="12"/>
        <v>45291</v>
      </c>
      <c r="P16" s="107">
        <f t="shared" si="12"/>
        <v>45291</v>
      </c>
      <c r="Q16" s="107">
        <f t="shared" si="12"/>
        <v>45291</v>
      </c>
      <c r="R16" s="107">
        <f t="shared" si="12"/>
        <v>45382</v>
      </c>
      <c r="S16" s="107">
        <f t="shared" si="12"/>
        <v>45382</v>
      </c>
      <c r="T16" s="107">
        <f t="shared" si="12"/>
        <v>45382</v>
      </c>
      <c r="U16" s="107">
        <f t="shared" si="12"/>
        <v>45473</v>
      </c>
      <c r="V16" s="107">
        <f t="shared" si="12"/>
        <v>45473</v>
      </c>
      <c r="W16" s="107">
        <f t="shared" si="12"/>
        <v>45473</v>
      </c>
      <c r="X16" s="107">
        <f t="shared" si="12"/>
        <v>45565</v>
      </c>
      <c r="Y16" s="107">
        <f t="shared" si="12"/>
        <v>45565</v>
      </c>
      <c r="Z16" s="107">
        <f t="shared" si="12"/>
        <v>45565</v>
      </c>
      <c r="AA16" s="107">
        <f t="shared" si="12"/>
        <v>45657</v>
      </c>
      <c r="AB16" s="107">
        <f t="shared" si="12"/>
        <v>45657</v>
      </c>
      <c r="AC16" s="107">
        <f t="shared" si="12"/>
        <v>45657</v>
      </c>
      <c r="AD16" s="107">
        <f t="shared" si="12"/>
        <v>45747</v>
      </c>
      <c r="AE16" s="107">
        <f t="shared" si="12"/>
        <v>45747</v>
      </c>
      <c r="AF16" s="107">
        <f t="shared" si="12"/>
        <v>45747</v>
      </c>
      <c r="AG16" s="107">
        <f t="shared" si="12"/>
        <v>45838</v>
      </c>
      <c r="AH16" s="107">
        <f t="shared" si="12"/>
        <v>45838</v>
      </c>
      <c r="AI16" s="107">
        <f t="shared" si="12"/>
        <v>45838</v>
      </c>
      <c r="AJ16" s="107">
        <f t="shared" si="12"/>
        <v>45930</v>
      </c>
      <c r="AK16" s="107">
        <f t="shared" si="12"/>
        <v>45930</v>
      </c>
      <c r="AL16" s="107">
        <f t="shared" si="12"/>
        <v>45930</v>
      </c>
      <c r="AM16" s="107">
        <f t="shared" si="12"/>
        <v>45992</v>
      </c>
      <c r="AN16" s="107">
        <f t="shared" si="12"/>
        <v>45992</v>
      </c>
    </row>
    <row r="17" spans="1:40" x14ac:dyDescent="0.2">
      <c r="A17" s="114" t="s">
        <v>12</v>
      </c>
      <c r="B17" s="114" t="s">
        <v>12</v>
      </c>
      <c r="C17" s="108">
        <v>77.06</v>
      </c>
      <c r="D17" s="109">
        <v>23.15</v>
      </c>
      <c r="E17" s="110">
        <f>+C17-D17</f>
        <v>53.910000000000004</v>
      </c>
      <c r="F17" s="111">
        <v>45139</v>
      </c>
      <c r="G17" s="111">
        <v>46112</v>
      </c>
      <c r="H17" s="108">
        <f>ROUND(DATEDIF(F17,G17,"m"),0)+1</f>
        <v>32</v>
      </c>
      <c r="I17" s="108"/>
      <c r="J17" s="108"/>
      <c r="K17" s="108">
        <v>0</v>
      </c>
      <c r="L17" s="108"/>
      <c r="M17" s="108">
        <f>L17</f>
        <v>0</v>
      </c>
      <c r="N17" s="108">
        <v>9.31</v>
      </c>
      <c r="O17" s="108"/>
      <c r="P17" s="108"/>
      <c r="Q17" s="108">
        <v>9.25</v>
      </c>
      <c r="R17" s="108"/>
      <c r="S17" s="108"/>
      <c r="T17" s="108">
        <v>9.25</v>
      </c>
      <c r="U17" s="108"/>
      <c r="V17" s="108"/>
      <c r="W17" s="108">
        <v>9.25</v>
      </c>
      <c r="X17" s="108"/>
      <c r="Y17" s="108"/>
      <c r="Z17" s="108">
        <v>9.25</v>
      </c>
      <c r="AA17" s="108"/>
      <c r="AB17" s="108"/>
      <c r="AC17" s="108">
        <v>5.47</v>
      </c>
      <c r="AD17" s="108"/>
      <c r="AE17" s="108"/>
      <c r="AF17" s="108">
        <v>2.13</v>
      </c>
      <c r="AG17" s="108"/>
      <c r="AH17" s="108"/>
      <c r="AI17" s="108">
        <v>0</v>
      </c>
      <c r="AJ17" s="108"/>
      <c r="AK17" s="108"/>
      <c r="AL17" s="108">
        <v>0</v>
      </c>
      <c r="AM17" s="108"/>
      <c r="AN17" s="108">
        <v>0</v>
      </c>
    </row>
    <row r="18" spans="1:40" ht="25.5" x14ac:dyDescent="0.2">
      <c r="A18" s="114"/>
      <c r="B18" s="219" t="s">
        <v>434</v>
      </c>
      <c r="C18" s="108">
        <v>13</v>
      </c>
      <c r="D18" s="109">
        <v>3.8</v>
      </c>
      <c r="E18" s="110">
        <f t="shared" ref="E18:E24" si="13">+C18-D18</f>
        <v>9.1999999999999993</v>
      </c>
      <c r="F18" s="111">
        <f>F17</f>
        <v>45139</v>
      </c>
      <c r="G18" s="111">
        <v>46112</v>
      </c>
      <c r="H18" s="108">
        <f t="shared" ref="H18:H24" si="14">ROUND(DATEDIF(F18,G18,"m"),0)+1</f>
        <v>32</v>
      </c>
      <c r="I18" s="108">
        <f t="shared" ref="I18:I24" si="15">IF(OR($F18&gt;I$17,I$17&gt;$G18),0,$E18/$H18)</f>
        <v>0</v>
      </c>
      <c r="J18" s="108">
        <f>IF(SUM($I18:I18)&lt;$E18,IF(OR($F18&gt;J$17,J$17&gt;$G18),0,$E18/$H18),0)</f>
        <v>0</v>
      </c>
      <c r="K18" s="108"/>
      <c r="L18" s="108">
        <f>IF(SUM($I18:K18)&lt;$E18,IF(OR($F18&gt;L$17,L$17&gt;$G18),0,$E18/$H18),0)</f>
        <v>0</v>
      </c>
      <c r="M18" s="108">
        <f>IF(SUM($I18:L18)&lt;$E18,IF(OR($F18&gt;M$17,M$17&gt;$G18),0,$E18/$H18),0)</f>
        <v>0</v>
      </c>
      <c r="N18" s="108">
        <v>0</v>
      </c>
      <c r="O18" s="108">
        <f>IF(SUM($I18:N18)&lt;$E18,IF(OR($F18&gt;O$17,O$17&gt;$G18),0,$E18/$H18),0)</f>
        <v>0</v>
      </c>
      <c r="P18" s="108">
        <f>IF(SUM($I18:O18)&lt;$E18,IF(OR($F18&gt;P$17,P$17&gt;$G18),0,$E18/$H18),0)</f>
        <v>0</v>
      </c>
      <c r="Q18" s="108">
        <f>'[16]Cash Flow'!F17</f>
        <v>0.47</v>
      </c>
      <c r="R18" s="108">
        <f>IF(SUM($I18:Q18)&lt;$E18,IF(OR($F18&gt;R$17,R$17&gt;$G18),0,$E18/$H18),0)</f>
        <v>0</v>
      </c>
      <c r="S18" s="108">
        <f>IF(SUM($I18:R18)&lt;$E18,IF(OR($F18&gt;S$17,S$17&gt;$G18),0,$E18/$H18),0)</f>
        <v>0</v>
      </c>
      <c r="T18" s="108">
        <f>'[16]Cash Flow'!G17</f>
        <v>1.95</v>
      </c>
      <c r="U18" s="108">
        <f>IF(SUM($I18:T18)&lt;$E18,IF(OR($F18&gt;U$17,U$17&gt;$G18),0,$E18/$H18),0)</f>
        <v>0</v>
      </c>
      <c r="V18" s="108">
        <f>IF(SUM($I18:U18)&lt;$E18,IF(OR($F18&gt;V$17,V$17&gt;$G18),0,$E18/$H18),0)</f>
        <v>0</v>
      </c>
      <c r="W18" s="108">
        <f>'[16]Cash Flow'!H17</f>
        <v>1.95</v>
      </c>
      <c r="X18" s="108">
        <f>IF(SUM($I18:W18)&lt;$E18,IF(OR($F18&gt;X$17,X$17&gt;$G18),0,$E18/$H18),0)</f>
        <v>0</v>
      </c>
      <c r="Y18" s="108">
        <f>IF(SUM($I18:X18)&lt;$E18,IF(OR($F18&gt;Y$17,Y$17&gt;$G18),0,$E18/$H18),0)</f>
        <v>0</v>
      </c>
      <c r="Z18" s="108">
        <f>'[16]Cash Flow'!I17</f>
        <v>1.95</v>
      </c>
      <c r="AA18" s="108">
        <f>IF(SUM($I18:Z18)&lt;$E18,IF(OR($F18&gt;AA$17,AA$17&gt;$G18),0,$E18/$H18),0)</f>
        <v>0</v>
      </c>
      <c r="AB18" s="108">
        <f>IF(SUM($I18:AA18)&lt;$E18,IF(OR($F18&gt;AB$17,AB$17&gt;$G18),0,$E18/$H18),0)</f>
        <v>0</v>
      </c>
      <c r="AC18" s="108">
        <f>'[16]Cash Flow'!J17</f>
        <v>1.56</v>
      </c>
      <c r="AD18" s="108">
        <f>IF(SUM($I18:AC18)&lt;$E18,IF(OR($F18&gt;AD$17,AD$17&gt;$G18),0,$E18/$H18),0)</f>
        <v>0</v>
      </c>
      <c r="AE18" s="108">
        <f>IF(SUM($I18:AD18)&lt;$E18,IF(OR($F18&gt;AE$17,AE$17&gt;$G18),0,$E18/$H18),0)</f>
        <v>0</v>
      </c>
      <c r="AF18" s="108">
        <f>'[16]Cash Flow'!K17</f>
        <v>1.32</v>
      </c>
      <c r="AG18" s="108">
        <f>IF(SUM($I18:AF18)&lt;$E18,IF(OR($F18&gt;AG$17,AG$17&gt;$G18),0,$E18/$H18),0)</f>
        <v>0</v>
      </c>
      <c r="AH18" s="108">
        <f>IF(SUM($I18:AG18)&lt;$E18,IF(OR($F18&gt;AH$17,AH$17&gt;$G18),0,$E18/$H18),0)</f>
        <v>0</v>
      </c>
      <c r="AI18" s="108"/>
      <c r="AJ18" s="108"/>
      <c r="AK18" s="108"/>
      <c r="AL18" s="108"/>
      <c r="AM18" s="108"/>
      <c r="AN18" s="108"/>
    </row>
    <row r="19" spans="1:40" x14ac:dyDescent="0.2">
      <c r="A19" s="114"/>
      <c r="B19" s="220" t="s">
        <v>435</v>
      </c>
      <c r="C19" s="108">
        <v>2</v>
      </c>
      <c r="D19" s="109">
        <v>1.07</v>
      </c>
      <c r="E19" s="110">
        <f t="shared" si="13"/>
        <v>0.92999999999999994</v>
      </c>
      <c r="F19" s="111">
        <f t="shared" ref="F19:F24" si="16">F18</f>
        <v>45139</v>
      </c>
      <c r="G19" s="111">
        <v>46112</v>
      </c>
      <c r="H19" s="108">
        <f t="shared" si="14"/>
        <v>32</v>
      </c>
      <c r="I19" s="108">
        <f t="shared" si="15"/>
        <v>0</v>
      </c>
      <c r="J19" s="108">
        <f>IF(SUM($I19:I19)&lt;$E19,IF(OR($F19&gt;J$17,J$17&gt;$G19),0,$E19/$H19),0)</f>
        <v>0</v>
      </c>
      <c r="K19" s="108"/>
      <c r="L19" s="108">
        <f>IF(SUM($I19:K19)&lt;$E19,IF(OR($F19&gt;L$17,L$17&gt;$G19),0,$E19/$H19),0)</f>
        <v>0</v>
      </c>
      <c r="M19" s="108">
        <f>IF(SUM($I19:L19)&lt;$E19,IF(OR($F19&gt;M$17,M$17&gt;$G19),0,$E19/$H19),0)</f>
        <v>0</v>
      </c>
      <c r="N19" s="108">
        <f>'[16]Cash Flow'!E21</f>
        <v>0.1</v>
      </c>
      <c r="O19" s="108">
        <f>IF(SUM($I19:N19)&lt;$E19,IF(OR($F19&gt;O$17,O$17&gt;$G19),0,$E19/$H19),0)</f>
        <v>0</v>
      </c>
      <c r="P19" s="108">
        <f>IF(SUM($I19:O19)&lt;$E19,IF(OR($F19&gt;P$17,P$17&gt;$G19),0,$E19/$H19),0)</f>
        <v>0</v>
      </c>
      <c r="Q19" s="108">
        <f>'[16]Cash Flow'!F21</f>
        <v>0.10400000000000001</v>
      </c>
      <c r="R19" s="108">
        <f>IF(SUM($I19:Q19)&lt;$E19,IF(OR($F19&gt;R$17,R$17&gt;$G19),0,$E19/$H19),0)</f>
        <v>0</v>
      </c>
      <c r="S19" s="108">
        <f>IF(SUM($I19:R19)&lt;$E19,IF(OR($F19&gt;S$17,S$17&gt;$G19),0,$E19/$H19),0)</f>
        <v>0</v>
      </c>
      <c r="T19" s="108">
        <f>'[16]Cash Flow'!G21</f>
        <v>0.1</v>
      </c>
      <c r="U19" s="108">
        <f>IF(SUM($I19:T19)&lt;$E19,IF(OR($F19&gt;U$17,U$17&gt;$G19),0,$E19/$H19),0)</f>
        <v>0</v>
      </c>
      <c r="V19" s="108">
        <f>IF(SUM($I19:U19)&lt;$E19,IF(OR($F19&gt;V$17,V$17&gt;$G19),0,$E19/$H19),0)</f>
        <v>0</v>
      </c>
      <c r="W19" s="108">
        <f>'[16]Cash Flow'!H21</f>
        <v>0.1</v>
      </c>
      <c r="X19" s="108">
        <f>IF(SUM($I19:W19)&lt;$E19,IF(OR($F19&gt;X$17,X$17&gt;$G19),0,$E19/$H19),0)</f>
        <v>0</v>
      </c>
      <c r="Y19" s="108">
        <f>IF(SUM($I19:X19)&lt;$E19,IF(OR($F19&gt;Y$17,Y$17&gt;$G19),0,$E19/$H19),0)</f>
        <v>0</v>
      </c>
      <c r="Z19" s="108">
        <f>'[16]Cash Flow'!I21</f>
        <v>0.2</v>
      </c>
      <c r="AA19" s="108">
        <f>IF(SUM($I19:Z19)&lt;$E19,IF(OR($F19&gt;AA$17,AA$17&gt;$G19),0,$E19/$H19),0)</f>
        <v>0</v>
      </c>
      <c r="AB19" s="108">
        <f>IF(SUM($I19:AA19)&lt;$E19,IF(OR($F19&gt;AB$17,AB$17&gt;$G19),0,$E19/$H19),0)</f>
        <v>0</v>
      </c>
      <c r="AC19" s="108">
        <f>'[16]Cash Flow'!J21</f>
        <v>0.2</v>
      </c>
      <c r="AD19" s="108">
        <f>IF(SUM($I19:AC19)&lt;$E19,IF(OR($F19&gt;AD$17,AD$17&gt;$G19),0,$E19/$H19),0)</f>
        <v>0</v>
      </c>
      <c r="AE19" s="108">
        <f>IF(SUM($I19:AD19)&lt;$E19,IF(OR($F19&gt;AE$17,AE$17&gt;$G19),0,$E19/$H19),0)</f>
        <v>0</v>
      </c>
      <c r="AF19" s="108">
        <f>'[16]Cash Flow'!K21</f>
        <v>0.126</v>
      </c>
      <c r="AG19" s="108">
        <f>IF(SUM($I19:AF19)&lt;$E19,IF(OR($F19&gt;AG$17,AG$17&gt;$G19),0,$E19/$H19),0)</f>
        <v>0</v>
      </c>
      <c r="AH19" s="108">
        <f>IF(SUM($I19:AG19)&lt;$E19,IF(OR($F19&gt;AH$17,AH$17&gt;$G19),0,$E19/$H19),0)</f>
        <v>0</v>
      </c>
      <c r="AI19" s="108"/>
      <c r="AJ19" s="108"/>
      <c r="AK19" s="108"/>
      <c r="AL19" s="108"/>
      <c r="AM19" s="108"/>
      <c r="AN19" s="108"/>
    </row>
    <row r="20" spans="1:40" x14ac:dyDescent="0.2">
      <c r="A20" s="114"/>
      <c r="B20" s="221" t="s">
        <v>436</v>
      </c>
      <c r="C20" s="108">
        <v>5.5</v>
      </c>
      <c r="D20" s="109">
        <v>2.16</v>
      </c>
      <c r="E20" s="110">
        <f t="shared" si="13"/>
        <v>3.34</v>
      </c>
      <c r="F20" s="111">
        <f t="shared" si="16"/>
        <v>45139</v>
      </c>
      <c r="G20" s="111">
        <v>46112</v>
      </c>
      <c r="H20" s="108">
        <f t="shared" si="14"/>
        <v>32</v>
      </c>
      <c r="I20" s="108">
        <f t="shared" si="15"/>
        <v>0</v>
      </c>
      <c r="J20" s="108">
        <f>IF(SUM($I20:I20)&lt;$E20,IF(OR($F20&gt;J$17,J$17&gt;$G20),0,$E20/$H20),0)</f>
        <v>0</v>
      </c>
      <c r="K20" s="108"/>
      <c r="L20" s="108">
        <f>IF(SUM($I20:K20)&lt;$E20,IF(OR($F20&gt;L$17,L$17&gt;$G20),0,$E20/$H20),0)</f>
        <v>0</v>
      </c>
      <c r="M20" s="108">
        <f>IF(SUM($I20:L20)&lt;$E20,IF(OR($F20&gt;M$17,M$17&gt;$G20),0,$E20/$H20),0)</f>
        <v>0</v>
      </c>
      <c r="N20" s="108">
        <f>'[16]Cash Flow'!E22</f>
        <v>0.17</v>
      </c>
      <c r="O20" s="108">
        <f>IF(SUM($I20:N20)&lt;$E20,IF(OR($F20&gt;O$17,O$17&gt;$G20),0,$E20/$H20),0)</f>
        <v>0</v>
      </c>
      <c r="P20" s="108">
        <f>IF(SUM($I20:O20)&lt;$E20,IF(OR($F20&gt;P$17,P$17&gt;$G20),0,$E20/$H20),0)</f>
        <v>0</v>
      </c>
      <c r="Q20" s="108">
        <f>'[16]Cash Flow'!F22</f>
        <v>0.17</v>
      </c>
      <c r="R20" s="108">
        <f>IF(SUM($I20:Q20)&lt;$E20,IF(OR($F20&gt;R$17,R$17&gt;$G20),0,$E20/$H20),0)</f>
        <v>0</v>
      </c>
      <c r="S20" s="108">
        <f>IF(SUM($I20:R20)&lt;$E20,IF(OR($F20&gt;S$17,S$17&gt;$G20),0,$E20/$H20),0)</f>
        <v>0</v>
      </c>
      <c r="T20" s="108">
        <f>'[16]Cash Flow'!G22</f>
        <v>0.17</v>
      </c>
      <c r="U20" s="108">
        <f>IF(SUM($I20:T20)&lt;$E20,IF(OR($F20&gt;U$17,U$17&gt;$G20),0,$E20/$H20),0)</f>
        <v>0</v>
      </c>
      <c r="V20" s="108">
        <f>IF(SUM($I20:U20)&lt;$E20,IF(OR($F20&gt;V$17,V$17&gt;$G20),0,$E20/$H20),0)</f>
        <v>0</v>
      </c>
      <c r="W20" s="108">
        <f>'[16]Cash Flow'!H22</f>
        <v>0.55000000000000004</v>
      </c>
      <c r="X20" s="108">
        <f>IF(SUM($I20:W20)&lt;$E20,IF(OR($F20&gt;X$17,X$17&gt;$G20),0,$E20/$H20),0)</f>
        <v>0</v>
      </c>
      <c r="Y20" s="108">
        <f>IF(SUM($I20:X20)&lt;$E20,IF(OR($F20&gt;Y$17,Y$17&gt;$G20),0,$E20/$H20),0)</f>
        <v>0</v>
      </c>
      <c r="Z20" s="108">
        <f>'[16]Cash Flow'!I22</f>
        <v>0.64</v>
      </c>
      <c r="AA20" s="108">
        <f>IF(SUM($I20:Z20)&lt;$E20,IF(OR($F20&gt;AA$17,AA$17&gt;$G20),0,$E20/$H20),0)</f>
        <v>0</v>
      </c>
      <c r="AB20" s="108">
        <f>IF(SUM($I20:AA20)&lt;$E20,IF(OR($F20&gt;AB$17,AB$17&gt;$G20),0,$E20/$H20),0)</f>
        <v>0</v>
      </c>
      <c r="AC20" s="108">
        <f>'[16]Cash Flow'!J22</f>
        <v>0.83</v>
      </c>
      <c r="AD20" s="108">
        <f>IF(SUM($I20:AC20)&lt;$E20,IF(OR($F20&gt;AD$17,AD$17&gt;$G20),0,$E20/$H20),0)</f>
        <v>0</v>
      </c>
      <c r="AE20" s="108">
        <f>IF(SUM($I20:AD20)&lt;$E20,IF(OR($F20&gt;AE$17,AE$17&gt;$G20),0,$E20/$H20),0)</f>
        <v>0</v>
      </c>
      <c r="AF20" s="108">
        <f>'[16]Cash Flow'!K22</f>
        <v>0.80999999999999994</v>
      </c>
      <c r="AG20" s="108">
        <f>IF(SUM($I20:AF20)&lt;$E20,IF(OR($F20&gt;AG$17,AG$17&gt;$G20),0,$E20/$H20),0)</f>
        <v>0</v>
      </c>
      <c r="AH20" s="108">
        <f>IF(SUM($I20:AG20)&lt;$E20,IF(OR($F20&gt;AH$17,AH$17&gt;$G20),0,$E20/$H20),0)</f>
        <v>0</v>
      </c>
      <c r="AI20" s="108"/>
      <c r="AJ20" s="108"/>
      <c r="AK20" s="108"/>
      <c r="AL20" s="108"/>
      <c r="AM20" s="108"/>
      <c r="AN20" s="108"/>
    </row>
    <row r="21" spans="1:40" x14ac:dyDescent="0.2">
      <c r="A21" s="114"/>
      <c r="B21" s="222" t="s">
        <v>437</v>
      </c>
      <c r="C21" s="108">
        <v>1.47</v>
      </c>
      <c r="D21" s="109">
        <f>'[17]Cash Flow'!$D$23</f>
        <v>0</v>
      </c>
      <c r="E21" s="110">
        <f t="shared" si="13"/>
        <v>1.47</v>
      </c>
      <c r="F21" s="111">
        <f t="shared" si="16"/>
        <v>45139</v>
      </c>
      <c r="G21" s="111">
        <v>46112</v>
      </c>
      <c r="H21" s="108">
        <f t="shared" si="14"/>
        <v>32</v>
      </c>
      <c r="I21" s="108">
        <f t="shared" si="15"/>
        <v>0</v>
      </c>
      <c r="J21" s="108">
        <f>IF(SUM($I21:I21)&lt;$E21,IF(OR($F21&gt;J$17,J$17&gt;$G21),0,$E21/$H21),0)</f>
        <v>0</v>
      </c>
      <c r="K21" s="108"/>
      <c r="L21" s="108">
        <f>IF(SUM($I21:K21)&lt;$E21,IF(OR($F21&gt;L$17,L$17&gt;$G21),0,$E21/$H21),0)</f>
        <v>0</v>
      </c>
      <c r="M21" s="108">
        <f>IF(SUM($I21:L21)&lt;$E21,IF(OR($F21&gt;M$17,M$17&gt;$G21),0,$E21/$H21),0)</f>
        <v>0</v>
      </c>
      <c r="N21" s="108">
        <f>'[16]Cash Flow'!E23</f>
        <v>0.15</v>
      </c>
      <c r="O21" s="108">
        <f>IF(SUM($I21:N21)&lt;$E21,IF(OR($F21&gt;O$17,O$17&gt;$G21),0,$E21/$H21),0)</f>
        <v>0</v>
      </c>
      <c r="P21" s="108">
        <f>IF(SUM($I21:O21)&lt;$E21,IF(OR($F21&gt;P$17,P$17&gt;$G21),0,$E21/$H21),0)</f>
        <v>0</v>
      </c>
      <c r="Q21" s="108">
        <f>'[16]Cash Flow'!F23</f>
        <v>0.21</v>
      </c>
      <c r="R21" s="108">
        <f>IF(SUM($I21:Q21)&lt;$E21,IF(OR($F21&gt;R$17,R$17&gt;$G21),0,$E21/$H21),0)</f>
        <v>0</v>
      </c>
      <c r="S21" s="108">
        <f>IF(SUM($I21:R21)&lt;$E21,IF(OR($F21&gt;S$17,S$17&gt;$G21),0,$E21/$H21),0)</f>
        <v>0</v>
      </c>
      <c r="T21" s="108">
        <f>'[16]Cash Flow'!G23</f>
        <v>0.10999999999999999</v>
      </c>
      <c r="U21" s="108">
        <f>IF(SUM($I21:T21)&lt;$E21,IF(OR($F21&gt;U$17,U$17&gt;$G21),0,$E21/$H21),0)</f>
        <v>0</v>
      </c>
      <c r="V21" s="108">
        <f>IF(SUM($I21:U21)&lt;$E21,IF(OR($F21&gt;V$17,V$17&gt;$G21),0,$E21/$H21),0)</f>
        <v>0</v>
      </c>
      <c r="W21" s="108">
        <f>'[16]Cash Flow'!H23</f>
        <v>9.9999999999999978E-2</v>
      </c>
      <c r="X21" s="108">
        <f>IF(SUM($I21:W21)&lt;$E21,IF(OR($F21&gt;X$17,X$17&gt;$G21),0,$E21/$H21),0)</f>
        <v>0</v>
      </c>
      <c r="Y21" s="108">
        <f>IF(SUM($I21:X21)&lt;$E21,IF(OR($F21&gt;Y$17,Y$17&gt;$G21),0,$E21/$H21),0)</f>
        <v>0</v>
      </c>
      <c r="Z21" s="108">
        <f>'[16]Cash Flow'!I23</f>
        <v>0.1100000000000001</v>
      </c>
      <c r="AA21" s="108">
        <f>IF(SUM($I21:Z21)&lt;$E21,IF(OR($F21&gt;AA$17,AA$17&gt;$G21),0,$E21/$H21),0)</f>
        <v>0</v>
      </c>
      <c r="AB21" s="108">
        <f>IF(SUM($I21:AA21)&lt;$E21,IF(OR($F21&gt;AB$17,AB$17&gt;$G21),0,$E21/$H21),0)</f>
        <v>0</v>
      </c>
      <c r="AC21" s="108">
        <f>'[16]Cash Flow'!J23</f>
        <v>9.9999999999999978E-2</v>
      </c>
      <c r="AD21" s="108">
        <f>IF(SUM($I21:AC21)&lt;$E21,IF(OR($F21&gt;AD$17,AD$17&gt;$G21),0,$E21/$H21),0)</f>
        <v>0</v>
      </c>
      <c r="AE21" s="108">
        <f>IF(SUM($I21:AD21)&lt;$E21,IF(OR($F21&gt;AE$17,AE$17&gt;$G21),0,$E21/$H21),0)</f>
        <v>0</v>
      </c>
      <c r="AF21" s="108">
        <f>'[16]Cash Flow'!K23</f>
        <v>0.69</v>
      </c>
      <c r="AG21" s="108">
        <f>IF(SUM($I21:AF21)&lt;$E21,IF(OR($F21&gt;AG$17,AG$17&gt;$G21),0,$E21/$H21),0)</f>
        <v>0</v>
      </c>
      <c r="AH21" s="108">
        <f>IF(SUM($I21:AG21)&lt;$E21,IF(OR($F21&gt;AH$17,AH$17&gt;$G21),0,$E21/$H21),0)</f>
        <v>0</v>
      </c>
      <c r="AI21" s="108"/>
      <c r="AJ21" s="108"/>
      <c r="AK21" s="108"/>
      <c r="AL21" s="108"/>
      <c r="AM21" s="108"/>
      <c r="AN21" s="108"/>
    </row>
    <row r="22" spans="1:40" x14ac:dyDescent="0.2">
      <c r="A22" s="114"/>
      <c r="B22" s="222" t="s">
        <v>438</v>
      </c>
      <c r="C22" s="108">
        <v>9.4499999999999993</v>
      </c>
      <c r="D22" s="109">
        <v>6.27</v>
      </c>
      <c r="E22" s="110">
        <f t="shared" si="13"/>
        <v>3.1799999999999997</v>
      </c>
      <c r="F22" s="111">
        <f t="shared" si="16"/>
        <v>45139</v>
      </c>
      <c r="G22" s="111">
        <v>46112</v>
      </c>
      <c r="H22" s="108">
        <f t="shared" si="14"/>
        <v>32</v>
      </c>
      <c r="I22" s="108">
        <f t="shared" si="15"/>
        <v>0</v>
      </c>
      <c r="J22" s="108">
        <f>IF(SUM($I22:I22)&lt;$E22,IF(OR($F22&gt;J$17,J$17&gt;$G22),0,$E22/$H22),0)</f>
        <v>0</v>
      </c>
      <c r="K22" s="108"/>
      <c r="L22" s="108">
        <f>IF(SUM($I22:K22)&lt;$E22,IF(OR($F22&gt;L$17,L$17&gt;$G22),0,$E22/$H22),0)</f>
        <v>0</v>
      </c>
      <c r="M22" s="108">
        <f>IF(SUM($I22:L22)&lt;$E22,IF(OR($F22&gt;M$17,M$17&gt;$G22),0,$E22/$H22),0)</f>
        <v>0</v>
      </c>
      <c r="N22" s="108">
        <v>0.34</v>
      </c>
      <c r="O22" s="108">
        <f>IF(SUM($I22:N22)&lt;$E22,IF(OR($F22&gt;O$17,O$17&gt;$G22),0,$E22/$H22),0)</f>
        <v>0</v>
      </c>
      <c r="P22" s="108">
        <f>IF(SUM($I22:O22)&lt;$E22,IF(OR($F22&gt;P$17,P$17&gt;$G22),0,$E22/$H22),0)</f>
        <v>0</v>
      </c>
      <c r="Q22" s="108">
        <v>0.47</v>
      </c>
      <c r="R22" s="108">
        <f>IF(SUM($I22:Q22)&lt;$E22,IF(OR($F22&gt;R$17,R$17&gt;$G22),0,$E22/$H22),0)</f>
        <v>0</v>
      </c>
      <c r="S22" s="108">
        <f>IF(SUM($I22:R22)&lt;$E22,IF(OR($F22&gt;S$17,S$17&gt;$G22),0,$E22/$H22),0)</f>
        <v>0</v>
      </c>
      <c r="T22" s="108">
        <v>0.47</v>
      </c>
      <c r="U22" s="108"/>
      <c r="V22" s="108"/>
      <c r="W22" s="108">
        <v>0.47</v>
      </c>
      <c r="X22" s="108"/>
      <c r="Y22" s="108"/>
      <c r="Z22" s="108">
        <v>0.48</v>
      </c>
      <c r="AA22" s="108"/>
      <c r="AB22" s="108"/>
      <c r="AC22" s="108">
        <v>0.47</v>
      </c>
      <c r="AD22" s="108"/>
      <c r="AE22" s="108"/>
      <c r="AF22" s="108">
        <v>0.48</v>
      </c>
      <c r="AG22" s="108"/>
      <c r="AH22" s="108"/>
      <c r="AI22" s="108"/>
      <c r="AJ22" s="108"/>
      <c r="AK22" s="108"/>
      <c r="AL22" s="108"/>
      <c r="AM22" s="108"/>
      <c r="AN22" s="108"/>
    </row>
    <row r="23" spans="1:40" x14ac:dyDescent="0.2">
      <c r="A23" s="114"/>
      <c r="B23" s="222" t="s">
        <v>439</v>
      </c>
      <c r="C23" s="108">
        <v>3.87</v>
      </c>
      <c r="D23" s="109">
        <f>'[17]Cash Flow'!$D$25</f>
        <v>0</v>
      </c>
      <c r="E23" s="110">
        <f t="shared" si="13"/>
        <v>3.87</v>
      </c>
      <c r="F23" s="111">
        <f t="shared" si="16"/>
        <v>45139</v>
      </c>
      <c r="G23" s="111">
        <v>46112</v>
      </c>
      <c r="H23" s="108">
        <f t="shared" si="14"/>
        <v>32</v>
      </c>
      <c r="I23" s="108">
        <f t="shared" si="15"/>
        <v>0</v>
      </c>
      <c r="J23" s="108">
        <f>IF(SUM($I23:I23)&lt;$E23,IF(OR($F23&gt;J$17,J$17&gt;$G23),0,$E23/$H23),0)</f>
        <v>0</v>
      </c>
      <c r="K23" s="108"/>
      <c r="L23" s="108">
        <f>IF(SUM($I23:K23)&lt;$E23,IF(OR($F23&gt;L$17,L$17&gt;$G23),0,$E23/$H23),0)</f>
        <v>0</v>
      </c>
      <c r="M23" s="108">
        <f>IF(SUM($I23:L23)&lt;$E23,IF(OR($F23&gt;M$17,M$17&gt;$G23),0,$E23/$H23),0)</f>
        <v>0</v>
      </c>
      <c r="N23" s="108">
        <v>0.15</v>
      </c>
      <c r="O23" s="108">
        <f>IF(SUM($I23:N23)&lt;$E23,IF(OR($F23&gt;O$17,O$17&gt;$G23),0,$E23/$H23),0)</f>
        <v>0</v>
      </c>
      <c r="P23" s="108">
        <f>IF(SUM($I23:O23)&lt;$E23,IF(OR($F23&gt;P$17,P$17&gt;$G23),0,$E23/$H23),0)</f>
        <v>0</v>
      </c>
      <c r="Q23" s="108">
        <v>0.36</v>
      </c>
      <c r="R23" s="108">
        <f>IF(SUM($I23:Q23)&lt;$E23,IF(OR($F23&gt;R$17,R$17&gt;$G23),0,$E23/$H23),0)</f>
        <v>0</v>
      </c>
      <c r="S23" s="108">
        <f>IF(SUM($I23:R23)&lt;$E23,IF(OR($F23&gt;S$17,S$17&gt;$G23),0,$E23/$H23),0)</f>
        <v>0</v>
      </c>
      <c r="T23" s="108">
        <v>0.47</v>
      </c>
      <c r="U23" s="108"/>
      <c r="V23" s="108"/>
      <c r="W23" s="108">
        <v>0.56999999999999995</v>
      </c>
      <c r="X23" s="108"/>
      <c r="Y23" s="108"/>
      <c r="Z23" s="108">
        <v>0.68</v>
      </c>
      <c r="AA23" s="108"/>
      <c r="AB23" s="108"/>
      <c r="AC23" s="108">
        <v>0.78</v>
      </c>
      <c r="AD23" s="108"/>
      <c r="AE23" s="108"/>
      <c r="AF23" s="108">
        <v>0.86</v>
      </c>
      <c r="AG23" s="108"/>
      <c r="AH23" s="108"/>
      <c r="AI23" s="108"/>
      <c r="AJ23" s="108"/>
      <c r="AK23" s="108"/>
      <c r="AL23" s="108"/>
      <c r="AM23" s="108"/>
      <c r="AN23" s="108"/>
    </row>
    <row r="24" spans="1:40" x14ac:dyDescent="0.2">
      <c r="A24" s="114"/>
      <c r="B24" s="222" t="s">
        <v>440</v>
      </c>
      <c r="C24" s="108">
        <v>0</v>
      </c>
      <c r="D24" s="109">
        <v>0</v>
      </c>
      <c r="E24" s="110">
        <f t="shared" si="13"/>
        <v>0</v>
      </c>
      <c r="F24" s="111">
        <f t="shared" si="16"/>
        <v>45139</v>
      </c>
      <c r="G24" s="111">
        <v>46112</v>
      </c>
      <c r="H24" s="108">
        <f t="shared" si="14"/>
        <v>32</v>
      </c>
      <c r="I24" s="108">
        <f t="shared" si="15"/>
        <v>0</v>
      </c>
      <c r="J24" s="108">
        <f>IF(SUM($I24:I24)&lt;$E24,IF(OR($F24&gt;J$17,J$17&gt;$G24),0,$E24/$H24),0)</f>
        <v>0</v>
      </c>
      <c r="K24" s="108"/>
      <c r="L24" s="108">
        <f>IF(SUM($I24:K24)&lt;$E24,IF(OR($F24&gt;L$17,L$17&gt;$G24),0,$E24/$H24),0)</f>
        <v>0</v>
      </c>
      <c r="M24" s="108">
        <f>IF(SUM($I24:L24)&lt;$E24,IF(OR($F24&gt;M$17,M$17&gt;$G24),0,$E24/$H24),0)</f>
        <v>0</v>
      </c>
      <c r="N24" s="108">
        <f>IF(SUM($I24:M24)&lt;$E24,IF(OR($F24&gt;N$17,N$17&gt;$G24),0,$E24/$H24),0)</f>
        <v>0</v>
      </c>
      <c r="O24" s="108">
        <f>IF(SUM($I24:N24)&lt;$E24,IF(OR($F24&gt;O$17,O$17&gt;$G24),0,$E24/$H24),0)</f>
        <v>0</v>
      </c>
      <c r="P24" s="108">
        <f>IF(SUM($I24:O24)&lt;$E24,IF(OR($F24&gt;P$17,P$17&gt;$G24),0,$E24/$H24),0)</f>
        <v>0</v>
      </c>
      <c r="Q24" s="108"/>
      <c r="R24" s="108">
        <f>IF(SUM($I24:Q24)&lt;$E24,IF(OR($F24&gt;R$17,R$17&gt;$G24),0,$E24/$H24),0)</f>
        <v>0</v>
      </c>
      <c r="S24" s="108">
        <f>IF(SUM($I24:R24)&lt;$E24,IF(OR($F24&gt;S$17,S$17&gt;$G24),0,$E24/$H24),0)</f>
        <v>0</v>
      </c>
      <c r="T24" s="108">
        <f>IF(SUM($I24:S24)&lt;$E24,IF(OR($F24&gt;T$17,T$17&gt;$G24),0,$E24/$H24),0)</f>
        <v>0</v>
      </c>
      <c r="U24" s="108">
        <f>IF(SUM($I24:T24)&lt;$E24,IF(OR($F24&gt;U$17,U$17&gt;$G24),0,$E24/$H24),0)</f>
        <v>0</v>
      </c>
      <c r="V24" s="108">
        <f>IF(SUM($I24:U24)&lt;$E24,IF(OR($F24&gt;V$17,V$17&gt;$G24),0,$E24/$H24),0)</f>
        <v>0</v>
      </c>
      <c r="W24" s="108">
        <f>IF(SUM($I24:V24)&lt;$E24,IF(OR($F24&gt;W$17,W$17&gt;$G24),0,$E24/$H24),0)</f>
        <v>0</v>
      </c>
      <c r="X24" s="108">
        <f>IF(SUM($I24:W24)&lt;$E24,IF(OR($F24&gt;X$17,X$17&gt;$G24),0,$E24/$H24),0)</f>
        <v>0</v>
      </c>
      <c r="Y24" s="108">
        <f>IF(SUM($I24:X24)&lt;$E24,IF(OR($F24&gt;Y$17,Y$17&gt;$G24),0,$E24/$H24),0)</f>
        <v>0</v>
      </c>
      <c r="Z24" s="108">
        <f>IF(SUM($I24:Y24)&lt;$E24,IF(OR($F24&gt;Z$17,Z$17&gt;$G24),0,$E24/$H24),0)</f>
        <v>0</v>
      </c>
      <c r="AA24" s="108">
        <f>IF(SUM($I24:Z24)&lt;$E24,IF(OR($F24&gt;AA$17,AA$17&gt;$G24),0,$E24/$H24),0)</f>
        <v>0</v>
      </c>
      <c r="AB24" s="108">
        <f>IF(SUM($I24:AA24)&lt;$E24,IF(OR($F24&gt;AB$17,AB$17&gt;$G24),0,$E24/$H24),0)</f>
        <v>0</v>
      </c>
      <c r="AC24" s="108">
        <f>IF(SUM($I24:AB24)&lt;$E24,IF(OR($F24&gt;AC$17,AC$17&gt;$G24),0,$E24/$H24),0)</f>
        <v>0</v>
      </c>
      <c r="AD24" s="108">
        <f>IF(SUM($I24:AC24)&lt;$E24,IF(OR($F24&gt;AD$17,AD$17&gt;$G24),0,$E24/$H24),0)</f>
        <v>0</v>
      </c>
      <c r="AE24" s="108">
        <f>IF(SUM($I24:AD24)&lt;$E24,IF(OR($F24&gt;AE$17,AE$17&gt;$G24),0,$E24/$H24),0)</f>
        <v>0</v>
      </c>
      <c r="AF24" s="108">
        <f>IF(SUM($I24:AE24)&lt;$E24,IF(OR($F24&gt;AF$17,AF$17&gt;$G24),0,$E24/$H24),0)</f>
        <v>0</v>
      </c>
      <c r="AG24" s="108">
        <f>IF(SUM($I24:AF24)&lt;$E24,IF(OR($F24&gt;AG$17,AG$17&gt;$G24),0,$E24/$H24),0)</f>
        <v>0</v>
      </c>
      <c r="AH24" s="108">
        <f>IF(SUM($I24:AG24)&lt;$E24,IF(OR($F24&gt;AH$17,AH$17&gt;$G24),0,$E24/$H24),0)</f>
        <v>0</v>
      </c>
      <c r="AI24" s="108">
        <f>IF(SUM($I24:AH24)&lt;$E24,IF(OR($F24&gt;AI$17,AI$17&gt;$G24),0,$E24/$H24),0)</f>
        <v>0</v>
      </c>
      <c r="AJ24" s="108">
        <f>IF(SUM($I24:AI24)&lt;$E24,IF(OR($F24&gt;AJ$17,AJ$17&gt;$G24),0,$E24/$H24),0)</f>
        <v>0</v>
      </c>
      <c r="AK24" s="108">
        <f>IF(SUM($I24:AJ24)&lt;$E24,IF(OR($F24&gt;AK$17,AK$17&gt;$G24),0,$E24/$H24),0)</f>
        <v>0</v>
      </c>
      <c r="AL24" s="108">
        <f>IF(SUM($I24:AK24)&lt;$E24,IF(OR($F24&gt;AL$17,AL$17&gt;$G24),0,$E24/$H24),0)</f>
        <v>0</v>
      </c>
      <c r="AM24" s="108">
        <f>IF(SUM($I24:AL24)&lt;$E24,IF(OR($F24&gt;AM$17,AM$17&gt;$G24),0,$E24/$H24),0)</f>
        <v>0</v>
      </c>
      <c r="AN24" s="108">
        <f>IF(SUM($I24:AM24)&lt;$E24,IF(OR($F24&gt;AN$17,AN$17&gt;$G24),0,$E24/$H24),0)</f>
        <v>0</v>
      </c>
    </row>
    <row r="25" spans="1:40" hidden="1" x14ac:dyDescent="0.2">
      <c r="A25" s="114"/>
      <c r="B25" s="222"/>
      <c r="C25" s="108"/>
      <c r="D25" s="109"/>
      <c r="E25" s="110"/>
      <c r="F25" s="111"/>
      <c r="G25" s="111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</row>
    <row r="26" spans="1:40" hidden="1" x14ac:dyDescent="0.2">
      <c r="A26" s="114"/>
      <c r="B26" s="222"/>
      <c r="C26" s="108"/>
      <c r="D26" s="109"/>
      <c r="E26" s="110"/>
      <c r="F26" s="111"/>
      <c r="G26" s="111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</row>
    <row r="27" spans="1:40" hidden="1" x14ac:dyDescent="0.2">
      <c r="A27" s="137"/>
      <c r="B27" s="222"/>
      <c r="C27" s="112"/>
      <c r="D27" s="109"/>
      <c r="E27" s="54"/>
      <c r="F27" s="111"/>
      <c r="G27" s="111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</row>
    <row r="28" spans="1:40" x14ac:dyDescent="0.2">
      <c r="C28" s="41"/>
      <c r="E28" s="48"/>
    </row>
    <row r="29" spans="1:40" x14ac:dyDescent="0.2">
      <c r="D29" s="41"/>
      <c r="E29" s="41"/>
    </row>
    <row r="30" spans="1:40" x14ac:dyDescent="0.2">
      <c r="D30" s="48"/>
      <c r="E30" s="41"/>
    </row>
    <row r="33" spans="1:11" ht="15" x14ac:dyDescent="0.25">
      <c r="B33" s="2"/>
    </row>
    <row r="34" spans="1:11" ht="39" hidden="1" thickBot="1" x14ac:dyDescent="0.25">
      <c r="A34" s="282"/>
      <c r="B34" s="283" t="s">
        <v>94</v>
      </c>
      <c r="C34" s="300" t="s">
        <v>353</v>
      </c>
      <c r="D34" s="300" t="s">
        <v>354</v>
      </c>
      <c r="E34" s="284" t="s">
        <v>355</v>
      </c>
      <c r="F34" s="284" t="s">
        <v>27</v>
      </c>
      <c r="J34" s="283" t="s">
        <v>94</v>
      </c>
      <c r="K34" s="283" t="s">
        <v>352</v>
      </c>
    </row>
    <row r="35" spans="1:11" hidden="1" x14ac:dyDescent="0.2">
      <c r="A35" s="285"/>
      <c r="B35" s="283" t="s">
        <v>352</v>
      </c>
      <c r="C35" s="286">
        <f>2057.05</f>
        <v>2057.0500000000002</v>
      </c>
      <c r="D35" s="286">
        <f>'[18]Construction Area Statement'!$J$47</f>
        <v>12066.935600000004</v>
      </c>
      <c r="E35" s="286">
        <f>'[18]Construction Area Statement'!$J$81</f>
        <v>30990.947500000009</v>
      </c>
      <c r="F35" s="295">
        <f t="shared" ref="F35:F41" si="17">SUM(C35:E35)</f>
        <v>45114.933100000009</v>
      </c>
      <c r="G35" s="41"/>
      <c r="J35" s="284" t="s">
        <v>5</v>
      </c>
      <c r="K35" s="295">
        <f>C35</f>
        <v>2057.0500000000002</v>
      </c>
    </row>
    <row r="36" spans="1:11" hidden="1" x14ac:dyDescent="0.2">
      <c r="A36" s="46">
        <v>1</v>
      </c>
      <c r="B36" s="222" t="s">
        <v>12</v>
      </c>
      <c r="C36" s="296">
        <f>ROUND('AMENITY  BUILDING No. 2 Costink'!C4,2)</f>
        <v>0</v>
      </c>
      <c r="D36" s="294">
        <f>ROUND(C4,2)</f>
        <v>77.06</v>
      </c>
      <c r="E36" s="296" t="e">
        <f>ROUND(#REF!,2)</f>
        <v>#REF!</v>
      </c>
      <c r="F36" s="296" t="e">
        <f t="shared" si="17"/>
        <v>#REF!</v>
      </c>
      <c r="G36" s="297" t="e">
        <f t="shared" ref="G36:G42" si="18">F36/$F$35*10^7</f>
        <v>#REF!</v>
      </c>
      <c r="J36" s="284" t="s">
        <v>6</v>
      </c>
      <c r="K36" s="295">
        <f>D35</f>
        <v>12066.935600000004</v>
      </c>
    </row>
    <row r="37" spans="1:11" hidden="1" x14ac:dyDescent="0.2">
      <c r="A37" s="46">
        <v>2</v>
      </c>
      <c r="B37" s="281" t="s">
        <v>13</v>
      </c>
      <c r="C37" s="296">
        <f>ROUND('AMENITY  BUILDING No. 2 Costink'!C5,2)</f>
        <v>0</v>
      </c>
      <c r="D37" s="294">
        <f>ROUND(C5,2)</f>
        <v>13</v>
      </c>
      <c r="E37" s="296" t="e">
        <f>ROUND(#REF!,2)</f>
        <v>#REF!</v>
      </c>
      <c r="F37" s="296" t="e">
        <f t="shared" si="17"/>
        <v>#REF!</v>
      </c>
      <c r="G37" s="297" t="e">
        <f t="shared" si="18"/>
        <v>#REF!</v>
      </c>
      <c r="J37" s="284" t="s">
        <v>118</v>
      </c>
      <c r="K37" s="296">
        <f>E35</f>
        <v>30990.947500000009</v>
      </c>
    </row>
    <row r="38" spans="1:11" hidden="1" x14ac:dyDescent="0.2">
      <c r="A38" s="46">
        <v>3</v>
      </c>
      <c r="B38" s="281" t="s">
        <v>16</v>
      </c>
      <c r="C38" s="296">
        <f>ROUND('AMENITY  BUILDING No. 2 Costink'!C6,2)</f>
        <v>0</v>
      </c>
      <c r="D38" s="294">
        <f>ROUND(C6,2)</f>
        <v>2</v>
      </c>
      <c r="E38" s="296" t="e">
        <f>ROUND(#REF!,2)</f>
        <v>#REF!</v>
      </c>
      <c r="F38" s="296" t="e">
        <f t="shared" si="17"/>
        <v>#REF!</v>
      </c>
      <c r="G38" s="297" t="e">
        <f t="shared" si="18"/>
        <v>#REF!</v>
      </c>
      <c r="J38" s="284" t="s">
        <v>27</v>
      </c>
      <c r="K38" s="295">
        <f>SUM(K35:K37)</f>
        <v>45114.933100000009</v>
      </c>
    </row>
    <row r="39" spans="1:11" hidden="1" x14ac:dyDescent="0.2">
      <c r="A39" s="46">
        <v>4</v>
      </c>
      <c r="B39" s="281" t="s">
        <v>14</v>
      </c>
      <c r="C39" s="296">
        <f>ROUND('AMENITY  BUILDING No. 2 Costink'!C7,2)</f>
        <v>0</v>
      </c>
      <c r="D39" s="294">
        <f>ROUND(C7,2)</f>
        <v>5.5</v>
      </c>
      <c r="E39" s="296" t="e">
        <f>ROUND(#REF!,2)</f>
        <v>#REF!</v>
      </c>
      <c r="F39" s="296" t="e">
        <f t="shared" si="17"/>
        <v>#REF!</v>
      </c>
      <c r="G39" s="297" t="e">
        <f t="shared" si="18"/>
        <v>#REF!</v>
      </c>
    </row>
    <row r="40" spans="1:11" hidden="1" x14ac:dyDescent="0.2">
      <c r="A40" s="46">
        <v>5</v>
      </c>
      <c r="B40" s="281" t="s">
        <v>15</v>
      </c>
      <c r="C40" s="296">
        <f>ROUND('AMENITY  BUILDING No. 2 Costink'!C8,2)</f>
        <v>0</v>
      </c>
      <c r="D40" s="294">
        <f>ROUND(C8,2)</f>
        <v>1.47</v>
      </c>
      <c r="E40" s="280"/>
      <c r="F40" s="296">
        <f t="shared" si="17"/>
        <v>1.47</v>
      </c>
      <c r="G40" s="297">
        <f t="shared" si="18"/>
        <v>325.83446300178593</v>
      </c>
    </row>
    <row r="41" spans="1:11" hidden="1" x14ac:dyDescent="0.2">
      <c r="A41" s="46">
        <v>6</v>
      </c>
      <c r="B41" s="222" t="s">
        <v>97</v>
      </c>
      <c r="C41" s="296">
        <f>ROUND('AMENITY  BUILDING No. 2 Costink'!C12,2)</f>
        <v>0</v>
      </c>
      <c r="D41" s="294">
        <f>ROUND(C11,2)</f>
        <v>0</v>
      </c>
      <c r="E41" s="296" t="e">
        <f>ROUND(#REF!,2)</f>
        <v>#REF!</v>
      </c>
      <c r="F41" s="296" t="e">
        <f t="shared" si="17"/>
        <v>#REF!</v>
      </c>
      <c r="G41" s="297" t="e">
        <f t="shared" si="18"/>
        <v>#REF!</v>
      </c>
    </row>
    <row r="42" spans="1:11" hidden="1" x14ac:dyDescent="0.2">
      <c r="B42" s="280"/>
      <c r="C42" s="298">
        <f>SUM(C36:C41)</f>
        <v>0</v>
      </c>
      <c r="D42" s="298">
        <f>SUM(D36:D41)</f>
        <v>99.03</v>
      </c>
      <c r="E42" s="298" t="e">
        <f>SUM(E36:E41)</f>
        <v>#REF!</v>
      </c>
      <c r="F42" s="296" t="e">
        <f>SUM(F36:F41)</f>
        <v>#REF!</v>
      </c>
      <c r="G42" s="297" t="e">
        <f t="shared" si="18"/>
        <v>#REF!</v>
      </c>
    </row>
  </sheetData>
  <pageMargins left="0.7" right="0.7" top="0.75" bottom="0.75" header="0.3" footer="0.3"/>
  <pageSetup orientation="portrait" horizontalDpi="360" verticalDpi="36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F3:N39"/>
  <sheetViews>
    <sheetView workbookViewId="0">
      <selection activeCell="G13" sqref="G13"/>
    </sheetView>
  </sheetViews>
  <sheetFormatPr defaultRowHeight="15.75" x14ac:dyDescent="0.3"/>
  <sheetData>
    <row r="3" spans="6:14" ht="16.5" thickBot="1" x14ac:dyDescent="0.35"/>
    <row r="4" spans="6:14" ht="16.5" thickBot="1" x14ac:dyDescent="0.35">
      <c r="F4" s="651" t="s">
        <v>94</v>
      </c>
      <c r="G4" s="637" t="s">
        <v>495</v>
      </c>
      <c r="H4" s="637" t="s">
        <v>251</v>
      </c>
      <c r="I4" s="637" t="s">
        <v>387</v>
      </c>
      <c r="J4" s="637" t="s">
        <v>388</v>
      </c>
      <c r="K4" s="637" t="s">
        <v>389</v>
      </c>
      <c r="L4" s="637" t="s">
        <v>496</v>
      </c>
      <c r="M4" s="637" t="s">
        <v>497</v>
      </c>
      <c r="N4" s="652" t="s">
        <v>0</v>
      </c>
    </row>
    <row r="5" spans="6:14" ht="16.5" thickBot="1" x14ac:dyDescent="0.35">
      <c r="F5" s="653"/>
      <c r="G5" s="654"/>
      <c r="H5" s="654"/>
      <c r="I5" s="654"/>
      <c r="J5" s="654"/>
      <c r="K5" s="638"/>
      <c r="L5" s="638"/>
      <c r="M5" s="638"/>
      <c r="N5" s="654"/>
    </row>
    <row r="6" spans="6:14" ht="16.5" thickBot="1" x14ac:dyDescent="0.35">
      <c r="F6" s="655" t="s">
        <v>254</v>
      </c>
      <c r="G6" s="656"/>
      <c r="H6" s="656"/>
      <c r="I6" s="656"/>
      <c r="J6" s="656"/>
      <c r="K6" s="639"/>
      <c r="L6" s="639"/>
      <c r="M6" s="639"/>
      <c r="N6" s="656"/>
    </row>
    <row r="7" spans="6:14" x14ac:dyDescent="0.3">
      <c r="F7" s="742" t="s">
        <v>380</v>
      </c>
      <c r="G7" s="737">
        <v>11.48</v>
      </c>
      <c r="H7" s="737">
        <v>13.13</v>
      </c>
      <c r="I7" s="737">
        <v>5.4</v>
      </c>
      <c r="J7" s="737">
        <v>7.1</v>
      </c>
      <c r="K7" s="640"/>
      <c r="L7" s="640"/>
      <c r="M7" s="641"/>
      <c r="N7" s="737">
        <v>96.68</v>
      </c>
    </row>
    <row r="8" spans="6:14" x14ac:dyDescent="0.3">
      <c r="F8" s="743"/>
      <c r="G8" s="738"/>
      <c r="H8" s="738"/>
      <c r="I8" s="738"/>
      <c r="J8" s="738"/>
      <c r="K8" s="640"/>
      <c r="L8" s="640"/>
      <c r="M8" s="642">
        <v>24.85</v>
      </c>
      <c r="N8" s="738"/>
    </row>
    <row r="9" spans="6:14" ht="16.5" thickBot="1" x14ac:dyDescent="0.35">
      <c r="F9" s="744"/>
      <c r="G9" s="739"/>
      <c r="H9" s="739"/>
      <c r="I9" s="739"/>
      <c r="J9" s="739"/>
      <c r="K9" s="638">
        <v>15.11</v>
      </c>
      <c r="L9" s="638">
        <v>31.09</v>
      </c>
      <c r="M9" s="643"/>
      <c r="N9" s="739"/>
    </row>
    <row r="10" spans="6:14" x14ac:dyDescent="0.3">
      <c r="F10" s="745" t="s">
        <v>168</v>
      </c>
      <c r="G10" s="748">
        <v>11.48</v>
      </c>
      <c r="H10" s="748">
        <v>13.13</v>
      </c>
      <c r="I10" s="748">
        <v>5.4</v>
      </c>
      <c r="J10" s="748">
        <v>7.1</v>
      </c>
      <c r="K10" s="751">
        <v>15.11</v>
      </c>
      <c r="L10" s="751">
        <v>31.09</v>
      </c>
      <c r="M10" s="751">
        <v>24.85</v>
      </c>
      <c r="N10" s="644"/>
    </row>
    <row r="11" spans="6:14" x14ac:dyDescent="0.3">
      <c r="F11" s="746"/>
      <c r="G11" s="749"/>
      <c r="H11" s="749"/>
      <c r="I11" s="749"/>
      <c r="J11" s="749"/>
      <c r="K11" s="752"/>
      <c r="L11" s="752"/>
      <c r="M11" s="752"/>
      <c r="N11" s="644"/>
    </row>
    <row r="12" spans="6:14" ht="16.5" thickBot="1" x14ac:dyDescent="0.35">
      <c r="F12" s="747"/>
      <c r="G12" s="750"/>
      <c r="H12" s="750"/>
      <c r="I12" s="750"/>
      <c r="J12" s="750"/>
      <c r="K12" s="753"/>
      <c r="L12" s="753"/>
      <c r="M12" s="753"/>
      <c r="N12" s="645">
        <v>96.68</v>
      </c>
    </row>
    <row r="13" spans="6:14" ht="16.5" thickBot="1" x14ac:dyDescent="0.35">
      <c r="F13" s="657"/>
      <c r="G13" s="638"/>
      <c r="H13" s="638"/>
      <c r="I13" s="638"/>
      <c r="J13" s="638"/>
      <c r="K13" s="638"/>
      <c r="L13" s="638"/>
      <c r="M13" s="638"/>
      <c r="N13" s="638"/>
    </row>
    <row r="14" spans="6:14" ht="24.75" thickBot="1" x14ac:dyDescent="0.35">
      <c r="F14" s="658" t="s">
        <v>12</v>
      </c>
      <c r="G14" s="645" t="s">
        <v>501</v>
      </c>
      <c r="H14" s="645" t="s">
        <v>251</v>
      </c>
      <c r="I14" s="645" t="s">
        <v>387</v>
      </c>
      <c r="J14" s="645" t="s">
        <v>388</v>
      </c>
      <c r="K14" s="646" t="s">
        <v>389</v>
      </c>
      <c r="L14" s="645" t="s">
        <v>496</v>
      </c>
      <c r="M14" s="645" t="s">
        <v>497</v>
      </c>
      <c r="N14" s="645" t="s">
        <v>0</v>
      </c>
    </row>
    <row r="15" spans="6:14" x14ac:dyDescent="0.3">
      <c r="F15" s="742" t="s">
        <v>239</v>
      </c>
      <c r="G15" s="740">
        <v>9.91</v>
      </c>
      <c r="H15" s="740">
        <v>0</v>
      </c>
      <c r="I15" s="740">
        <v>0</v>
      </c>
      <c r="J15" s="740">
        <v>0</v>
      </c>
      <c r="K15" s="647"/>
      <c r="L15" s="647"/>
      <c r="M15" s="647"/>
      <c r="N15" s="754">
        <v>9.91</v>
      </c>
    </row>
    <row r="16" spans="6:14" ht="16.5" thickBot="1" x14ac:dyDescent="0.35">
      <c r="F16" s="744"/>
      <c r="G16" s="741"/>
      <c r="H16" s="741"/>
      <c r="I16" s="741"/>
      <c r="J16" s="741"/>
      <c r="K16" s="648">
        <v>0</v>
      </c>
      <c r="L16" s="648">
        <v>0</v>
      </c>
      <c r="M16" s="648">
        <v>0</v>
      </c>
      <c r="N16" s="755"/>
    </row>
    <row r="17" spans="6:14" x14ac:dyDescent="0.3">
      <c r="F17" s="756" t="s">
        <v>12</v>
      </c>
      <c r="G17" s="758">
        <v>23.4</v>
      </c>
      <c r="H17" s="758">
        <v>5</v>
      </c>
      <c r="I17" s="758">
        <v>10</v>
      </c>
      <c r="J17" s="758">
        <v>10</v>
      </c>
      <c r="K17" s="644"/>
      <c r="L17" s="748"/>
      <c r="M17" s="748"/>
      <c r="N17" s="748">
        <v>50</v>
      </c>
    </row>
    <row r="18" spans="6:14" ht="16.5" thickBot="1" x14ac:dyDescent="0.35">
      <c r="F18" s="757"/>
      <c r="G18" s="759"/>
      <c r="H18" s="759"/>
      <c r="I18" s="759"/>
      <c r="J18" s="759"/>
      <c r="K18" s="645">
        <v>1.6</v>
      </c>
      <c r="L18" s="750"/>
      <c r="M18" s="750"/>
      <c r="N18" s="750"/>
    </row>
    <row r="19" spans="6:14" x14ac:dyDescent="0.3">
      <c r="F19" s="760" t="s">
        <v>502</v>
      </c>
      <c r="G19" s="737">
        <v>7.48</v>
      </c>
      <c r="H19" s="737">
        <v>0.44</v>
      </c>
      <c r="I19" s="737">
        <v>0</v>
      </c>
      <c r="J19" s="737">
        <v>0</v>
      </c>
      <c r="K19" s="647"/>
      <c r="L19" s="647"/>
      <c r="M19" s="647"/>
      <c r="N19" s="754">
        <v>8.25</v>
      </c>
    </row>
    <row r="20" spans="6:14" ht="16.5" thickBot="1" x14ac:dyDescent="0.35">
      <c r="F20" s="761"/>
      <c r="G20" s="739"/>
      <c r="H20" s="739"/>
      <c r="I20" s="739"/>
      <c r="J20" s="739"/>
      <c r="K20" s="648">
        <v>0.33</v>
      </c>
      <c r="L20" s="648">
        <v>0</v>
      </c>
      <c r="M20" s="648">
        <v>0</v>
      </c>
      <c r="N20" s="755"/>
    </row>
    <row r="21" spans="6:14" x14ac:dyDescent="0.3">
      <c r="F21" s="756" t="s">
        <v>435</v>
      </c>
      <c r="G21" s="762">
        <v>1.31</v>
      </c>
      <c r="H21" s="762">
        <v>1.41</v>
      </c>
      <c r="I21" s="762">
        <v>0.12</v>
      </c>
      <c r="J21" s="762">
        <v>0.24</v>
      </c>
      <c r="K21" s="644"/>
      <c r="L21" s="644"/>
      <c r="M21" s="644"/>
      <c r="N21" s="748">
        <v>1.95</v>
      </c>
    </row>
    <row r="22" spans="6:14" ht="16.5" thickBot="1" x14ac:dyDescent="0.35">
      <c r="F22" s="757"/>
      <c r="G22" s="763"/>
      <c r="H22" s="763"/>
      <c r="I22" s="763"/>
      <c r="J22" s="763"/>
      <c r="K22" s="645">
        <v>0.18</v>
      </c>
      <c r="L22" s="645">
        <v>0</v>
      </c>
      <c r="M22" s="645">
        <v>0</v>
      </c>
      <c r="N22" s="750"/>
    </row>
    <row r="23" spans="6:14" x14ac:dyDescent="0.3">
      <c r="F23" s="760" t="s">
        <v>436</v>
      </c>
      <c r="G23" s="737">
        <v>1.35</v>
      </c>
      <c r="H23" s="737">
        <v>1.53</v>
      </c>
      <c r="I23" s="737">
        <v>0.2</v>
      </c>
      <c r="J23" s="737">
        <v>0.41</v>
      </c>
      <c r="K23" s="647"/>
      <c r="L23" s="647"/>
      <c r="M23" s="647"/>
      <c r="N23" s="754">
        <v>2.5</v>
      </c>
    </row>
    <row r="24" spans="6:14" ht="16.5" thickBot="1" x14ac:dyDescent="0.35">
      <c r="F24" s="761"/>
      <c r="G24" s="739"/>
      <c r="H24" s="739"/>
      <c r="I24" s="739"/>
      <c r="J24" s="739"/>
      <c r="K24" s="648">
        <v>0.36</v>
      </c>
      <c r="L24" s="648">
        <v>0</v>
      </c>
      <c r="M24" s="648">
        <v>0</v>
      </c>
      <c r="N24" s="755"/>
    </row>
    <row r="25" spans="6:14" x14ac:dyDescent="0.3">
      <c r="F25" s="756" t="s">
        <v>437</v>
      </c>
      <c r="G25" s="762">
        <v>0.06</v>
      </c>
      <c r="H25" s="762">
        <v>7.0000000000000007E-2</v>
      </c>
      <c r="I25" s="762">
        <v>0.05</v>
      </c>
      <c r="J25" s="762">
        <v>0.08</v>
      </c>
      <c r="K25" s="644"/>
      <c r="L25" s="644"/>
      <c r="M25" s="644"/>
      <c r="N25" s="748">
        <v>0.26</v>
      </c>
    </row>
    <row r="26" spans="6:14" ht="16.5" thickBot="1" x14ac:dyDescent="0.35">
      <c r="F26" s="757"/>
      <c r="G26" s="763"/>
      <c r="H26" s="763"/>
      <c r="I26" s="763"/>
      <c r="J26" s="763"/>
      <c r="K26" s="645">
        <v>0.06</v>
      </c>
      <c r="L26" s="645">
        <v>0</v>
      </c>
      <c r="M26" s="645">
        <v>0</v>
      </c>
      <c r="N26" s="750"/>
    </row>
    <row r="27" spans="6:14" x14ac:dyDescent="0.3">
      <c r="F27" s="760" t="s">
        <v>503</v>
      </c>
      <c r="G27" s="737" t="s">
        <v>504</v>
      </c>
      <c r="H27" s="737">
        <v>1.52</v>
      </c>
      <c r="I27" s="737">
        <v>3.65</v>
      </c>
      <c r="J27" s="737">
        <v>3.65</v>
      </c>
      <c r="K27" s="647"/>
      <c r="L27" s="647"/>
      <c r="M27" s="647"/>
      <c r="N27" s="754">
        <v>13.82</v>
      </c>
    </row>
    <row r="28" spans="6:14" ht="16.5" thickBot="1" x14ac:dyDescent="0.35">
      <c r="F28" s="761"/>
      <c r="G28" s="739"/>
      <c r="H28" s="739"/>
      <c r="I28" s="739"/>
      <c r="J28" s="739"/>
      <c r="K28" s="648">
        <v>3.3</v>
      </c>
      <c r="L28" s="648">
        <v>1.59</v>
      </c>
      <c r="M28" s="648">
        <v>0.11</v>
      </c>
      <c r="N28" s="755"/>
    </row>
    <row r="29" spans="6:14" ht="24.75" thickBot="1" x14ac:dyDescent="0.35">
      <c r="F29" s="658" t="s">
        <v>338</v>
      </c>
      <c r="G29" s="645">
        <v>43.51</v>
      </c>
      <c r="H29" s="645">
        <v>9.9700000000000006</v>
      </c>
      <c r="I29" s="645">
        <v>14.02</v>
      </c>
      <c r="J29" s="645">
        <v>14.38</v>
      </c>
      <c r="K29" s="645">
        <v>5.83</v>
      </c>
      <c r="L29" s="645">
        <v>1.59</v>
      </c>
      <c r="M29" s="645">
        <v>0.11</v>
      </c>
      <c r="N29" s="645">
        <v>86.69</v>
      </c>
    </row>
    <row r="30" spans="6:14" ht="16.5" thickBot="1" x14ac:dyDescent="0.35">
      <c r="F30" s="657"/>
      <c r="G30" s="638"/>
      <c r="H30" s="638"/>
      <c r="I30" s="638"/>
      <c r="J30" s="638"/>
      <c r="K30" s="638"/>
      <c r="L30" s="638"/>
      <c r="M30" s="638"/>
      <c r="N30" s="638"/>
    </row>
    <row r="31" spans="6:14" ht="24.75" thickBot="1" x14ac:dyDescent="0.35">
      <c r="F31" s="658" t="s">
        <v>258</v>
      </c>
      <c r="G31" s="649">
        <v>0.46800000000000003</v>
      </c>
      <c r="H31" s="659">
        <v>0.1</v>
      </c>
      <c r="I31" s="659">
        <v>0.2</v>
      </c>
      <c r="J31" s="659">
        <v>0.2</v>
      </c>
      <c r="K31" s="649">
        <v>3.2000000000000001E-2</v>
      </c>
      <c r="L31" s="639"/>
      <c r="M31" s="639"/>
      <c r="N31" s="659">
        <v>1</v>
      </c>
    </row>
    <row r="32" spans="6:14" ht="24.75" thickBot="1" x14ac:dyDescent="0.35">
      <c r="F32" s="657" t="s">
        <v>259</v>
      </c>
      <c r="G32" s="650">
        <v>0.111</v>
      </c>
      <c r="H32" s="650">
        <v>1.7000000000000001E-2</v>
      </c>
      <c r="I32" s="650">
        <v>5.2200000000000003E-2</v>
      </c>
      <c r="J32" s="650">
        <v>6.8599999999999994E-2</v>
      </c>
      <c r="K32" s="650">
        <v>0.14610000000000001</v>
      </c>
      <c r="L32" s="650">
        <v>0.30059999999999998</v>
      </c>
      <c r="M32" s="650">
        <v>0.2402</v>
      </c>
      <c r="N32" s="660">
        <v>1</v>
      </c>
    </row>
    <row r="33" spans="6:14" ht="16.5" thickBot="1" x14ac:dyDescent="0.35">
      <c r="F33" s="657"/>
      <c r="G33" s="650">
        <f t="shared" ref="G33:N33" si="0">G10/$N$12</f>
        <v>0.11874224244931733</v>
      </c>
      <c r="H33" s="650">
        <f t="shared" si="0"/>
        <v>0.13580885395117914</v>
      </c>
      <c r="I33" s="650">
        <f t="shared" si="0"/>
        <v>5.5854364915184113E-2</v>
      </c>
      <c r="J33" s="650">
        <f t="shared" si="0"/>
        <v>7.3438146462556878E-2</v>
      </c>
      <c r="K33" s="650">
        <f t="shared" si="0"/>
        <v>0.15628878775341332</v>
      </c>
      <c r="L33" s="650">
        <f t="shared" si="0"/>
        <v>0.3215763342987174</v>
      </c>
      <c r="M33" s="650">
        <f t="shared" si="0"/>
        <v>0.25703351261894913</v>
      </c>
      <c r="N33" s="650">
        <f t="shared" si="0"/>
        <v>0</v>
      </c>
    </row>
    <row r="34" spans="6:14" ht="16.5" thickBot="1" x14ac:dyDescent="0.35">
      <c r="F34" s="658" t="s">
        <v>260</v>
      </c>
      <c r="G34" s="639">
        <v>42.05</v>
      </c>
      <c r="H34" s="639">
        <v>43.01</v>
      </c>
      <c r="I34" s="639">
        <v>48.17</v>
      </c>
      <c r="J34" s="661">
        <v>0</v>
      </c>
      <c r="K34" s="645"/>
      <c r="L34" s="645"/>
      <c r="M34" s="645"/>
      <c r="N34" s="645">
        <v>133.22999999999999</v>
      </c>
    </row>
    <row r="35" spans="6:14" ht="24.75" thickBot="1" x14ac:dyDescent="0.35">
      <c r="F35" s="657" t="s">
        <v>261</v>
      </c>
      <c r="G35" s="638">
        <v>0</v>
      </c>
      <c r="H35" s="638">
        <v>0</v>
      </c>
      <c r="I35" s="638">
        <v>0</v>
      </c>
      <c r="J35" s="638">
        <v>232.1</v>
      </c>
      <c r="K35" s="648"/>
      <c r="L35" s="648"/>
      <c r="M35" s="648"/>
      <c r="N35" s="648">
        <v>232.1</v>
      </c>
    </row>
    <row r="36" spans="6:14" ht="16.5" thickBot="1" x14ac:dyDescent="0.35">
      <c r="F36" s="658" t="s">
        <v>262</v>
      </c>
      <c r="G36" s="639">
        <v>45.28</v>
      </c>
      <c r="H36" s="639">
        <v>89.1</v>
      </c>
      <c r="I36" s="639">
        <v>140.72999999999999</v>
      </c>
      <c r="J36" s="639">
        <v>0</v>
      </c>
      <c r="K36" s="639"/>
      <c r="L36" s="639"/>
      <c r="M36" s="639"/>
      <c r="N36" s="639"/>
    </row>
    <row r="37" spans="6:14" ht="24.75" thickBot="1" x14ac:dyDescent="0.35">
      <c r="F37" s="657" t="s">
        <v>263</v>
      </c>
      <c r="G37" s="638">
        <v>10.8</v>
      </c>
      <c r="H37" s="638">
        <v>26.23</v>
      </c>
      <c r="I37" s="638">
        <v>49.31</v>
      </c>
      <c r="J37" s="638">
        <v>145.76</v>
      </c>
      <c r="K37" s="648"/>
      <c r="L37" s="648"/>
      <c r="M37" s="648"/>
      <c r="N37" s="648">
        <v>232.1</v>
      </c>
    </row>
    <row r="38" spans="6:14" ht="16.5" thickBot="1" x14ac:dyDescent="0.35">
      <c r="F38" s="658" t="s">
        <v>264</v>
      </c>
      <c r="G38" s="639">
        <v>0</v>
      </c>
      <c r="H38" s="639">
        <v>0.09</v>
      </c>
      <c r="I38" s="639">
        <v>15.09</v>
      </c>
      <c r="J38" s="639">
        <v>0</v>
      </c>
      <c r="K38" s="645"/>
      <c r="L38" s="645"/>
      <c r="M38" s="645"/>
      <c r="N38" s="645"/>
    </row>
    <row r="39" spans="6:14" x14ac:dyDescent="0.3">
      <c r="G39" s="662">
        <f>+G33</f>
        <v>0.11874224244931733</v>
      </c>
      <c r="H39" s="358">
        <f>H33-G33</f>
        <v>1.7066611501861811E-2</v>
      </c>
      <c r="I39" s="358">
        <f t="shared" ref="I39:N39" si="1">+I33</f>
        <v>5.5854364915184113E-2</v>
      </c>
      <c r="J39" s="358">
        <f t="shared" si="1"/>
        <v>7.3438146462556878E-2</v>
      </c>
      <c r="K39" s="358">
        <f t="shared" si="1"/>
        <v>0.15628878775341332</v>
      </c>
      <c r="L39" s="358">
        <f t="shared" si="1"/>
        <v>0.3215763342987174</v>
      </c>
      <c r="M39" s="358">
        <f t="shared" si="1"/>
        <v>0.25703351261894913</v>
      </c>
      <c r="N39" s="358">
        <f t="shared" si="1"/>
        <v>0</v>
      </c>
    </row>
  </sheetData>
  <mergeCells count="58">
    <mergeCell ref="F19:F20"/>
    <mergeCell ref="G19:G20"/>
    <mergeCell ref="H19:H20"/>
    <mergeCell ref="N27:N28"/>
    <mergeCell ref="F25:F26"/>
    <mergeCell ref="G25:G26"/>
    <mergeCell ref="H25:H26"/>
    <mergeCell ref="I25:I26"/>
    <mergeCell ref="J25:J26"/>
    <mergeCell ref="N25:N26"/>
    <mergeCell ref="F27:F28"/>
    <mergeCell ref="G27:G28"/>
    <mergeCell ref="H27:H28"/>
    <mergeCell ref="I27:I28"/>
    <mergeCell ref="J27:J28"/>
    <mergeCell ref="N23:N24"/>
    <mergeCell ref="N21:N22"/>
    <mergeCell ref="F23:F24"/>
    <mergeCell ref="G23:G24"/>
    <mergeCell ref="H23:H24"/>
    <mergeCell ref="I23:I24"/>
    <mergeCell ref="J23:J24"/>
    <mergeCell ref="F21:F22"/>
    <mergeCell ref="G21:G22"/>
    <mergeCell ref="H21:H22"/>
    <mergeCell ref="I21:I22"/>
    <mergeCell ref="J21:J22"/>
    <mergeCell ref="I19:I20"/>
    <mergeCell ref="J19:J20"/>
    <mergeCell ref="N19:N20"/>
    <mergeCell ref="N15:N16"/>
    <mergeCell ref="F17:F18"/>
    <mergeCell ref="G17:G18"/>
    <mergeCell ref="H17:H18"/>
    <mergeCell ref="I17:I18"/>
    <mergeCell ref="J17:J18"/>
    <mergeCell ref="L17:L18"/>
    <mergeCell ref="M17:M18"/>
    <mergeCell ref="N17:N18"/>
    <mergeCell ref="F15:F16"/>
    <mergeCell ref="G15:G16"/>
    <mergeCell ref="H15:H16"/>
    <mergeCell ref="I15:I16"/>
    <mergeCell ref="N7:N9"/>
    <mergeCell ref="J15:J16"/>
    <mergeCell ref="F7:F9"/>
    <mergeCell ref="G7:G9"/>
    <mergeCell ref="H7:H9"/>
    <mergeCell ref="I7:I9"/>
    <mergeCell ref="J7:J9"/>
    <mergeCell ref="F10:F12"/>
    <mergeCell ref="G10:G12"/>
    <mergeCell ref="H10:H12"/>
    <mergeCell ref="I10:I12"/>
    <mergeCell ref="J10:J12"/>
    <mergeCell ref="K10:K12"/>
    <mergeCell ref="L10:L12"/>
    <mergeCell ref="M10:M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N32"/>
  <sheetViews>
    <sheetView zoomScale="85" zoomScaleNormal="85" workbookViewId="0">
      <selection activeCell="D4" sqref="D4"/>
    </sheetView>
  </sheetViews>
  <sheetFormatPr defaultColWidth="8" defaultRowHeight="12.75" x14ac:dyDescent="0.2"/>
  <cols>
    <col min="1" max="1" width="5" style="39" customWidth="1"/>
    <col min="2" max="2" width="43.88671875" style="39" bestFit="1" customWidth="1"/>
    <col min="3" max="7" width="7.88671875" style="39" customWidth="1"/>
    <col min="8" max="8" width="7.88671875" style="55" customWidth="1"/>
    <col min="9" max="40" width="7.88671875" style="39" customWidth="1"/>
    <col min="41" max="16384" width="8" style="39"/>
  </cols>
  <sheetData>
    <row r="1" spans="1:40" ht="13.5" thickBot="1" x14ac:dyDescent="0.25">
      <c r="B1" s="40"/>
      <c r="C1" s="41"/>
      <c r="D1" s="41"/>
      <c r="E1" s="41"/>
      <c r="F1" s="113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</row>
    <row r="2" spans="1:40" ht="13.5" thickBot="1" x14ac:dyDescent="0.25">
      <c r="A2" s="133"/>
      <c r="B2" s="103"/>
      <c r="C2" s="104"/>
      <c r="D2" s="104"/>
      <c r="E2" s="104"/>
      <c r="F2" s="104"/>
      <c r="G2" s="104"/>
      <c r="H2" s="104"/>
      <c r="I2" s="42">
        <f>K3</f>
        <v>45107</v>
      </c>
      <c r="J2" s="42">
        <f>I2</f>
        <v>45107</v>
      </c>
      <c r="K2" s="42">
        <f>J2</f>
        <v>45107</v>
      </c>
      <c r="L2" s="42">
        <f>N3</f>
        <v>45199</v>
      </c>
      <c r="M2" s="42">
        <f>L2</f>
        <v>45199</v>
      </c>
      <c r="N2" s="42">
        <f>M2</f>
        <v>45199</v>
      </c>
      <c r="O2" s="42">
        <f>Q3</f>
        <v>45291</v>
      </c>
      <c r="P2" s="42">
        <f>O2</f>
        <v>45291</v>
      </c>
      <c r="Q2" s="42">
        <f>P2</f>
        <v>45291</v>
      </c>
      <c r="R2" s="42">
        <f>T3</f>
        <v>45382</v>
      </c>
      <c r="S2" s="42">
        <f>R2</f>
        <v>45382</v>
      </c>
      <c r="T2" s="42">
        <f>S2</f>
        <v>45382</v>
      </c>
      <c r="U2" s="42">
        <f>W3</f>
        <v>45473</v>
      </c>
      <c r="V2" s="42">
        <f>U2</f>
        <v>45473</v>
      </c>
      <c r="W2" s="42">
        <f>V2</f>
        <v>45473</v>
      </c>
      <c r="X2" s="42">
        <f>Z3</f>
        <v>45565</v>
      </c>
      <c r="Y2" s="42">
        <f>X2</f>
        <v>45565</v>
      </c>
      <c r="Z2" s="42">
        <f>Y2</f>
        <v>45565</v>
      </c>
      <c r="AA2" s="42">
        <f>AC3</f>
        <v>45657</v>
      </c>
      <c r="AB2" s="42">
        <f>AA2</f>
        <v>45657</v>
      </c>
      <c r="AC2" s="42">
        <f>AB2</f>
        <v>45657</v>
      </c>
      <c r="AD2" s="42">
        <f>AF3</f>
        <v>45747</v>
      </c>
      <c r="AE2" s="42">
        <f>AD2</f>
        <v>45747</v>
      </c>
      <c r="AF2" s="42">
        <f>AE2</f>
        <v>45747</v>
      </c>
      <c r="AG2" s="42">
        <f>AI3</f>
        <v>45838</v>
      </c>
      <c r="AH2" s="42">
        <f>AG2</f>
        <v>45838</v>
      </c>
      <c r="AI2" s="42">
        <f>AH2</f>
        <v>45838</v>
      </c>
      <c r="AJ2" s="42">
        <f>AL3</f>
        <v>45930</v>
      </c>
      <c r="AK2" s="42">
        <f>AJ2</f>
        <v>45930</v>
      </c>
      <c r="AL2" s="42">
        <f>AK2</f>
        <v>45930</v>
      </c>
      <c r="AM2" s="42">
        <v>45992</v>
      </c>
      <c r="AN2" s="42">
        <f>AM2</f>
        <v>45992</v>
      </c>
    </row>
    <row r="3" spans="1:40" ht="13.5" thickBot="1" x14ac:dyDescent="0.25">
      <c r="A3" s="134">
        <v>1</v>
      </c>
      <c r="B3" s="43" t="s">
        <v>94</v>
      </c>
      <c r="C3" s="44" t="s">
        <v>95</v>
      </c>
      <c r="D3" s="44" t="s">
        <v>100</v>
      </c>
      <c r="E3" s="44" t="s">
        <v>96</v>
      </c>
      <c r="F3" s="44"/>
      <c r="G3" s="44"/>
      <c r="H3" s="44"/>
      <c r="I3" s="45">
        <v>45017</v>
      </c>
      <c r="J3" s="45">
        <v>45077</v>
      </c>
      <c r="K3" s="45">
        <v>45107</v>
      </c>
      <c r="L3" s="45">
        <v>45138</v>
      </c>
      <c r="M3" s="45">
        <v>45169</v>
      </c>
      <c r="N3" s="45">
        <v>45199</v>
      </c>
      <c r="O3" s="45">
        <v>45230</v>
      </c>
      <c r="P3" s="45">
        <v>45260</v>
      </c>
      <c r="Q3" s="45">
        <v>45291</v>
      </c>
      <c r="R3" s="45">
        <v>45322</v>
      </c>
      <c r="S3" s="45">
        <v>45351</v>
      </c>
      <c r="T3" s="45">
        <v>45382</v>
      </c>
      <c r="U3" s="45">
        <v>45412</v>
      </c>
      <c r="V3" s="45">
        <v>45443</v>
      </c>
      <c r="W3" s="45">
        <v>45473</v>
      </c>
      <c r="X3" s="45">
        <v>45504</v>
      </c>
      <c r="Y3" s="45">
        <v>45535</v>
      </c>
      <c r="Z3" s="45">
        <v>45565</v>
      </c>
      <c r="AA3" s="45">
        <v>45596</v>
      </c>
      <c r="AB3" s="45">
        <v>45626</v>
      </c>
      <c r="AC3" s="45">
        <v>45657</v>
      </c>
      <c r="AD3" s="45">
        <v>45688</v>
      </c>
      <c r="AE3" s="45">
        <v>45716</v>
      </c>
      <c r="AF3" s="45">
        <v>45747</v>
      </c>
      <c r="AG3" s="45">
        <v>45777</v>
      </c>
      <c r="AH3" s="45">
        <v>45808</v>
      </c>
      <c r="AI3" s="45">
        <v>45838</v>
      </c>
      <c r="AJ3" s="45">
        <v>45869</v>
      </c>
      <c r="AK3" s="45">
        <v>45900</v>
      </c>
      <c r="AL3" s="45">
        <v>45930</v>
      </c>
      <c r="AM3" s="45">
        <v>45961</v>
      </c>
      <c r="AN3" s="45">
        <v>45991</v>
      </c>
    </row>
    <row r="4" spans="1:40" ht="13.5" thickBot="1" x14ac:dyDescent="0.25">
      <c r="A4" s="46">
        <v>1</v>
      </c>
      <c r="B4" s="47" t="str">
        <f>A18</f>
        <v>Construction Cost</v>
      </c>
      <c r="C4" s="488">
        <f>C18</f>
        <v>27.93</v>
      </c>
      <c r="D4" s="48">
        <f>D18</f>
        <v>8.39</v>
      </c>
      <c r="E4" s="48">
        <f t="shared" ref="E4:E13" si="0">C4-D4</f>
        <v>19.54</v>
      </c>
      <c r="F4" s="41"/>
      <c r="G4" s="41"/>
      <c r="H4" s="48"/>
      <c r="I4" s="48">
        <f t="shared" ref="I4:AN4" si="1">I18</f>
        <v>0</v>
      </c>
      <c r="J4" s="48">
        <f t="shared" si="1"/>
        <v>0</v>
      </c>
      <c r="K4" s="48">
        <f t="shared" si="1"/>
        <v>0</v>
      </c>
      <c r="L4" s="48">
        <f t="shared" si="1"/>
        <v>0</v>
      </c>
      <c r="M4" s="48">
        <f t="shared" si="1"/>
        <v>0</v>
      </c>
      <c r="N4" s="48">
        <f t="shared" si="1"/>
        <v>3.35</v>
      </c>
      <c r="O4" s="48">
        <f t="shared" si="1"/>
        <v>0</v>
      </c>
      <c r="P4" s="48">
        <f t="shared" si="1"/>
        <v>0</v>
      </c>
      <c r="Q4" s="48">
        <f t="shared" si="1"/>
        <v>3.35</v>
      </c>
      <c r="R4" s="48">
        <f t="shared" si="1"/>
        <v>0</v>
      </c>
      <c r="S4" s="48">
        <f t="shared" si="1"/>
        <v>0</v>
      </c>
      <c r="T4" s="48">
        <f t="shared" si="1"/>
        <v>3.35</v>
      </c>
      <c r="U4" s="48">
        <f t="shared" si="1"/>
        <v>0</v>
      </c>
      <c r="V4" s="48">
        <f t="shared" si="1"/>
        <v>0</v>
      </c>
      <c r="W4" s="48">
        <f t="shared" si="1"/>
        <v>3.35</v>
      </c>
      <c r="X4" s="48">
        <f t="shared" si="1"/>
        <v>0</v>
      </c>
      <c r="Y4" s="48">
        <f t="shared" si="1"/>
        <v>0</v>
      </c>
      <c r="Z4" s="48">
        <f t="shared" si="1"/>
        <v>3.35</v>
      </c>
      <c r="AA4" s="48">
        <f t="shared" si="1"/>
        <v>0</v>
      </c>
      <c r="AB4" s="48">
        <f t="shared" si="1"/>
        <v>0</v>
      </c>
      <c r="AC4" s="48">
        <f t="shared" si="1"/>
        <v>1.98</v>
      </c>
      <c r="AD4" s="48">
        <f t="shared" si="1"/>
        <v>0</v>
      </c>
      <c r="AE4" s="48">
        <f t="shared" si="1"/>
        <v>0</v>
      </c>
      <c r="AF4" s="48">
        <f t="shared" si="1"/>
        <v>0.81</v>
      </c>
      <c r="AG4" s="48">
        <f t="shared" si="1"/>
        <v>0</v>
      </c>
      <c r="AH4" s="48">
        <f t="shared" si="1"/>
        <v>0</v>
      </c>
      <c r="AI4" s="48">
        <f t="shared" si="1"/>
        <v>0</v>
      </c>
      <c r="AJ4" s="48">
        <f t="shared" si="1"/>
        <v>0</v>
      </c>
      <c r="AK4" s="48">
        <f t="shared" si="1"/>
        <v>0</v>
      </c>
      <c r="AL4" s="48">
        <f t="shared" si="1"/>
        <v>0</v>
      </c>
      <c r="AM4" s="48">
        <f t="shared" si="1"/>
        <v>0</v>
      </c>
      <c r="AN4" s="48">
        <f t="shared" si="1"/>
        <v>0</v>
      </c>
    </row>
    <row r="5" spans="1:40" hidden="1" x14ac:dyDescent="0.2">
      <c r="A5" s="46">
        <v>2</v>
      </c>
      <c r="B5" s="47" t="s">
        <v>365</v>
      </c>
      <c r="C5" s="48">
        <f t="shared" ref="C5:D13" si="2">C21</f>
        <v>0</v>
      </c>
      <c r="D5" s="48">
        <f t="shared" si="2"/>
        <v>0</v>
      </c>
      <c r="E5" s="48">
        <f t="shared" si="0"/>
        <v>0</v>
      </c>
      <c r="F5" s="41"/>
      <c r="G5" s="41"/>
      <c r="H5" s="48"/>
      <c r="I5" s="48">
        <f t="shared" ref="I5:AN12" si="3">I21</f>
        <v>0</v>
      </c>
      <c r="J5" s="48">
        <f t="shared" si="3"/>
        <v>0</v>
      </c>
      <c r="K5" s="48">
        <f t="shared" si="3"/>
        <v>0</v>
      </c>
      <c r="L5" s="48">
        <f t="shared" si="3"/>
        <v>0</v>
      </c>
      <c r="M5" s="48">
        <f t="shared" si="3"/>
        <v>0</v>
      </c>
      <c r="N5" s="48">
        <f t="shared" si="3"/>
        <v>0</v>
      </c>
      <c r="O5" s="48">
        <f t="shared" si="3"/>
        <v>0</v>
      </c>
      <c r="P5" s="48">
        <f t="shared" si="3"/>
        <v>0</v>
      </c>
      <c r="Q5" s="48">
        <f t="shared" si="3"/>
        <v>0</v>
      </c>
      <c r="R5" s="48">
        <f t="shared" si="3"/>
        <v>0</v>
      </c>
      <c r="S5" s="48">
        <f t="shared" si="3"/>
        <v>0</v>
      </c>
      <c r="T5" s="48">
        <f t="shared" si="3"/>
        <v>0</v>
      </c>
      <c r="U5" s="48">
        <f t="shared" si="3"/>
        <v>0</v>
      </c>
      <c r="V5" s="48">
        <f t="shared" si="3"/>
        <v>0</v>
      </c>
      <c r="W5" s="48">
        <f t="shared" si="3"/>
        <v>0</v>
      </c>
      <c r="X5" s="48">
        <f t="shared" si="3"/>
        <v>0</v>
      </c>
      <c r="Y5" s="48">
        <f t="shared" si="3"/>
        <v>0</v>
      </c>
      <c r="Z5" s="48">
        <f t="shared" si="3"/>
        <v>0</v>
      </c>
      <c r="AA5" s="48">
        <f t="shared" si="3"/>
        <v>0</v>
      </c>
      <c r="AB5" s="48">
        <f t="shared" si="3"/>
        <v>0</v>
      </c>
      <c r="AC5" s="48">
        <f t="shared" si="3"/>
        <v>0</v>
      </c>
      <c r="AD5" s="48">
        <f t="shared" si="3"/>
        <v>0</v>
      </c>
      <c r="AE5" s="48">
        <f t="shared" si="3"/>
        <v>0</v>
      </c>
      <c r="AF5" s="48">
        <f t="shared" si="3"/>
        <v>0</v>
      </c>
      <c r="AG5" s="48">
        <f t="shared" si="3"/>
        <v>0</v>
      </c>
      <c r="AH5" s="48">
        <f t="shared" si="3"/>
        <v>0</v>
      </c>
      <c r="AI5" s="48">
        <f t="shared" si="3"/>
        <v>0</v>
      </c>
      <c r="AJ5" s="48">
        <f t="shared" si="3"/>
        <v>0</v>
      </c>
      <c r="AK5" s="48">
        <f t="shared" si="3"/>
        <v>0</v>
      </c>
      <c r="AL5" s="48">
        <f t="shared" si="3"/>
        <v>0</v>
      </c>
      <c r="AM5" s="48">
        <f t="shared" si="3"/>
        <v>0</v>
      </c>
      <c r="AN5" s="48">
        <f t="shared" si="3"/>
        <v>0</v>
      </c>
    </row>
    <row r="6" spans="1:40" hidden="1" x14ac:dyDescent="0.2">
      <c r="A6" s="46">
        <v>3</v>
      </c>
      <c r="B6" s="47" t="s">
        <v>371</v>
      </c>
      <c r="C6" s="48">
        <f t="shared" si="2"/>
        <v>0</v>
      </c>
      <c r="D6" s="48">
        <f t="shared" si="2"/>
        <v>0</v>
      </c>
      <c r="E6" s="48">
        <f t="shared" si="0"/>
        <v>0</v>
      </c>
      <c r="F6" s="41"/>
      <c r="G6" s="41"/>
      <c r="H6" s="48"/>
      <c r="I6" s="48">
        <f t="shared" si="3"/>
        <v>0</v>
      </c>
      <c r="J6" s="48">
        <f t="shared" si="3"/>
        <v>0</v>
      </c>
      <c r="K6" s="48">
        <f t="shared" si="3"/>
        <v>0</v>
      </c>
      <c r="L6" s="48">
        <f t="shared" si="3"/>
        <v>0</v>
      </c>
      <c r="M6" s="48">
        <f t="shared" si="3"/>
        <v>0</v>
      </c>
      <c r="N6" s="48">
        <f t="shared" si="3"/>
        <v>0</v>
      </c>
      <c r="O6" s="48">
        <f t="shared" si="3"/>
        <v>0</v>
      </c>
      <c r="P6" s="48">
        <f t="shared" si="3"/>
        <v>0</v>
      </c>
      <c r="Q6" s="48">
        <f t="shared" si="3"/>
        <v>0</v>
      </c>
      <c r="R6" s="48">
        <f t="shared" si="3"/>
        <v>0</v>
      </c>
      <c r="S6" s="48">
        <f t="shared" si="3"/>
        <v>0</v>
      </c>
      <c r="T6" s="48">
        <f t="shared" si="3"/>
        <v>0</v>
      </c>
      <c r="U6" s="48">
        <f t="shared" si="3"/>
        <v>0</v>
      </c>
      <c r="V6" s="48">
        <f t="shared" si="3"/>
        <v>0</v>
      </c>
      <c r="W6" s="48">
        <f t="shared" si="3"/>
        <v>0</v>
      </c>
      <c r="X6" s="48">
        <f t="shared" si="3"/>
        <v>0</v>
      </c>
      <c r="Y6" s="48">
        <f t="shared" si="3"/>
        <v>0</v>
      </c>
      <c r="Z6" s="48">
        <f t="shared" si="3"/>
        <v>0</v>
      </c>
      <c r="AA6" s="48">
        <f t="shared" si="3"/>
        <v>0</v>
      </c>
      <c r="AB6" s="48">
        <f t="shared" si="3"/>
        <v>0</v>
      </c>
      <c r="AC6" s="48">
        <f t="shared" si="3"/>
        <v>0</v>
      </c>
      <c r="AD6" s="48">
        <f t="shared" si="3"/>
        <v>0</v>
      </c>
      <c r="AE6" s="48">
        <f t="shared" si="3"/>
        <v>0</v>
      </c>
      <c r="AF6" s="48">
        <f t="shared" si="3"/>
        <v>0</v>
      </c>
      <c r="AG6" s="48">
        <f t="shared" si="3"/>
        <v>0</v>
      </c>
      <c r="AH6" s="48">
        <f t="shared" si="3"/>
        <v>0</v>
      </c>
      <c r="AI6" s="48">
        <f t="shared" si="3"/>
        <v>0</v>
      </c>
      <c r="AJ6" s="48">
        <f t="shared" si="3"/>
        <v>0</v>
      </c>
      <c r="AK6" s="48">
        <f t="shared" si="3"/>
        <v>0</v>
      </c>
      <c r="AL6" s="48">
        <f t="shared" si="3"/>
        <v>0</v>
      </c>
      <c r="AM6" s="48">
        <f t="shared" si="3"/>
        <v>0</v>
      </c>
      <c r="AN6" s="48">
        <f t="shared" si="3"/>
        <v>0</v>
      </c>
    </row>
    <row r="7" spans="1:40" hidden="1" x14ac:dyDescent="0.2">
      <c r="A7" s="46">
        <v>4</v>
      </c>
      <c r="B7" s="47" t="s">
        <v>366</v>
      </c>
      <c r="C7" s="48">
        <f t="shared" si="2"/>
        <v>0</v>
      </c>
      <c r="D7" s="48">
        <f t="shared" si="2"/>
        <v>0</v>
      </c>
      <c r="E7" s="48">
        <f t="shared" si="0"/>
        <v>0</v>
      </c>
      <c r="F7" s="41"/>
      <c r="G7" s="41"/>
      <c r="H7" s="48"/>
      <c r="I7" s="48">
        <f t="shared" si="3"/>
        <v>0</v>
      </c>
      <c r="J7" s="48">
        <f t="shared" si="3"/>
        <v>0</v>
      </c>
      <c r="K7" s="48">
        <f t="shared" si="3"/>
        <v>0</v>
      </c>
      <c r="L7" s="48">
        <f t="shared" si="3"/>
        <v>0</v>
      </c>
      <c r="M7" s="48">
        <f t="shared" si="3"/>
        <v>0</v>
      </c>
      <c r="N7" s="48">
        <f t="shared" si="3"/>
        <v>0</v>
      </c>
      <c r="O7" s="48">
        <f t="shared" si="3"/>
        <v>0</v>
      </c>
      <c r="P7" s="48">
        <f t="shared" si="3"/>
        <v>0</v>
      </c>
      <c r="Q7" s="48">
        <f t="shared" si="3"/>
        <v>0</v>
      </c>
      <c r="R7" s="48">
        <f t="shared" si="3"/>
        <v>0</v>
      </c>
      <c r="S7" s="48">
        <f t="shared" si="3"/>
        <v>0</v>
      </c>
      <c r="T7" s="48">
        <f t="shared" si="3"/>
        <v>0</v>
      </c>
      <c r="U7" s="48">
        <f t="shared" si="3"/>
        <v>0</v>
      </c>
      <c r="V7" s="48">
        <f t="shared" si="3"/>
        <v>0</v>
      </c>
      <c r="W7" s="48">
        <f t="shared" si="3"/>
        <v>0</v>
      </c>
      <c r="X7" s="48">
        <f t="shared" si="3"/>
        <v>0</v>
      </c>
      <c r="Y7" s="48">
        <f t="shared" si="3"/>
        <v>0</v>
      </c>
      <c r="Z7" s="48">
        <f t="shared" si="3"/>
        <v>0</v>
      </c>
      <c r="AA7" s="48">
        <f t="shared" si="3"/>
        <v>0</v>
      </c>
      <c r="AB7" s="48">
        <f t="shared" si="3"/>
        <v>0</v>
      </c>
      <c r="AC7" s="48">
        <f t="shared" si="3"/>
        <v>0</v>
      </c>
      <c r="AD7" s="48">
        <f t="shared" si="3"/>
        <v>0</v>
      </c>
      <c r="AE7" s="48">
        <f t="shared" si="3"/>
        <v>0</v>
      </c>
      <c r="AF7" s="48">
        <f t="shared" si="3"/>
        <v>0</v>
      </c>
      <c r="AG7" s="48">
        <f t="shared" si="3"/>
        <v>0</v>
      </c>
      <c r="AH7" s="48">
        <f t="shared" si="3"/>
        <v>0</v>
      </c>
      <c r="AI7" s="48">
        <f t="shared" si="3"/>
        <v>0</v>
      </c>
      <c r="AJ7" s="48">
        <f t="shared" si="3"/>
        <v>0</v>
      </c>
      <c r="AK7" s="48">
        <f t="shared" si="3"/>
        <v>0</v>
      </c>
      <c r="AL7" s="48">
        <f t="shared" si="3"/>
        <v>0</v>
      </c>
      <c r="AM7" s="48">
        <f t="shared" si="3"/>
        <v>0</v>
      </c>
      <c r="AN7" s="48">
        <f t="shared" si="3"/>
        <v>0</v>
      </c>
    </row>
    <row r="8" spans="1:40" hidden="1" x14ac:dyDescent="0.2">
      <c r="A8" s="46">
        <v>5</v>
      </c>
      <c r="B8" s="47" t="s">
        <v>367</v>
      </c>
      <c r="C8" s="48">
        <f t="shared" si="2"/>
        <v>0</v>
      </c>
      <c r="D8" s="48">
        <f t="shared" si="2"/>
        <v>0</v>
      </c>
      <c r="E8" s="48">
        <f t="shared" si="0"/>
        <v>0</v>
      </c>
      <c r="F8" s="41"/>
      <c r="G8" s="41"/>
      <c r="H8" s="48"/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si="3"/>
        <v>0</v>
      </c>
      <c r="Q8" s="48">
        <f t="shared" si="3"/>
        <v>0</v>
      </c>
      <c r="R8" s="48">
        <f t="shared" si="3"/>
        <v>0</v>
      </c>
      <c r="S8" s="48">
        <f t="shared" si="3"/>
        <v>0</v>
      </c>
      <c r="T8" s="48">
        <f t="shared" si="3"/>
        <v>0</v>
      </c>
      <c r="U8" s="48">
        <f t="shared" si="3"/>
        <v>0</v>
      </c>
      <c r="V8" s="48">
        <f t="shared" si="3"/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  <c r="Z8" s="48">
        <f t="shared" si="3"/>
        <v>0</v>
      </c>
      <c r="AA8" s="48">
        <f t="shared" si="3"/>
        <v>0</v>
      </c>
      <c r="AB8" s="48">
        <f t="shared" si="3"/>
        <v>0</v>
      </c>
      <c r="AC8" s="48">
        <f t="shared" si="3"/>
        <v>0</v>
      </c>
      <c r="AD8" s="48">
        <f t="shared" si="3"/>
        <v>0</v>
      </c>
      <c r="AE8" s="48">
        <f t="shared" si="3"/>
        <v>0</v>
      </c>
      <c r="AF8" s="48">
        <f t="shared" si="3"/>
        <v>0</v>
      </c>
      <c r="AG8" s="48">
        <f t="shared" si="3"/>
        <v>0</v>
      </c>
      <c r="AH8" s="48">
        <f t="shared" si="3"/>
        <v>0</v>
      </c>
      <c r="AI8" s="48">
        <f t="shared" si="3"/>
        <v>0</v>
      </c>
      <c r="AJ8" s="48">
        <f t="shared" si="3"/>
        <v>0</v>
      </c>
      <c r="AK8" s="48">
        <f t="shared" si="3"/>
        <v>0</v>
      </c>
      <c r="AL8" s="48">
        <f t="shared" si="3"/>
        <v>0</v>
      </c>
      <c r="AM8" s="48">
        <f t="shared" si="3"/>
        <v>0</v>
      </c>
      <c r="AN8" s="48">
        <f t="shared" si="3"/>
        <v>0</v>
      </c>
    </row>
    <row r="9" spans="1:40" hidden="1" x14ac:dyDescent="0.2">
      <c r="A9" s="46">
        <v>6</v>
      </c>
      <c r="B9" s="47" t="s">
        <v>368</v>
      </c>
      <c r="C9" s="48">
        <f t="shared" si="2"/>
        <v>0</v>
      </c>
      <c r="D9" s="48">
        <f t="shared" si="2"/>
        <v>0</v>
      </c>
      <c r="E9" s="48">
        <f t="shared" si="0"/>
        <v>0</v>
      </c>
      <c r="F9" s="41"/>
      <c r="G9" s="41"/>
      <c r="H9" s="48"/>
      <c r="I9" s="48">
        <f t="shared" si="3"/>
        <v>0</v>
      </c>
      <c r="J9" s="48">
        <f t="shared" si="3"/>
        <v>0</v>
      </c>
      <c r="K9" s="48">
        <f t="shared" si="3"/>
        <v>0</v>
      </c>
      <c r="L9" s="48">
        <f t="shared" si="3"/>
        <v>0</v>
      </c>
      <c r="M9" s="48">
        <f t="shared" si="3"/>
        <v>0</v>
      </c>
      <c r="N9" s="48">
        <f t="shared" si="3"/>
        <v>0</v>
      </c>
      <c r="O9" s="48">
        <f t="shared" si="3"/>
        <v>0</v>
      </c>
      <c r="P9" s="48">
        <f t="shared" si="3"/>
        <v>0</v>
      </c>
      <c r="Q9" s="48">
        <f t="shared" si="3"/>
        <v>0</v>
      </c>
      <c r="R9" s="48">
        <f t="shared" si="3"/>
        <v>0</v>
      </c>
      <c r="S9" s="48">
        <f t="shared" si="3"/>
        <v>0</v>
      </c>
      <c r="T9" s="48">
        <f t="shared" si="3"/>
        <v>0</v>
      </c>
      <c r="U9" s="48">
        <f t="shared" si="3"/>
        <v>0</v>
      </c>
      <c r="V9" s="48">
        <f t="shared" si="3"/>
        <v>0</v>
      </c>
      <c r="W9" s="48">
        <f t="shared" si="3"/>
        <v>0</v>
      </c>
      <c r="X9" s="48">
        <f t="shared" si="3"/>
        <v>0</v>
      </c>
      <c r="Y9" s="48">
        <f t="shared" si="3"/>
        <v>0</v>
      </c>
      <c r="Z9" s="48">
        <f t="shared" si="3"/>
        <v>0</v>
      </c>
      <c r="AA9" s="48">
        <f t="shared" si="3"/>
        <v>0</v>
      </c>
      <c r="AB9" s="48">
        <f t="shared" si="3"/>
        <v>0</v>
      </c>
      <c r="AC9" s="48">
        <f t="shared" si="3"/>
        <v>0</v>
      </c>
      <c r="AD9" s="48">
        <f t="shared" si="3"/>
        <v>0</v>
      </c>
      <c r="AE9" s="48">
        <f t="shared" si="3"/>
        <v>0</v>
      </c>
      <c r="AF9" s="48">
        <f t="shared" si="3"/>
        <v>0</v>
      </c>
      <c r="AG9" s="48">
        <f t="shared" si="3"/>
        <v>0</v>
      </c>
      <c r="AH9" s="48">
        <f t="shared" si="3"/>
        <v>0</v>
      </c>
      <c r="AI9" s="48">
        <f t="shared" si="3"/>
        <v>0</v>
      </c>
      <c r="AJ9" s="48">
        <f t="shared" si="3"/>
        <v>0</v>
      </c>
      <c r="AK9" s="48">
        <f t="shared" si="3"/>
        <v>0</v>
      </c>
      <c r="AL9" s="48">
        <f t="shared" si="3"/>
        <v>0</v>
      </c>
      <c r="AM9" s="48">
        <f t="shared" si="3"/>
        <v>0</v>
      </c>
      <c r="AN9" s="48">
        <f t="shared" si="3"/>
        <v>0</v>
      </c>
    </row>
    <row r="10" spans="1:40" hidden="1" x14ac:dyDescent="0.2">
      <c r="A10" s="46">
        <v>7</v>
      </c>
      <c r="B10" s="47" t="s">
        <v>369</v>
      </c>
      <c r="C10" s="48">
        <f t="shared" si="2"/>
        <v>0</v>
      </c>
      <c r="D10" s="48">
        <f t="shared" si="2"/>
        <v>0</v>
      </c>
      <c r="E10" s="48">
        <f t="shared" si="0"/>
        <v>0</v>
      </c>
      <c r="F10" s="41"/>
      <c r="G10" s="41"/>
      <c r="H10" s="48"/>
      <c r="I10" s="48">
        <f t="shared" si="3"/>
        <v>0</v>
      </c>
      <c r="J10" s="48">
        <f t="shared" si="3"/>
        <v>0</v>
      </c>
      <c r="K10" s="48">
        <f t="shared" si="3"/>
        <v>0</v>
      </c>
      <c r="L10" s="48">
        <f t="shared" si="3"/>
        <v>0</v>
      </c>
      <c r="M10" s="48">
        <f t="shared" si="3"/>
        <v>0</v>
      </c>
      <c r="N10" s="48">
        <f t="shared" si="3"/>
        <v>0</v>
      </c>
      <c r="O10" s="48">
        <f t="shared" si="3"/>
        <v>0</v>
      </c>
      <c r="P10" s="48">
        <f t="shared" si="3"/>
        <v>0</v>
      </c>
      <c r="Q10" s="48">
        <f t="shared" si="3"/>
        <v>0</v>
      </c>
      <c r="R10" s="48">
        <f t="shared" si="3"/>
        <v>0</v>
      </c>
      <c r="S10" s="48">
        <f t="shared" si="3"/>
        <v>0</v>
      </c>
      <c r="T10" s="48">
        <f t="shared" si="3"/>
        <v>0</v>
      </c>
      <c r="U10" s="48">
        <f t="shared" si="3"/>
        <v>0</v>
      </c>
      <c r="V10" s="48">
        <f t="shared" si="3"/>
        <v>0</v>
      </c>
      <c r="W10" s="48">
        <f t="shared" si="3"/>
        <v>0</v>
      </c>
      <c r="X10" s="48">
        <f t="shared" si="3"/>
        <v>0</v>
      </c>
      <c r="Y10" s="48">
        <f t="shared" si="3"/>
        <v>0</v>
      </c>
      <c r="Z10" s="48">
        <f t="shared" si="3"/>
        <v>0</v>
      </c>
      <c r="AA10" s="48">
        <f t="shared" si="3"/>
        <v>0</v>
      </c>
      <c r="AB10" s="48">
        <f t="shared" si="3"/>
        <v>0</v>
      </c>
      <c r="AC10" s="48">
        <f t="shared" si="3"/>
        <v>0</v>
      </c>
      <c r="AD10" s="48">
        <f t="shared" si="3"/>
        <v>0</v>
      </c>
      <c r="AE10" s="48">
        <f t="shared" si="3"/>
        <v>0</v>
      </c>
      <c r="AF10" s="48">
        <f t="shared" si="3"/>
        <v>0</v>
      </c>
      <c r="AG10" s="48">
        <f t="shared" si="3"/>
        <v>0</v>
      </c>
      <c r="AH10" s="48">
        <f t="shared" si="3"/>
        <v>0</v>
      </c>
      <c r="AI10" s="48">
        <f t="shared" si="3"/>
        <v>0</v>
      </c>
      <c r="AJ10" s="48">
        <f t="shared" si="3"/>
        <v>0</v>
      </c>
      <c r="AK10" s="48">
        <f t="shared" si="3"/>
        <v>0</v>
      </c>
      <c r="AL10" s="48">
        <f t="shared" si="3"/>
        <v>0</v>
      </c>
      <c r="AM10" s="48">
        <f t="shared" si="3"/>
        <v>0</v>
      </c>
      <c r="AN10" s="48">
        <f t="shared" si="3"/>
        <v>0</v>
      </c>
    </row>
    <row r="11" spans="1:40" hidden="1" x14ac:dyDescent="0.2">
      <c r="A11" s="46">
        <v>8</v>
      </c>
      <c r="B11" s="47" t="s">
        <v>17</v>
      </c>
      <c r="C11" s="48">
        <f t="shared" si="2"/>
        <v>0</v>
      </c>
      <c r="D11" s="48">
        <f t="shared" si="2"/>
        <v>0</v>
      </c>
      <c r="E11" s="48">
        <f t="shared" si="0"/>
        <v>0</v>
      </c>
      <c r="F11" s="41"/>
      <c r="G11" s="41"/>
      <c r="H11" s="48"/>
      <c r="I11" s="48">
        <f t="shared" si="3"/>
        <v>0</v>
      </c>
      <c r="J11" s="48">
        <f t="shared" si="3"/>
        <v>0</v>
      </c>
      <c r="K11" s="48">
        <f t="shared" si="3"/>
        <v>0</v>
      </c>
      <c r="L11" s="48">
        <f t="shared" si="3"/>
        <v>0</v>
      </c>
      <c r="M11" s="48">
        <f t="shared" si="3"/>
        <v>0</v>
      </c>
      <c r="N11" s="48">
        <f t="shared" si="3"/>
        <v>0</v>
      </c>
      <c r="O11" s="48">
        <f t="shared" si="3"/>
        <v>0</v>
      </c>
      <c r="P11" s="48">
        <f t="shared" si="3"/>
        <v>0</v>
      </c>
      <c r="Q11" s="48">
        <f t="shared" si="3"/>
        <v>0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0</v>
      </c>
      <c r="V11" s="48">
        <f t="shared" si="3"/>
        <v>0</v>
      </c>
      <c r="W11" s="48">
        <f t="shared" si="3"/>
        <v>0</v>
      </c>
      <c r="X11" s="48">
        <f t="shared" si="3"/>
        <v>0</v>
      </c>
      <c r="Y11" s="48">
        <f t="shared" si="3"/>
        <v>0</v>
      </c>
      <c r="Z11" s="48">
        <f t="shared" si="3"/>
        <v>0</v>
      </c>
      <c r="AA11" s="48">
        <f t="shared" si="3"/>
        <v>0</v>
      </c>
      <c r="AB11" s="48">
        <f t="shared" si="3"/>
        <v>0</v>
      </c>
      <c r="AC11" s="48">
        <f t="shared" si="3"/>
        <v>0</v>
      </c>
      <c r="AD11" s="48">
        <f t="shared" si="3"/>
        <v>0</v>
      </c>
      <c r="AE11" s="48">
        <f t="shared" si="3"/>
        <v>0</v>
      </c>
      <c r="AF11" s="48">
        <f t="shared" si="3"/>
        <v>0</v>
      </c>
      <c r="AG11" s="48">
        <f t="shared" si="3"/>
        <v>0</v>
      </c>
      <c r="AH11" s="48">
        <f t="shared" si="3"/>
        <v>0</v>
      </c>
      <c r="AI11" s="48">
        <f t="shared" si="3"/>
        <v>0</v>
      </c>
      <c r="AJ11" s="48">
        <f t="shared" si="3"/>
        <v>0</v>
      </c>
      <c r="AK11" s="48">
        <f t="shared" si="3"/>
        <v>0</v>
      </c>
      <c r="AL11" s="48">
        <f t="shared" si="3"/>
        <v>0</v>
      </c>
      <c r="AM11" s="48">
        <f t="shared" si="3"/>
        <v>0</v>
      </c>
      <c r="AN11" s="48">
        <f t="shared" si="3"/>
        <v>0</v>
      </c>
    </row>
    <row r="12" spans="1:40" hidden="1" x14ac:dyDescent="0.2">
      <c r="A12" s="46">
        <v>9</v>
      </c>
      <c r="B12" s="47" t="s">
        <v>370</v>
      </c>
      <c r="C12" s="48">
        <f t="shared" si="2"/>
        <v>0</v>
      </c>
      <c r="D12" s="48">
        <f t="shared" si="2"/>
        <v>0</v>
      </c>
      <c r="E12" s="48">
        <f t="shared" si="0"/>
        <v>0</v>
      </c>
      <c r="F12" s="41"/>
      <c r="G12" s="41"/>
      <c r="H12" s="48"/>
      <c r="I12" s="48">
        <f t="shared" si="3"/>
        <v>0</v>
      </c>
      <c r="J12" s="48">
        <f t="shared" si="3"/>
        <v>0</v>
      </c>
      <c r="K12" s="48">
        <f t="shared" si="3"/>
        <v>0</v>
      </c>
      <c r="L12" s="48">
        <f t="shared" si="3"/>
        <v>0</v>
      </c>
      <c r="M12" s="48">
        <f t="shared" si="3"/>
        <v>0</v>
      </c>
      <c r="N12" s="48">
        <f t="shared" si="3"/>
        <v>0</v>
      </c>
      <c r="O12" s="48">
        <f t="shared" si="3"/>
        <v>0</v>
      </c>
      <c r="P12" s="48">
        <f t="shared" si="3"/>
        <v>0</v>
      </c>
      <c r="Q12" s="48">
        <f t="shared" si="3"/>
        <v>0</v>
      </c>
      <c r="R12" s="48">
        <f t="shared" si="3"/>
        <v>0</v>
      </c>
      <c r="S12" s="48">
        <f t="shared" si="3"/>
        <v>0</v>
      </c>
      <c r="T12" s="48">
        <f t="shared" si="3"/>
        <v>0</v>
      </c>
      <c r="U12" s="48">
        <f t="shared" si="3"/>
        <v>0</v>
      </c>
      <c r="V12" s="48">
        <f t="shared" si="3"/>
        <v>0</v>
      </c>
      <c r="W12" s="48">
        <f t="shared" si="3"/>
        <v>0</v>
      </c>
      <c r="X12" s="48">
        <f t="shared" si="3"/>
        <v>0</v>
      </c>
      <c r="Y12" s="48">
        <f t="shared" si="3"/>
        <v>0</v>
      </c>
      <c r="Z12" s="48">
        <f t="shared" si="3"/>
        <v>0</v>
      </c>
      <c r="AA12" s="48">
        <f t="shared" si="3"/>
        <v>0</v>
      </c>
      <c r="AB12" s="48">
        <f t="shared" si="3"/>
        <v>0</v>
      </c>
      <c r="AC12" s="48">
        <f t="shared" si="3"/>
        <v>0</v>
      </c>
      <c r="AD12" s="48">
        <f t="shared" si="3"/>
        <v>0</v>
      </c>
      <c r="AE12" s="48">
        <f t="shared" si="3"/>
        <v>0</v>
      </c>
      <c r="AF12" s="48">
        <f t="shared" si="3"/>
        <v>0</v>
      </c>
      <c r="AG12" s="48">
        <f t="shared" si="3"/>
        <v>0</v>
      </c>
      <c r="AH12" s="48">
        <f t="shared" si="3"/>
        <v>0</v>
      </c>
      <c r="AI12" s="48">
        <f t="shared" si="3"/>
        <v>0</v>
      </c>
      <c r="AJ12" s="48">
        <f t="shared" si="3"/>
        <v>0</v>
      </c>
      <c r="AK12" s="48">
        <f t="shared" si="3"/>
        <v>0</v>
      </c>
      <c r="AL12" s="48">
        <f t="shared" si="3"/>
        <v>0</v>
      </c>
      <c r="AM12" s="48">
        <f t="shared" si="3"/>
        <v>0</v>
      </c>
      <c r="AN12" s="48">
        <f>AN28</f>
        <v>0</v>
      </c>
    </row>
    <row r="13" spans="1:40" ht="13.5" hidden="1" thickBot="1" x14ac:dyDescent="0.25">
      <c r="A13" s="46">
        <v>10</v>
      </c>
      <c r="B13" s="47" t="str">
        <f>A29</f>
        <v>GST</v>
      </c>
      <c r="C13" s="48">
        <f t="shared" si="2"/>
        <v>0</v>
      </c>
      <c r="D13" s="48">
        <f t="shared" si="2"/>
        <v>0</v>
      </c>
      <c r="E13" s="48">
        <f t="shared" si="0"/>
        <v>0</v>
      </c>
      <c r="F13" s="41"/>
      <c r="G13" s="41"/>
      <c r="H13" s="48"/>
      <c r="I13" s="48">
        <f t="shared" ref="I13:AN13" si="4">I29</f>
        <v>0</v>
      </c>
      <c r="J13" s="48">
        <f t="shared" si="4"/>
        <v>0</v>
      </c>
      <c r="K13" s="48">
        <f t="shared" si="4"/>
        <v>0</v>
      </c>
      <c r="L13" s="48">
        <f t="shared" si="4"/>
        <v>0</v>
      </c>
      <c r="M13" s="48">
        <f t="shared" si="4"/>
        <v>0</v>
      </c>
      <c r="N13" s="48">
        <f t="shared" si="4"/>
        <v>0</v>
      </c>
      <c r="O13" s="48">
        <f t="shared" si="4"/>
        <v>0</v>
      </c>
      <c r="P13" s="48">
        <f t="shared" si="4"/>
        <v>0</v>
      </c>
      <c r="Q13" s="48">
        <f t="shared" si="4"/>
        <v>0</v>
      </c>
      <c r="R13" s="48">
        <f t="shared" si="4"/>
        <v>0</v>
      </c>
      <c r="S13" s="48">
        <f t="shared" si="4"/>
        <v>0</v>
      </c>
      <c r="T13" s="48">
        <f t="shared" si="4"/>
        <v>0</v>
      </c>
      <c r="U13" s="48">
        <f t="shared" si="4"/>
        <v>0</v>
      </c>
      <c r="V13" s="48">
        <f t="shared" si="4"/>
        <v>0</v>
      </c>
      <c r="W13" s="48">
        <f t="shared" si="4"/>
        <v>0</v>
      </c>
      <c r="X13" s="48">
        <f t="shared" si="4"/>
        <v>0</v>
      </c>
      <c r="Y13" s="48">
        <f t="shared" si="4"/>
        <v>0</v>
      </c>
      <c r="Z13" s="48">
        <f t="shared" si="4"/>
        <v>0</v>
      </c>
      <c r="AA13" s="48">
        <f t="shared" si="4"/>
        <v>0</v>
      </c>
      <c r="AB13" s="48">
        <f t="shared" si="4"/>
        <v>0</v>
      </c>
      <c r="AC13" s="48">
        <f t="shared" si="4"/>
        <v>0</v>
      </c>
      <c r="AD13" s="48">
        <f t="shared" si="4"/>
        <v>0</v>
      </c>
      <c r="AE13" s="48">
        <f t="shared" si="4"/>
        <v>0</v>
      </c>
      <c r="AF13" s="48">
        <f t="shared" si="4"/>
        <v>0</v>
      </c>
      <c r="AG13" s="48">
        <f t="shared" si="4"/>
        <v>0</v>
      </c>
      <c r="AH13" s="48">
        <f t="shared" si="4"/>
        <v>0</v>
      </c>
      <c r="AI13" s="48">
        <f t="shared" si="4"/>
        <v>0</v>
      </c>
      <c r="AJ13" s="48">
        <f t="shared" si="4"/>
        <v>0</v>
      </c>
      <c r="AK13" s="48">
        <f t="shared" si="4"/>
        <v>0</v>
      </c>
      <c r="AL13" s="48">
        <f t="shared" si="4"/>
        <v>0</v>
      </c>
      <c r="AM13" s="48">
        <f t="shared" si="4"/>
        <v>0</v>
      </c>
      <c r="AN13" s="48">
        <f t="shared" si="4"/>
        <v>0</v>
      </c>
    </row>
    <row r="14" spans="1:40" ht="13.5" thickBot="1" x14ac:dyDescent="0.25">
      <c r="A14" s="135"/>
      <c r="B14" s="50"/>
      <c r="C14" s="51">
        <f>SUM(C4:C13)</f>
        <v>27.93</v>
      </c>
      <c r="D14" s="51">
        <f>SUM(D4:D13)</f>
        <v>8.39</v>
      </c>
      <c r="E14" s="51">
        <f>SUM(E4:E13)</f>
        <v>19.54</v>
      </c>
      <c r="F14" s="51">
        <f>SUM(F4:F13)</f>
        <v>0</v>
      </c>
      <c r="G14" s="51"/>
      <c r="H14" s="51"/>
      <c r="I14" s="51">
        <f t="shared" ref="I14:AN14" si="5">SUM(I4:I13)</f>
        <v>0</v>
      </c>
      <c r="J14" s="51">
        <f t="shared" si="5"/>
        <v>0</v>
      </c>
      <c r="K14" s="51">
        <f t="shared" si="5"/>
        <v>0</v>
      </c>
      <c r="L14" s="51">
        <f t="shared" si="5"/>
        <v>0</v>
      </c>
      <c r="M14" s="51">
        <f t="shared" si="5"/>
        <v>0</v>
      </c>
      <c r="N14" s="51">
        <f t="shared" si="5"/>
        <v>3.35</v>
      </c>
      <c r="O14" s="51">
        <f t="shared" si="5"/>
        <v>0</v>
      </c>
      <c r="P14" s="51">
        <f t="shared" si="5"/>
        <v>0</v>
      </c>
      <c r="Q14" s="51">
        <f t="shared" si="5"/>
        <v>3.35</v>
      </c>
      <c r="R14" s="51">
        <f t="shared" si="5"/>
        <v>0</v>
      </c>
      <c r="S14" s="51">
        <f t="shared" si="5"/>
        <v>0</v>
      </c>
      <c r="T14" s="51">
        <f t="shared" si="5"/>
        <v>3.35</v>
      </c>
      <c r="U14" s="51">
        <f t="shared" si="5"/>
        <v>0</v>
      </c>
      <c r="V14" s="51">
        <f t="shared" si="5"/>
        <v>0</v>
      </c>
      <c r="W14" s="51">
        <f t="shared" si="5"/>
        <v>3.35</v>
      </c>
      <c r="X14" s="51">
        <f t="shared" si="5"/>
        <v>0</v>
      </c>
      <c r="Y14" s="51">
        <f t="shared" si="5"/>
        <v>0</v>
      </c>
      <c r="Z14" s="51">
        <f t="shared" si="5"/>
        <v>3.35</v>
      </c>
      <c r="AA14" s="51">
        <f t="shared" si="5"/>
        <v>0</v>
      </c>
      <c r="AB14" s="51">
        <f t="shared" si="5"/>
        <v>0</v>
      </c>
      <c r="AC14" s="51">
        <f t="shared" si="5"/>
        <v>1.98</v>
      </c>
      <c r="AD14" s="51">
        <f t="shared" si="5"/>
        <v>0</v>
      </c>
      <c r="AE14" s="51">
        <f t="shared" si="5"/>
        <v>0</v>
      </c>
      <c r="AF14" s="51">
        <f t="shared" si="5"/>
        <v>0.81</v>
      </c>
      <c r="AG14" s="51">
        <f t="shared" si="5"/>
        <v>0</v>
      </c>
      <c r="AH14" s="51">
        <f t="shared" si="5"/>
        <v>0</v>
      </c>
      <c r="AI14" s="51">
        <f t="shared" si="5"/>
        <v>0</v>
      </c>
      <c r="AJ14" s="51">
        <f t="shared" si="5"/>
        <v>0</v>
      </c>
      <c r="AK14" s="51">
        <f t="shared" si="5"/>
        <v>0</v>
      </c>
      <c r="AL14" s="51">
        <f t="shared" si="5"/>
        <v>0</v>
      </c>
      <c r="AM14" s="51">
        <f t="shared" si="5"/>
        <v>0</v>
      </c>
      <c r="AN14" s="51">
        <f t="shared" si="5"/>
        <v>0</v>
      </c>
    </row>
    <row r="15" spans="1:40" x14ac:dyDescent="0.2">
      <c r="B15" s="41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</row>
    <row r="16" spans="1:40" x14ac:dyDescent="0.2">
      <c r="B16" s="105"/>
      <c r="C16" s="48"/>
      <c r="D16" s="41"/>
      <c r="E16" s="41"/>
      <c r="F16" s="41"/>
      <c r="G16" s="41"/>
      <c r="M16" s="41"/>
      <c r="N16" s="41"/>
      <c r="O16" s="41"/>
    </row>
    <row r="17" spans="1:40" x14ac:dyDescent="0.2">
      <c r="A17" s="136" t="s">
        <v>99</v>
      </c>
      <c r="B17" s="52" t="s">
        <v>94</v>
      </c>
      <c r="C17" s="106" t="s">
        <v>98</v>
      </c>
      <c r="D17" s="53" t="s">
        <v>100</v>
      </c>
      <c r="E17" s="53" t="s">
        <v>96</v>
      </c>
      <c r="F17" s="53" t="s">
        <v>9</v>
      </c>
      <c r="G17" s="53" t="s">
        <v>10</v>
      </c>
      <c r="H17" s="53" t="s">
        <v>150</v>
      </c>
      <c r="I17" s="107">
        <f t="shared" ref="I17:AN17" si="6">I2</f>
        <v>45107</v>
      </c>
      <c r="J17" s="107">
        <f t="shared" si="6"/>
        <v>45107</v>
      </c>
      <c r="K17" s="107">
        <f t="shared" si="6"/>
        <v>45107</v>
      </c>
      <c r="L17" s="107">
        <f t="shared" si="6"/>
        <v>45199</v>
      </c>
      <c r="M17" s="107">
        <f t="shared" si="6"/>
        <v>45199</v>
      </c>
      <c r="N17" s="107">
        <f t="shared" si="6"/>
        <v>45199</v>
      </c>
      <c r="O17" s="107">
        <f t="shared" si="6"/>
        <v>45291</v>
      </c>
      <c r="P17" s="107">
        <f t="shared" si="6"/>
        <v>45291</v>
      </c>
      <c r="Q17" s="107">
        <f t="shared" si="6"/>
        <v>45291</v>
      </c>
      <c r="R17" s="107">
        <f t="shared" si="6"/>
        <v>45382</v>
      </c>
      <c r="S17" s="107">
        <f t="shared" si="6"/>
        <v>45382</v>
      </c>
      <c r="T17" s="107">
        <f t="shared" si="6"/>
        <v>45382</v>
      </c>
      <c r="U17" s="107">
        <f t="shared" si="6"/>
        <v>45473</v>
      </c>
      <c r="V17" s="107">
        <f t="shared" si="6"/>
        <v>45473</v>
      </c>
      <c r="W17" s="107">
        <f t="shared" si="6"/>
        <v>45473</v>
      </c>
      <c r="X17" s="107">
        <f t="shared" si="6"/>
        <v>45565</v>
      </c>
      <c r="Y17" s="107">
        <f t="shared" si="6"/>
        <v>45565</v>
      </c>
      <c r="Z17" s="107">
        <f t="shared" si="6"/>
        <v>45565</v>
      </c>
      <c r="AA17" s="107">
        <f t="shared" si="6"/>
        <v>45657</v>
      </c>
      <c r="AB17" s="107">
        <f t="shared" si="6"/>
        <v>45657</v>
      </c>
      <c r="AC17" s="107">
        <f t="shared" si="6"/>
        <v>45657</v>
      </c>
      <c r="AD17" s="107">
        <f t="shared" si="6"/>
        <v>45747</v>
      </c>
      <c r="AE17" s="107">
        <f t="shared" si="6"/>
        <v>45747</v>
      </c>
      <c r="AF17" s="107">
        <f t="shared" si="6"/>
        <v>45747</v>
      </c>
      <c r="AG17" s="107">
        <f t="shared" si="6"/>
        <v>45838</v>
      </c>
      <c r="AH17" s="107">
        <f t="shared" si="6"/>
        <v>45838</v>
      </c>
      <c r="AI17" s="107">
        <f t="shared" si="6"/>
        <v>45838</v>
      </c>
      <c r="AJ17" s="107">
        <f t="shared" si="6"/>
        <v>45930</v>
      </c>
      <c r="AK17" s="107">
        <f t="shared" si="6"/>
        <v>45930</v>
      </c>
      <c r="AL17" s="107">
        <f t="shared" si="6"/>
        <v>45930</v>
      </c>
      <c r="AM17" s="107">
        <f t="shared" si="6"/>
        <v>45992</v>
      </c>
      <c r="AN17" s="107">
        <f t="shared" si="6"/>
        <v>45992</v>
      </c>
    </row>
    <row r="18" spans="1:40" x14ac:dyDescent="0.2">
      <c r="A18" s="114" t="s">
        <v>12</v>
      </c>
      <c r="B18" s="114" t="s">
        <v>12</v>
      </c>
      <c r="C18" s="108">
        <v>27.93</v>
      </c>
      <c r="D18" s="109">
        <v>8.39</v>
      </c>
      <c r="E18" s="110">
        <f t="shared" ref="E18:E29" si="7">+C18-D18</f>
        <v>19.54</v>
      </c>
      <c r="F18" s="111">
        <v>45139</v>
      </c>
      <c r="G18" s="111">
        <v>46112</v>
      </c>
      <c r="H18" s="108">
        <f t="shared" ref="H18:H29" si="8">ROUND(DATEDIF(F18,G18,"m"),0)+1</f>
        <v>32</v>
      </c>
      <c r="I18" s="108"/>
      <c r="J18" s="108"/>
      <c r="K18" s="108">
        <v>0</v>
      </c>
      <c r="L18" s="108">
        <v>0</v>
      </c>
      <c r="M18" s="108"/>
      <c r="N18" s="108">
        <v>3.35</v>
      </c>
      <c r="O18" s="108">
        <v>0</v>
      </c>
      <c r="P18" s="108"/>
      <c r="Q18" s="108">
        <v>3.35</v>
      </c>
      <c r="R18" s="108"/>
      <c r="S18" s="108"/>
      <c r="T18" s="108">
        <v>3.35</v>
      </c>
      <c r="U18" s="108"/>
      <c r="V18" s="108"/>
      <c r="W18" s="108">
        <v>3.35</v>
      </c>
      <c r="X18" s="108"/>
      <c r="Y18" s="108"/>
      <c r="Z18" s="108">
        <v>3.35</v>
      </c>
      <c r="AA18" s="108"/>
      <c r="AB18" s="108"/>
      <c r="AC18" s="108">
        <v>1.98</v>
      </c>
      <c r="AD18" s="108"/>
      <c r="AE18" s="108"/>
      <c r="AF18" s="108">
        <v>0.81</v>
      </c>
      <c r="AG18" s="108"/>
      <c r="AH18" s="108"/>
      <c r="AI18" s="108">
        <v>0</v>
      </c>
      <c r="AJ18" s="108"/>
      <c r="AK18" s="108"/>
      <c r="AL18" s="108">
        <v>0</v>
      </c>
      <c r="AM18" s="108"/>
      <c r="AN18" s="108">
        <v>0</v>
      </c>
    </row>
    <row r="19" spans="1:40" hidden="1" x14ac:dyDescent="0.2">
      <c r="A19" s="114" t="s">
        <v>12</v>
      </c>
      <c r="B19" s="219" t="s">
        <v>363</v>
      </c>
      <c r="C19" s="108">
        <f>'[18]Construction Area Statement'!$J$51/10^7</f>
        <v>3.2580726000000002</v>
      </c>
      <c r="D19" s="109"/>
      <c r="E19" s="110">
        <f t="shared" si="7"/>
        <v>3.2580726000000002</v>
      </c>
      <c r="F19" s="111">
        <f t="shared" ref="F19:F29" si="9">F18</f>
        <v>45139</v>
      </c>
      <c r="G19" s="111">
        <v>45687</v>
      </c>
      <c r="H19" s="108">
        <f t="shared" si="8"/>
        <v>18</v>
      </c>
      <c r="I19" s="108">
        <f>$E$19/$H$19</f>
        <v>0.18100403333333334</v>
      </c>
      <c r="J19" s="108">
        <f t="shared" ref="J19:AD19" si="10">$E$19/$H$19</f>
        <v>0.18100403333333334</v>
      </c>
      <c r="K19" s="108">
        <f t="shared" si="10"/>
        <v>0.18100403333333334</v>
      </c>
      <c r="L19" s="108">
        <f t="shared" si="10"/>
        <v>0.18100403333333334</v>
      </c>
      <c r="M19" s="108">
        <f t="shared" si="10"/>
        <v>0.18100403333333334</v>
      </c>
      <c r="N19" s="108">
        <f t="shared" si="10"/>
        <v>0.18100403333333334</v>
      </c>
      <c r="O19" s="108">
        <f t="shared" si="10"/>
        <v>0.18100403333333334</v>
      </c>
      <c r="P19" s="108">
        <f t="shared" si="10"/>
        <v>0.18100403333333334</v>
      </c>
      <c r="Q19" s="108">
        <f t="shared" si="10"/>
        <v>0.18100403333333334</v>
      </c>
      <c r="R19" s="108">
        <f t="shared" si="10"/>
        <v>0.18100403333333334</v>
      </c>
      <c r="S19" s="108">
        <f t="shared" si="10"/>
        <v>0.18100403333333334</v>
      </c>
      <c r="T19" s="108">
        <f t="shared" si="10"/>
        <v>0.18100403333333334</v>
      </c>
      <c r="U19" s="108">
        <f t="shared" si="10"/>
        <v>0.18100403333333334</v>
      </c>
      <c r="V19" s="108">
        <f t="shared" si="10"/>
        <v>0.18100403333333334</v>
      </c>
      <c r="W19" s="108">
        <f t="shared" si="10"/>
        <v>0.18100403333333334</v>
      </c>
      <c r="X19" s="108">
        <f t="shared" si="10"/>
        <v>0.18100403333333334</v>
      </c>
      <c r="Y19" s="108">
        <f t="shared" si="10"/>
        <v>0.18100403333333334</v>
      </c>
      <c r="Z19" s="108">
        <f t="shared" si="10"/>
        <v>0.18100403333333334</v>
      </c>
      <c r="AA19" s="108">
        <f t="shared" si="10"/>
        <v>0.18100403333333334</v>
      </c>
      <c r="AB19" s="108">
        <f t="shared" si="10"/>
        <v>0.18100403333333334</v>
      </c>
      <c r="AC19" s="108">
        <f t="shared" si="10"/>
        <v>0.18100403333333334</v>
      </c>
      <c r="AD19" s="108">
        <f t="shared" si="10"/>
        <v>0.18100403333333334</v>
      </c>
      <c r="AE19" s="108">
        <v>0</v>
      </c>
      <c r="AF19" s="108">
        <v>0</v>
      </c>
      <c r="AG19" s="108">
        <v>0</v>
      </c>
      <c r="AH19" s="108">
        <v>0</v>
      </c>
      <c r="AI19" s="108">
        <v>0</v>
      </c>
      <c r="AJ19" s="108">
        <v>0</v>
      </c>
      <c r="AK19" s="108">
        <v>0</v>
      </c>
      <c r="AL19" s="108">
        <v>0</v>
      </c>
      <c r="AM19" s="108">
        <v>0</v>
      </c>
      <c r="AN19" s="108">
        <v>0</v>
      </c>
    </row>
    <row r="20" spans="1:40" hidden="1" x14ac:dyDescent="0.2">
      <c r="A20" s="114" t="s">
        <v>12</v>
      </c>
      <c r="B20" s="220" t="s">
        <v>364</v>
      </c>
      <c r="C20" s="108">
        <f>'[18]Construction Area Statement'!$J$53/10^7</f>
        <v>6.55</v>
      </c>
      <c r="D20" s="109"/>
      <c r="E20" s="110">
        <f t="shared" si="7"/>
        <v>6.55</v>
      </c>
      <c r="F20" s="111">
        <f t="shared" si="9"/>
        <v>45139</v>
      </c>
      <c r="G20" s="111">
        <v>45687</v>
      </c>
      <c r="H20" s="108">
        <f t="shared" si="8"/>
        <v>18</v>
      </c>
      <c r="I20" s="108">
        <f>$E$20/$H$20</f>
        <v>0.36388888888888887</v>
      </c>
      <c r="J20" s="108">
        <f t="shared" ref="J20:AD20" si="11">$E$20/$H$20</f>
        <v>0.36388888888888887</v>
      </c>
      <c r="K20" s="108">
        <f t="shared" si="11"/>
        <v>0.36388888888888887</v>
      </c>
      <c r="L20" s="108">
        <f t="shared" si="11"/>
        <v>0.36388888888888887</v>
      </c>
      <c r="M20" s="108">
        <f t="shared" si="11"/>
        <v>0.36388888888888887</v>
      </c>
      <c r="N20" s="108">
        <f t="shared" si="11"/>
        <v>0.36388888888888887</v>
      </c>
      <c r="O20" s="108">
        <f t="shared" si="11"/>
        <v>0.36388888888888887</v>
      </c>
      <c r="P20" s="108">
        <f t="shared" si="11"/>
        <v>0.36388888888888887</v>
      </c>
      <c r="Q20" s="108">
        <f t="shared" si="11"/>
        <v>0.36388888888888887</v>
      </c>
      <c r="R20" s="108">
        <f t="shared" si="11"/>
        <v>0.36388888888888887</v>
      </c>
      <c r="S20" s="108">
        <f t="shared" si="11"/>
        <v>0.36388888888888887</v>
      </c>
      <c r="T20" s="108">
        <f t="shared" si="11"/>
        <v>0.36388888888888887</v>
      </c>
      <c r="U20" s="108">
        <f t="shared" si="11"/>
        <v>0.36388888888888887</v>
      </c>
      <c r="V20" s="108">
        <f t="shared" si="11"/>
        <v>0.36388888888888887</v>
      </c>
      <c r="W20" s="108">
        <f t="shared" si="11"/>
        <v>0.36388888888888887</v>
      </c>
      <c r="X20" s="108">
        <f t="shared" si="11"/>
        <v>0.36388888888888887</v>
      </c>
      <c r="Y20" s="108">
        <f t="shared" si="11"/>
        <v>0.36388888888888887</v>
      </c>
      <c r="Z20" s="108">
        <f t="shared" si="11"/>
        <v>0.36388888888888887</v>
      </c>
      <c r="AA20" s="108">
        <f t="shared" si="11"/>
        <v>0.36388888888888887</v>
      </c>
      <c r="AB20" s="108">
        <f t="shared" si="11"/>
        <v>0.36388888888888887</v>
      </c>
      <c r="AC20" s="108">
        <f t="shared" si="11"/>
        <v>0.36388888888888887</v>
      </c>
      <c r="AD20" s="108">
        <f t="shared" si="11"/>
        <v>0.36388888888888887</v>
      </c>
      <c r="AE20" s="108">
        <v>0</v>
      </c>
      <c r="AF20" s="108">
        <v>0</v>
      </c>
      <c r="AG20" s="108">
        <v>0</v>
      </c>
      <c r="AH20" s="108">
        <v>0</v>
      </c>
      <c r="AI20" s="108">
        <v>0</v>
      </c>
      <c r="AJ20" s="108">
        <v>0</v>
      </c>
      <c r="AK20" s="108">
        <v>0</v>
      </c>
      <c r="AL20" s="108">
        <v>0</v>
      </c>
      <c r="AM20" s="108">
        <v>0</v>
      </c>
      <c r="AN20" s="108">
        <v>0</v>
      </c>
    </row>
    <row r="21" spans="1:40" hidden="1" x14ac:dyDescent="0.2">
      <c r="A21" s="114" t="s">
        <v>12</v>
      </c>
      <c r="B21" s="221" t="s">
        <v>365</v>
      </c>
      <c r="C21" s="108"/>
      <c r="D21" s="109"/>
      <c r="E21" s="110">
        <f t="shared" si="7"/>
        <v>0</v>
      </c>
      <c r="F21" s="111">
        <f t="shared" si="9"/>
        <v>45139</v>
      </c>
      <c r="G21" s="111">
        <v>45687</v>
      </c>
      <c r="H21" s="108">
        <f t="shared" si="8"/>
        <v>18</v>
      </c>
      <c r="I21" s="108">
        <f t="shared" ref="I21:I29" si="12">IF(OR($F21&gt;I$18,I$18&gt;$G21),0,$E21/$H21)</f>
        <v>0</v>
      </c>
      <c r="J21" s="108">
        <f>IF(SUM($I21:I21)&lt;$E21,IF(OR($F21&gt;J$18,J$18&gt;$G21),0,$E21/$H21),0)</f>
        <v>0</v>
      </c>
      <c r="K21" s="108">
        <f>IF(SUM($I21:J21)&lt;$E21,IF(OR($F21&gt;K$18,K$18&gt;$G21),0,$E21/$H21),0)</f>
        <v>0</v>
      </c>
      <c r="L21" s="108">
        <f>IF(SUM($I21:K21)&lt;$E21,IF(OR($F21&gt;L$18,L$18&gt;$G21),0,$E21/$H21),0)</f>
        <v>0</v>
      </c>
      <c r="M21" s="108">
        <f>IF(SUM($I21:L21)&lt;$E21,IF(OR($F21&gt;M$18,M$18&gt;$G21),0,$E21/$H21),0)</f>
        <v>0</v>
      </c>
      <c r="N21" s="108">
        <f>IF(SUM($I21:M21)&lt;$E21,IF(OR($F21&gt;N$18,N$18&gt;$G21),0,$E21/$H21),0)</f>
        <v>0</v>
      </c>
      <c r="O21" s="108">
        <f>IF(SUM($I21:N21)&lt;$E21,IF(OR($F21&gt;O$18,O$18&gt;$G21),0,$E21/$H21),0)</f>
        <v>0</v>
      </c>
      <c r="P21" s="108">
        <f>IF(SUM($I21:O21)&lt;$E21,IF(OR($F21&gt;P$18,P$18&gt;$G21),0,$E21/$H21),0)</f>
        <v>0</v>
      </c>
      <c r="Q21" s="108">
        <f>IF(SUM($I21:P21)&lt;$E21,IF(OR($F21&gt;Q$18,Q$18&gt;$G21),0,$E21/$H21),0)</f>
        <v>0</v>
      </c>
      <c r="R21" s="108">
        <f>IF(SUM($I21:Q21)&lt;$E21,IF(OR($F21&gt;R$18,R$18&gt;$G21),0,$E21/$H21),0)</f>
        <v>0</v>
      </c>
      <c r="S21" s="108">
        <f>IF(SUM($I21:R21)&lt;$E21,IF(OR($F21&gt;S$18,S$18&gt;$G21),0,$E21/$H21),0)</f>
        <v>0</v>
      </c>
      <c r="T21" s="108">
        <f>IF(SUM($I21:S21)&lt;$E21,IF(OR($F21&gt;T$18,T$18&gt;$G21),0,$E21/$H21),0)</f>
        <v>0</v>
      </c>
      <c r="U21" s="108">
        <f>IF(SUM($I21:T21)&lt;$E21,IF(OR($F21&gt;U$18,U$18&gt;$G21),0,$E21/$H21),0)</f>
        <v>0</v>
      </c>
      <c r="V21" s="108">
        <f>IF(SUM($I21:U21)&lt;$E21,IF(OR($F21&gt;V$18,V$18&gt;$G21),0,$E21/$H21),0)</f>
        <v>0</v>
      </c>
      <c r="W21" s="108">
        <f>IF(SUM($I21:V21)&lt;$E21,IF(OR($F21&gt;W$18,W$18&gt;$G21),0,$E21/$H21),0)</f>
        <v>0</v>
      </c>
      <c r="X21" s="108">
        <f>IF(SUM($I21:W21)&lt;$E21,IF(OR($F21&gt;X$18,X$18&gt;$G21),0,$E21/$H21),0)</f>
        <v>0</v>
      </c>
      <c r="Y21" s="108">
        <f>IF(SUM($I21:X21)&lt;$E21,IF(OR($F21&gt;Y$18,Y$18&gt;$G21),0,$E21/$H21),0)</f>
        <v>0</v>
      </c>
      <c r="Z21" s="108">
        <f>IF(SUM($I21:Y21)&lt;$E21,IF(OR($F21&gt;Z$18,Z$18&gt;$G21),0,$E21/$H21),0)</f>
        <v>0</v>
      </c>
      <c r="AA21" s="108">
        <f>IF(SUM($I21:Z21)&lt;$E21,IF(OR($F21&gt;AA$18,AA$18&gt;$G21),0,$E21/$H21),0)</f>
        <v>0</v>
      </c>
      <c r="AB21" s="108">
        <f>IF(SUM($I21:AA21)&lt;$E21,IF(OR($F21&gt;AB$18,AB$18&gt;$G21),0,$E21/$H21),0)</f>
        <v>0</v>
      </c>
      <c r="AC21" s="108">
        <f>IF(SUM($I21:AB21)&lt;$E21,IF(OR($F21&gt;AC$18,AC$18&gt;$G21),0,$E21/$H21),0)</f>
        <v>0</v>
      </c>
      <c r="AD21" s="108">
        <f>IF(SUM($I21:AC21)&lt;$E21,IF(OR($F21&gt;AD$18,AD$18&gt;$G21),0,$E21/$H21),0)</f>
        <v>0</v>
      </c>
      <c r="AE21" s="108">
        <f>IF(SUM($I21:AD21)&lt;$E21,IF(OR($F21&gt;AE$18,AE$18&gt;$G21),0,$E21/$H21),0)</f>
        <v>0</v>
      </c>
      <c r="AF21" s="108">
        <f>IF(SUM($I21:AE21)&lt;$E21,IF(OR($F21&gt;AF$18,AF$18&gt;$G21),0,$E21/$H21),0)</f>
        <v>0</v>
      </c>
      <c r="AG21" s="108">
        <f>IF(SUM($I21:AF21)&lt;$E21,IF(OR($F21&gt;AG$18,AG$18&gt;$G21),0,$E21/$H21),0)</f>
        <v>0</v>
      </c>
      <c r="AH21" s="108">
        <f>IF(SUM($I21:AG21)&lt;$E21,IF(OR($F21&gt;AH$18,AH$18&gt;$G21),0,$E21/$H21),0)</f>
        <v>0</v>
      </c>
      <c r="AI21" s="108">
        <f>IF(SUM($I21:AH21)&lt;$E21,IF(OR($F21&gt;AI$18,AI$18&gt;$G21),0,$E21/$H21),0)</f>
        <v>0</v>
      </c>
      <c r="AJ21" s="108">
        <f>IF(SUM($I21:AI21)&lt;$E21,IF(OR($F21&gt;AJ$18,AJ$18&gt;$G21),0,$E21/$H21),0)</f>
        <v>0</v>
      </c>
      <c r="AK21" s="108">
        <f>IF(SUM($I21:AJ21)&lt;$E21,IF(OR($F21&gt;AK$18,AK$18&gt;$G21),0,$E21/$H21),0)</f>
        <v>0</v>
      </c>
      <c r="AL21" s="108">
        <f>IF(SUM($I21:AK21)&lt;$E21,IF(OR($F21&gt;AL$18,AL$18&gt;$G21),0,$E21/$H21),0)</f>
        <v>0</v>
      </c>
      <c r="AM21" s="108">
        <f>IF(SUM($I21:AL21)&lt;$E21,IF(OR($F21&gt;AM$18,AM$18&gt;$G21),0,$E21/$H21),0)</f>
        <v>0</v>
      </c>
      <c r="AN21" s="108">
        <f>IF(SUM($I21:AM21)&lt;$E21,IF(OR($F21&gt;AN$18,AN$18&gt;$G21),0,$E21/$H21),0)</f>
        <v>0</v>
      </c>
    </row>
    <row r="22" spans="1:40" hidden="1" x14ac:dyDescent="0.2">
      <c r="A22" s="114" t="s">
        <v>12</v>
      </c>
      <c r="B22" s="221" t="s">
        <v>371</v>
      </c>
      <c r="C22" s="108"/>
      <c r="D22" s="109"/>
      <c r="E22" s="110">
        <f t="shared" si="7"/>
        <v>0</v>
      </c>
      <c r="F22" s="111">
        <f t="shared" si="9"/>
        <v>45139</v>
      </c>
      <c r="G22" s="111">
        <v>45687</v>
      </c>
      <c r="H22" s="108">
        <f t="shared" si="8"/>
        <v>18</v>
      </c>
      <c r="I22" s="108">
        <f t="shared" si="12"/>
        <v>0</v>
      </c>
      <c r="J22" s="108">
        <f>IF(SUM($I22:I22)&lt;$E22,IF(OR($F22&gt;J$18,J$18&gt;$G22),0,$E22/$H22),0)</f>
        <v>0</v>
      </c>
      <c r="K22" s="108">
        <f>IF(SUM($I22:J22)&lt;$E22,IF(OR($F22&gt;K$18,K$18&gt;$G22),0,$E22/$H22),0)</f>
        <v>0</v>
      </c>
      <c r="L22" s="108">
        <f>IF(SUM($I22:K22)&lt;$E22,IF(OR($F22&gt;L$18,L$18&gt;$G22),0,$E22/$H22),0)</f>
        <v>0</v>
      </c>
      <c r="M22" s="108">
        <f>IF(SUM($I22:L22)&lt;$E22,IF(OR($F22&gt;M$18,M$18&gt;$G22),0,$E22/$H22),0)</f>
        <v>0</v>
      </c>
      <c r="N22" s="108">
        <f>IF(SUM($I22:M22)&lt;$E22,IF(OR($F22&gt;N$18,N$18&gt;$G22),0,$E22/$H22),0)</f>
        <v>0</v>
      </c>
      <c r="O22" s="108">
        <f>IF(SUM($I22:N22)&lt;$E22,IF(OR($F22&gt;O$18,O$18&gt;$G22),0,$E22/$H22),0)</f>
        <v>0</v>
      </c>
      <c r="P22" s="108">
        <f>IF(SUM($I22:O22)&lt;$E22,IF(OR($F22&gt;P$18,P$18&gt;$G22),0,$E22/$H22),0)</f>
        <v>0</v>
      </c>
      <c r="Q22" s="108">
        <f>IF(SUM($I22:P22)&lt;$E22,IF(OR($F22&gt;Q$18,Q$18&gt;$G22),0,$E22/$H22),0)</f>
        <v>0</v>
      </c>
      <c r="R22" s="108">
        <f>IF(SUM($I22:Q22)&lt;$E22,IF(OR($F22&gt;R$18,R$18&gt;$G22),0,$E22/$H22),0)</f>
        <v>0</v>
      </c>
      <c r="S22" s="108">
        <f>IF(SUM($I22:R22)&lt;$E22,IF(OR($F22&gt;S$18,S$18&gt;$G22),0,$E22/$H22),0)</f>
        <v>0</v>
      </c>
      <c r="T22" s="108">
        <f>IF(SUM($I22:S22)&lt;$E22,IF(OR($F22&gt;T$18,T$18&gt;$G22),0,$E22/$H22),0)</f>
        <v>0</v>
      </c>
      <c r="U22" s="108">
        <f>IF(SUM($I22:T22)&lt;$E22,IF(OR($F22&gt;U$18,U$18&gt;$G22),0,$E22/$H22),0)</f>
        <v>0</v>
      </c>
      <c r="V22" s="108">
        <f>IF(SUM($I22:U22)&lt;$E22,IF(OR($F22&gt;V$18,V$18&gt;$G22),0,$E22/$H22),0)</f>
        <v>0</v>
      </c>
      <c r="W22" s="108">
        <f>IF(SUM($I22:V22)&lt;$E22,IF(OR($F22&gt;W$18,W$18&gt;$G22),0,$E22/$H22),0)</f>
        <v>0</v>
      </c>
      <c r="X22" s="108">
        <f>IF(SUM($I22:W22)&lt;$E22,IF(OR($F22&gt;X$18,X$18&gt;$G22),0,$E22/$H22),0)</f>
        <v>0</v>
      </c>
      <c r="Y22" s="108">
        <f>IF(SUM($I22:X22)&lt;$E22,IF(OR($F22&gt;Y$18,Y$18&gt;$G22),0,$E22/$H22),0)</f>
        <v>0</v>
      </c>
      <c r="Z22" s="108">
        <f>IF(SUM($I22:Y22)&lt;$E22,IF(OR($F22&gt;Z$18,Z$18&gt;$G22),0,$E22/$H22),0)</f>
        <v>0</v>
      </c>
      <c r="AA22" s="108">
        <f>IF(SUM($I22:Z22)&lt;$E22,IF(OR($F22&gt;AA$18,AA$18&gt;$G22),0,$E22/$H22),0)</f>
        <v>0</v>
      </c>
      <c r="AB22" s="108">
        <f>IF(SUM($I22:AA22)&lt;$E22,IF(OR($F22&gt;AB$18,AB$18&gt;$G22),0,$E22/$H22),0)</f>
        <v>0</v>
      </c>
      <c r="AC22" s="108">
        <f>IF(SUM($I22:AB22)&lt;$E22,IF(OR($F22&gt;AC$18,AC$18&gt;$G22),0,$E22/$H22),0)</f>
        <v>0</v>
      </c>
      <c r="AD22" s="108">
        <f>IF(SUM($I22:AC22)&lt;$E22,IF(OR($F22&gt;AD$18,AD$18&gt;$G22),0,$E22/$H22),0)</f>
        <v>0</v>
      </c>
      <c r="AE22" s="108">
        <f>IF(SUM($I22:AD22)&lt;$E22,IF(OR($F22&gt;AE$18,AE$18&gt;$G22),0,$E22/$H22),0)</f>
        <v>0</v>
      </c>
      <c r="AF22" s="108">
        <f>IF(SUM($I22:AE22)&lt;$E22,IF(OR($F22&gt;AF$18,AF$18&gt;$G22),0,$E22/$H22),0)</f>
        <v>0</v>
      </c>
      <c r="AG22" s="108">
        <f>IF(SUM($I22:AF22)&lt;$E22,IF(OR($F22&gt;AG$18,AG$18&gt;$G22),0,$E22/$H22),0)</f>
        <v>0</v>
      </c>
      <c r="AH22" s="108">
        <f>IF(SUM($I22:AG22)&lt;$E22,IF(OR($F22&gt;AH$18,AH$18&gt;$G22),0,$E22/$H22),0)</f>
        <v>0</v>
      </c>
      <c r="AI22" s="108">
        <f>IF(SUM($I22:AH22)&lt;$E22,IF(OR($F22&gt;AI$18,AI$18&gt;$G22),0,$E22/$H22),0)</f>
        <v>0</v>
      </c>
      <c r="AJ22" s="108">
        <f>IF(SUM($I22:AI22)&lt;$E22,IF(OR($F22&gt;AJ$18,AJ$18&gt;$G22),0,$E22/$H22),0)</f>
        <v>0</v>
      </c>
      <c r="AK22" s="108">
        <f>IF(SUM($I22:AJ22)&lt;$E22,IF(OR($F22&gt;AK$18,AK$18&gt;$G22),0,$E22/$H22),0)</f>
        <v>0</v>
      </c>
      <c r="AL22" s="108">
        <f>IF(SUM($I22:AK22)&lt;$E22,IF(OR($F22&gt;AL$18,AL$18&gt;$G22),0,$E22/$H22),0)</f>
        <v>0</v>
      </c>
      <c r="AM22" s="108">
        <f>IF(SUM($I22:AL22)&lt;$E22,IF(OR($F22&gt;AM$18,AM$18&gt;$G22),0,$E22/$H22),0)</f>
        <v>0</v>
      </c>
      <c r="AN22" s="108">
        <f>IF(SUM($I22:AM22)&lt;$E22,IF(OR($F22&gt;AN$18,AN$18&gt;$G22),0,$E22/$H22),0)</f>
        <v>0</v>
      </c>
    </row>
    <row r="23" spans="1:40" hidden="1" x14ac:dyDescent="0.2">
      <c r="A23" s="114" t="s">
        <v>12</v>
      </c>
      <c r="B23" s="222" t="s">
        <v>366</v>
      </c>
      <c r="C23" s="108"/>
      <c r="D23" s="109"/>
      <c r="E23" s="110">
        <f t="shared" si="7"/>
        <v>0</v>
      </c>
      <c r="F23" s="111">
        <f t="shared" si="9"/>
        <v>45139</v>
      </c>
      <c r="G23" s="111">
        <v>45687</v>
      </c>
      <c r="H23" s="108">
        <f t="shared" si="8"/>
        <v>18</v>
      </c>
      <c r="I23" s="108">
        <f t="shared" si="12"/>
        <v>0</v>
      </c>
      <c r="J23" s="108">
        <f>IF(SUM($I23:I23)&lt;$E23,IF(OR($F23&gt;J$18,J$18&gt;$G23),0,$E23/$H23),0)</f>
        <v>0</v>
      </c>
      <c r="K23" s="108">
        <f>IF(SUM($I23:J23)&lt;$E23,IF(OR($F23&gt;K$18,K$18&gt;$G23),0,$E23/$H23),0)</f>
        <v>0</v>
      </c>
      <c r="L23" s="108">
        <f>IF(SUM($I23:K23)&lt;$E23,IF(OR($F23&gt;L$18,L$18&gt;$G23),0,$E23/$H23),0)</f>
        <v>0</v>
      </c>
      <c r="M23" s="108">
        <f>IF(SUM($I23:L23)&lt;$E23,IF(OR($F23&gt;M$18,M$18&gt;$G23),0,$E23/$H23),0)</f>
        <v>0</v>
      </c>
      <c r="N23" s="108">
        <f>IF(SUM($I23:M23)&lt;$E23,IF(OR($F23&gt;N$18,N$18&gt;$G23),0,$E23/$H23),0)</f>
        <v>0</v>
      </c>
      <c r="O23" s="108">
        <f>IF(SUM($I23:N23)&lt;$E23,IF(OR($F23&gt;O$18,O$18&gt;$G23),0,$E23/$H23),0)</f>
        <v>0</v>
      </c>
      <c r="P23" s="108">
        <f>IF(SUM($I23:O23)&lt;$E23,IF(OR($F23&gt;P$18,P$18&gt;$G23),0,$E23/$H23),0)</f>
        <v>0</v>
      </c>
      <c r="Q23" s="108">
        <f>IF(SUM($I23:P23)&lt;$E23,IF(OR($F23&gt;Q$18,Q$18&gt;$G23),0,$E23/$H23),0)</f>
        <v>0</v>
      </c>
      <c r="R23" s="108">
        <f>IF(SUM($I23:Q23)&lt;$E23,IF(OR($F23&gt;R$18,R$18&gt;$G23),0,$E23/$H23),0)</f>
        <v>0</v>
      </c>
      <c r="S23" s="108">
        <f>IF(SUM($I23:R23)&lt;$E23,IF(OR($F23&gt;S$18,S$18&gt;$G23),0,$E23/$H23),0)</f>
        <v>0</v>
      </c>
      <c r="T23" s="108">
        <f>IF(SUM($I23:S23)&lt;$E23,IF(OR($F23&gt;T$18,T$18&gt;$G23),0,$E23/$H23),0)</f>
        <v>0</v>
      </c>
      <c r="U23" s="108">
        <f>IF(SUM($I23:T23)&lt;$E23,IF(OR($F23&gt;U$18,U$18&gt;$G23),0,$E23/$H23),0)</f>
        <v>0</v>
      </c>
      <c r="V23" s="108">
        <f>IF(SUM($I23:U23)&lt;$E23,IF(OR($F23&gt;V$18,V$18&gt;$G23),0,$E23/$H23),0)</f>
        <v>0</v>
      </c>
      <c r="W23" s="108">
        <f>IF(SUM($I23:V23)&lt;$E23,IF(OR($F23&gt;W$18,W$18&gt;$G23),0,$E23/$H23),0)</f>
        <v>0</v>
      </c>
      <c r="X23" s="108">
        <f>IF(SUM($I23:W23)&lt;$E23,IF(OR($F23&gt;X$18,X$18&gt;$G23),0,$E23/$H23),0)</f>
        <v>0</v>
      </c>
      <c r="Y23" s="108">
        <f>IF(SUM($I23:X23)&lt;$E23,IF(OR($F23&gt;Y$18,Y$18&gt;$G23),0,$E23/$H23),0)</f>
        <v>0</v>
      </c>
      <c r="Z23" s="108">
        <f>IF(SUM($I23:Y23)&lt;$E23,IF(OR($F23&gt;Z$18,Z$18&gt;$G23),0,$E23/$H23),0)</f>
        <v>0</v>
      </c>
      <c r="AA23" s="108">
        <f>IF(SUM($I23:Z23)&lt;$E23,IF(OR($F23&gt;AA$18,AA$18&gt;$G23),0,$E23/$H23),0)</f>
        <v>0</v>
      </c>
      <c r="AB23" s="108">
        <f>IF(SUM($I23:AA23)&lt;$E23,IF(OR($F23&gt;AB$18,AB$18&gt;$G23),0,$E23/$H23),0)</f>
        <v>0</v>
      </c>
      <c r="AC23" s="108">
        <f>IF(SUM($I23:AB23)&lt;$E23,IF(OR($F23&gt;AC$18,AC$18&gt;$G23),0,$E23/$H23),0)</f>
        <v>0</v>
      </c>
      <c r="AD23" s="108">
        <f>IF(SUM($I23:AC23)&lt;$E23,IF(OR($F23&gt;AD$18,AD$18&gt;$G23),0,$E23/$H23),0)</f>
        <v>0</v>
      </c>
      <c r="AE23" s="108">
        <f>IF(SUM($I23:AD23)&lt;$E23,IF(OR($F23&gt;AE$18,AE$18&gt;$G23),0,$E23/$H23),0)</f>
        <v>0</v>
      </c>
      <c r="AF23" s="108">
        <f>IF(SUM($I23:AE23)&lt;$E23,IF(OR($F23&gt;AF$18,AF$18&gt;$G23),0,$E23/$H23),0)</f>
        <v>0</v>
      </c>
      <c r="AG23" s="108">
        <f>IF(SUM($I23:AF23)&lt;$E23,IF(OR($F23&gt;AG$18,AG$18&gt;$G23),0,$E23/$H23),0)</f>
        <v>0</v>
      </c>
      <c r="AH23" s="108">
        <f>IF(SUM($I23:AG23)&lt;$E23,IF(OR($F23&gt;AH$18,AH$18&gt;$G23),0,$E23/$H23),0)</f>
        <v>0</v>
      </c>
      <c r="AI23" s="108">
        <f>IF(SUM($I23:AH23)&lt;$E23,IF(OR($F23&gt;AI$18,AI$18&gt;$G23),0,$E23/$H23),0)</f>
        <v>0</v>
      </c>
      <c r="AJ23" s="108">
        <f>IF(SUM($I23:AI23)&lt;$E23,IF(OR($F23&gt;AJ$18,AJ$18&gt;$G23),0,$E23/$H23),0)</f>
        <v>0</v>
      </c>
      <c r="AK23" s="108">
        <f>IF(SUM($I23:AJ23)&lt;$E23,IF(OR($F23&gt;AK$18,AK$18&gt;$G23),0,$E23/$H23),0)</f>
        <v>0</v>
      </c>
      <c r="AL23" s="108">
        <f>IF(SUM($I23:AK23)&lt;$E23,IF(OR($F23&gt;AL$18,AL$18&gt;$G23),0,$E23/$H23),0)</f>
        <v>0</v>
      </c>
      <c r="AM23" s="108">
        <f>IF(SUM($I23:AL23)&lt;$E23,IF(OR($F23&gt;AM$18,AM$18&gt;$G23),0,$E23/$H23),0)</f>
        <v>0</v>
      </c>
      <c r="AN23" s="108">
        <f>IF(SUM($I23:AM23)&lt;$E23,IF(OR($F23&gt;AN$18,AN$18&gt;$G23),0,$E23/$H23),0)</f>
        <v>0</v>
      </c>
    </row>
    <row r="24" spans="1:40" hidden="1" x14ac:dyDescent="0.2">
      <c r="A24" s="114" t="s">
        <v>12</v>
      </c>
      <c r="B24" s="222" t="s">
        <v>367</v>
      </c>
      <c r="C24" s="108"/>
      <c r="D24" s="109"/>
      <c r="E24" s="110">
        <f t="shared" si="7"/>
        <v>0</v>
      </c>
      <c r="F24" s="111">
        <f t="shared" si="9"/>
        <v>45139</v>
      </c>
      <c r="G24" s="111">
        <v>45687</v>
      </c>
      <c r="H24" s="108">
        <f t="shared" si="8"/>
        <v>18</v>
      </c>
      <c r="I24" s="108">
        <f t="shared" si="12"/>
        <v>0</v>
      </c>
      <c r="J24" s="108">
        <f>IF(SUM($I24:I24)&lt;$E24,IF(OR($F24&gt;J$18,J$18&gt;$G24),0,$E24/$H24),0)</f>
        <v>0</v>
      </c>
      <c r="K24" s="108">
        <f>IF(SUM($I24:J24)&lt;$E24,IF(OR($F24&gt;K$18,K$18&gt;$G24),0,$E24/$H24),0)</f>
        <v>0</v>
      </c>
      <c r="L24" s="108">
        <f>IF(SUM($I24:K24)&lt;$E24,IF(OR($F24&gt;L$18,L$18&gt;$G24),0,$E24/$H24),0)</f>
        <v>0</v>
      </c>
      <c r="M24" s="108">
        <f>IF(SUM($I24:L24)&lt;$E24,IF(OR($F24&gt;M$18,M$18&gt;$G24),0,$E24/$H24),0)</f>
        <v>0</v>
      </c>
      <c r="N24" s="108">
        <f>IF(SUM($I24:M24)&lt;$E24,IF(OR($F24&gt;N$18,N$18&gt;$G24),0,$E24/$H24),0)</f>
        <v>0</v>
      </c>
      <c r="O24" s="108">
        <f>IF(SUM($I24:N24)&lt;$E24,IF(OR($F24&gt;O$18,O$18&gt;$G24),0,$E24/$H24),0)</f>
        <v>0</v>
      </c>
      <c r="P24" s="108">
        <f>IF(SUM($I24:O24)&lt;$E24,IF(OR($F24&gt;P$18,P$18&gt;$G24),0,$E24/$H24),0)</f>
        <v>0</v>
      </c>
      <c r="Q24" s="108">
        <f>IF(SUM($I24:P24)&lt;$E24,IF(OR($F24&gt;Q$18,Q$18&gt;$G24),0,$E24/$H24),0)</f>
        <v>0</v>
      </c>
      <c r="R24" s="108">
        <f>IF(SUM($I24:Q24)&lt;$E24,IF(OR($F24&gt;R$18,R$18&gt;$G24),0,$E24/$H24),0)</f>
        <v>0</v>
      </c>
      <c r="S24" s="108">
        <f>IF(SUM($I24:R24)&lt;$E24,IF(OR($F24&gt;S$18,S$18&gt;$G24),0,$E24/$H24),0)</f>
        <v>0</v>
      </c>
      <c r="T24" s="108">
        <f>IF(SUM($I24:S24)&lt;$E24,IF(OR($F24&gt;T$18,T$18&gt;$G24),0,$E24/$H24),0)</f>
        <v>0</v>
      </c>
      <c r="U24" s="108">
        <f>IF(SUM($I24:T24)&lt;$E24,IF(OR($F24&gt;U$18,U$18&gt;$G24),0,$E24/$H24),0)</f>
        <v>0</v>
      </c>
      <c r="V24" s="108">
        <f>IF(SUM($I24:U24)&lt;$E24,IF(OR($F24&gt;V$18,V$18&gt;$G24),0,$E24/$H24),0)</f>
        <v>0</v>
      </c>
      <c r="W24" s="108">
        <f>IF(SUM($I24:V24)&lt;$E24,IF(OR($F24&gt;W$18,W$18&gt;$G24),0,$E24/$H24),0)</f>
        <v>0</v>
      </c>
      <c r="X24" s="108">
        <f>IF(SUM($I24:W24)&lt;$E24,IF(OR($F24&gt;X$18,X$18&gt;$G24),0,$E24/$H24),0)</f>
        <v>0</v>
      </c>
      <c r="Y24" s="108">
        <f>IF(SUM($I24:X24)&lt;$E24,IF(OR($F24&gt;Y$18,Y$18&gt;$G24),0,$E24/$H24),0)</f>
        <v>0</v>
      </c>
      <c r="Z24" s="108">
        <f>IF(SUM($I24:Y24)&lt;$E24,IF(OR($F24&gt;Z$18,Z$18&gt;$G24),0,$E24/$H24),0)</f>
        <v>0</v>
      </c>
      <c r="AA24" s="108">
        <f>IF(SUM($I24:Z24)&lt;$E24,IF(OR($F24&gt;AA$18,AA$18&gt;$G24),0,$E24/$H24),0)</f>
        <v>0</v>
      </c>
      <c r="AB24" s="108">
        <f>IF(SUM($I24:AA24)&lt;$E24,IF(OR($F24&gt;AB$18,AB$18&gt;$G24),0,$E24/$H24),0)</f>
        <v>0</v>
      </c>
      <c r="AC24" s="108">
        <f>IF(SUM($I24:AB24)&lt;$E24,IF(OR($F24&gt;AC$18,AC$18&gt;$G24),0,$E24/$H24),0)</f>
        <v>0</v>
      </c>
      <c r="AD24" s="108">
        <f>IF(SUM($I24:AC24)&lt;$E24,IF(OR($F24&gt;AD$18,AD$18&gt;$G24),0,$E24/$H24),0)</f>
        <v>0</v>
      </c>
      <c r="AE24" s="108">
        <f>IF(SUM($I24:AD24)&lt;$E24,IF(OR($F24&gt;AE$18,AE$18&gt;$G24),0,$E24/$H24),0)</f>
        <v>0</v>
      </c>
      <c r="AF24" s="108">
        <f>IF(SUM($I24:AE24)&lt;$E24,IF(OR($F24&gt;AF$18,AF$18&gt;$G24),0,$E24/$H24),0)</f>
        <v>0</v>
      </c>
      <c r="AG24" s="108">
        <f>IF(SUM($I24:AF24)&lt;$E24,IF(OR($F24&gt;AG$18,AG$18&gt;$G24),0,$E24/$H24),0)</f>
        <v>0</v>
      </c>
      <c r="AH24" s="108">
        <f>IF(SUM($I24:AG24)&lt;$E24,IF(OR($F24&gt;AH$18,AH$18&gt;$G24),0,$E24/$H24),0)</f>
        <v>0</v>
      </c>
      <c r="AI24" s="108">
        <f>IF(SUM($I24:AH24)&lt;$E24,IF(OR($F24&gt;AI$18,AI$18&gt;$G24),0,$E24/$H24),0)</f>
        <v>0</v>
      </c>
      <c r="AJ24" s="108">
        <f>IF(SUM($I24:AI24)&lt;$E24,IF(OR($F24&gt;AJ$18,AJ$18&gt;$G24),0,$E24/$H24),0)</f>
        <v>0</v>
      </c>
      <c r="AK24" s="108">
        <f>IF(SUM($I24:AJ24)&lt;$E24,IF(OR($F24&gt;AK$18,AK$18&gt;$G24),0,$E24/$H24),0)</f>
        <v>0</v>
      </c>
      <c r="AL24" s="108">
        <f>IF(SUM($I24:AK24)&lt;$E24,IF(OR($F24&gt;AL$18,AL$18&gt;$G24),0,$E24/$H24),0)</f>
        <v>0</v>
      </c>
      <c r="AM24" s="108">
        <f>IF(SUM($I24:AL24)&lt;$E24,IF(OR($F24&gt;AM$18,AM$18&gt;$G24),0,$E24/$H24),0)</f>
        <v>0</v>
      </c>
      <c r="AN24" s="108">
        <f>IF(SUM($I24:AM24)&lt;$E24,IF(OR($F24&gt;AN$18,AN$18&gt;$G24),0,$E24/$H24),0)</f>
        <v>0</v>
      </c>
    </row>
    <row r="25" spans="1:40" hidden="1" x14ac:dyDescent="0.2">
      <c r="A25" s="114" t="s">
        <v>12</v>
      </c>
      <c r="B25" s="222" t="s">
        <v>368</v>
      </c>
      <c r="C25" s="108"/>
      <c r="D25" s="109"/>
      <c r="E25" s="110">
        <f t="shared" si="7"/>
        <v>0</v>
      </c>
      <c r="F25" s="111">
        <f t="shared" si="9"/>
        <v>45139</v>
      </c>
      <c r="G25" s="111">
        <v>45687</v>
      </c>
      <c r="H25" s="108">
        <f t="shared" si="8"/>
        <v>18</v>
      </c>
      <c r="I25" s="108">
        <f t="shared" si="12"/>
        <v>0</v>
      </c>
      <c r="J25" s="108">
        <f>IF(SUM($I25:I25)&lt;$E25,IF(OR($F25&gt;J$18,J$18&gt;$G25),0,$E25/$H25),0)</f>
        <v>0</v>
      </c>
      <c r="K25" s="108">
        <f>IF(SUM($I25:J25)&lt;$E25,IF(OR($F25&gt;K$18,K$18&gt;$G25),0,$E25/$H25),0)</f>
        <v>0</v>
      </c>
      <c r="L25" s="108">
        <f>IF(SUM($I25:K25)&lt;$E25,IF(OR($F25&gt;L$18,L$18&gt;$G25),0,$E25/$H25),0)</f>
        <v>0</v>
      </c>
      <c r="M25" s="108">
        <f>IF(SUM($I25:L25)&lt;$E25,IF(OR($F25&gt;M$18,M$18&gt;$G25),0,$E25/$H25),0)</f>
        <v>0</v>
      </c>
      <c r="N25" s="108">
        <f>IF(SUM($I25:M25)&lt;$E25,IF(OR($F25&gt;N$18,N$18&gt;$G25),0,$E25/$H25),0)</f>
        <v>0</v>
      </c>
      <c r="O25" s="108">
        <f>IF(SUM($I25:N25)&lt;$E25,IF(OR($F25&gt;O$18,O$18&gt;$G25),0,$E25/$H25),0)</f>
        <v>0</v>
      </c>
      <c r="P25" s="108">
        <f>IF(SUM($I25:O25)&lt;$E25,IF(OR($F25&gt;P$18,P$18&gt;$G25),0,$E25/$H25),0)</f>
        <v>0</v>
      </c>
      <c r="Q25" s="108">
        <f>IF(SUM($I25:P25)&lt;$E25,IF(OR($F25&gt;Q$18,Q$18&gt;$G25),0,$E25/$H25),0)</f>
        <v>0</v>
      </c>
      <c r="R25" s="108">
        <f>IF(SUM($I25:Q25)&lt;$E25,IF(OR($F25&gt;R$18,R$18&gt;$G25),0,$E25/$H25),0)</f>
        <v>0</v>
      </c>
      <c r="S25" s="108">
        <f>IF(SUM($I25:R25)&lt;$E25,IF(OR($F25&gt;S$18,S$18&gt;$G25),0,$E25/$H25),0)</f>
        <v>0</v>
      </c>
      <c r="T25" s="108">
        <f>IF(SUM($I25:S25)&lt;$E25,IF(OR($F25&gt;T$18,T$18&gt;$G25),0,$E25/$H25),0)</f>
        <v>0</v>
      </c>
      <c r="U25" s="108">
        <f>IF(SUM($I25:T25)&lt;$E25,IF(OR($F25&gt;U$18,U$18&gt;$G25),0,$E25/$H25),0)</f>
        <v>0</v>
      </c>
      <c r="V25" s="108">
        <f>IF(SUM($I25:U25)&lt;$E25,IF(OR($F25&gt;V$18,V$18&gt;$G25),0,$E25/$H25),0)</f>
        <v>0</v>
      </c>
      <c r="W25" s="108">
        <f>IF(SUM($I25:V25)&lt;$E25,IF(OR($F25&gt;W$18,W$18&gt;$G25),0,$E25/$H25),0)</f>
        <v>0</v>
      </c>
      <c r="X25" s="108">
        <f>IF(SUM($I25:W25)&lt;$E25,IF(OR($F25&gt;X$18,X$18&gt;$G25),0,$E25/$H25),0)</f>
        <v>0</v>
      </c>
      <c r="Y25" s="108">
        <f>IF(SUM($I25:X25)&lt;$E25,IF(OR($F25&gt;Y$18,Y$18&gt;$G25),0,$E25/$H25),0)</f>
        <v>0</v>
      </c>
      <c r="Z25" s="108">
        <f>IF(SUM($I25:Y25)&lt;$E25,IF(OR($F25&gt;Z$18,Z$18&gt;$G25),0,$E25/$H25),0)</f>
        <v>0</v>
      </c>
      <c r="AA25" s="108">
        <f>IF(SUM($I25:Z25)&lt;$E25,IF(OR($F25&gt;AA$18,AA$18&gt;$G25),0,$E25/$H25),0)</f>
        <v>0</v>
      </c>
      <c r="AB25" s="108">
        <f>IF(SUM($I25:AA25)&lt;$E25,IF(OR($F25&gt;AB$18,AB$18&gt;$G25),0,$E25/$H25),0)</f>
        <v>0</v>
      </c>
      <c r="AC25" s="108">
        <f>IF(SUM($I25:AB25)&lt;$E25,IF(OR($F25&gt;AC$18,AC$18&gt;$G25),0,$E25/$H25),0)</f>
        <v>0</v>
      </c>
      <c r="AD25" s="108">
        <f>IF(SUM($I25:AC25)&lt;$E25,IF(OR($F25&gt;AD$18,AD$18&gt;$G25),0,$E25/$H25),0)</f>
        <v>0</v>
      </c>
      <c r="AE25" s="108">
        <f>IF(SUM($I25:AD25)&lt;$E25,IF(OR($F25&gt;AE$18,AE$18&gt;$G25),0,$E25/$H25),0)</f>
        <v>0</v>
      </c>
      <c r="AF25" s="108">
        <f>IF(SUM($I25:AE25)&lt;$E25,IF(OR($F25&gt;AF$18,AF$18&gt;$G25),0,$E25/$H25),0)</f>
        <v>0</v>
      </c>
      <c r="AG25" s="108">
        <f>IF(SUM($I25:AF25)&lt;$E25,IF(OR($F25&gt;AG$18,AG$18&gt;$G25),0,$E25/$H25),0)</f>
        <v>0</v>
      </c>
      <c r="AH25" s="108">
        <f>IF(SUM($I25:AG25)&lt;$E25,IF(OR($F25&gt;AH$18,AH$18&gt;$G25),0,$E25/$H25),0)</f>
        <v>0</v>
      </c>
      <c r="AI25" s="108">
        <f>IF(SUM($I25:AH25)&lt;$E25,IF(OR($F25&gt;AI$18,AI$18&gt;$G25),0,$E25/$H25),0)</f>
        <v>0</v>
      </c>
      <c r="AJ25" s="108">
        <f>IF(SUM($I25:AI25)&lt;$E25,IF(OR($F25&gt;AJ$18,AJ$18&gt;$G25),0,$E25/$H25),0)</f>
        <v>0</v>
      </c>
      <c r="AK25" s="108">
        <f>IF(SUM($I25:AJ25)&lt;$E25,IF(OR($F25&gt;AK$18,AK$18&gt;$G25),0,$E25/$H25),0)</f>
        <v>0</v>
      </c>
      <c r="AL25" s="108">
        <f>IF(SUM($I25:AK25)&lt;$E25,IF(OR($F25&gt;AL$18,AL$18&gt;$G25),0,$E25/$H25),0)</f>
        <v>0</v>
      </c>
      <c r="AM25" s="108">
        <f>IF(SUM($I25:AL25)&lt;$E25,IF(OR($F25&gt;AM$18,AM$18&gt;$G25),0,$E25/$H25),0)</f>
        <v>0</v>
      </c>
      <c r="AN25" s="108">
        <f>IF(SUM($I25:AM25)&lt;$E25,IF(OR($F25&gt;AN$18,AN$18&gt;$G25),0,$E25/$H25),0)</f>
        <v>0</v>
      </c>
    </row>
    <row r="26" spans="1:40" hidden="1" x14ac:dyDescent="0.2">
      <c r="A26" s="114" t="s">
        <v>12</v>
      </c>
      <c r="B26" s="222" t="s">
        <v>369</v>
      </c>
      <c r="C26" s="108"/>
      <c r="D26" s="109"/>
      <c r="E26" s="110">
        <f t="shared" si="7"/>
        <v>0</v>
      </c>
      <c r="F26" s="111">
        <f t="shared" si="9"/>
        <v>45139</v>
      </c>
      <c r="G26" s="111">
        <v>45687</v>
      </c>
      <c r="H26" s="108">
        <f t="shared" si="8"/>
        <v>18</v>
      </c>
      <c r="I26" s="108">
        <f t="shared" si="12"/>
        <v>0</v>
      </c>
      <c r="J26" s="108">
        <f>IF(SUM($I26:I26)&lt;$E26,IF(OR($F26&gt;J$18,J$18&gt;$G26),0,$E26/$H26),0)</f>
        <v>0</v>
      </c>
      <c r="K26" s="108">
        <f>IF(SUM($I26:J26)&lt;$E26,IF(OR($F26&gt;K$18,K$18&gt;$G26),0,$E26/$H26),0)</f>
        <v>0</v>
      </c>
      <c r="L26" s="108">
        <f>IF(SUM($I26:K26)&lt;$E26,IF(OR($F26&gt;L$18,L$18&gt;$G26),0,$E26/$H26),0)</f>
        <v>0</v>
      </c>
      <c r="M26" s="108">
        <f>IF(SUM($I26:L26)&lt;$E26,IF(OR($F26&gt;M$18,M$18&gt;$G26),0,$E26/$H26),0)</f>
        <v>0</v>
      </c>
      <c r="N26" s="108">
        <f>IF(SUM($I26:M26)&lt;$E26,IF(OR($F26&gt;N$18,N$18&gt;$G26),0,$E26/$H26),0)</f>
        <v>0</v>
      </c>
      <c r="O26" s="108">
        <f>IF(SUM($I26:N26)&lt;$E26,IF(OR($F26&gt;O$18,O$18&gt;$G26),0,$E26/$H26),0)</f>
        <v>0</v>
      </c>
      <c r="P26" s="108">
        <f>IF(SUM($I26:O26)&lt;$E26,IF(OR($F26&gt;P$18,P$18&gt;$G26),0,$E26/$H26),0)</f>
        <v>0</v>
      </c>
      <c r="Q26" s="108">
        <f>IF(SUM($I26:P26)&lt;$E26,IF(OR($F26&gt;Q$18,Q$18&gt;$G26),0,$E26/$H26),0)</f>
        <v>0</v>
      </c>
      <c r="R26" s="108">
        <f>IF(SUM($I26:Q26)&lt;$E26,IF(OR($F26&gt;R$18,R$18&gt;$G26),0,$E26/$H26),0)</f>
        <v>0</v>
      </c>
      <c r="S26" s="108">
        <f>IF(SUM($I26:R26)&lt;$E26,IF(OR($F26&gt;S$18,S$18&gt;$G26),0,$E26/$H26),0)</f>
        <v>0</v>
      </c>
      <c r="T26" s="108">
        <f>IF(SUM($I26:S26)&lt;$E26,IF(OR($F26&gt;T$18,T$18&gt;$G26),0,$E26/$H26),0)</f>
        <v>0</v>
      </c>
      <c r="U26" s="108">
        <f>IF(SUM($I26:T26)&lt;$E26,IF(OR($F26&gt;U$18,U$18&gt;$G26),0,$E26/$H26),0)</f>
        <v>0</v>
      </c>
      <c r="V26" s="108">
        <f>IF(SUM($I26:U26)&lt;$E26,IF(OR($F26&gt;V$18,V$18&gt;$G26),0,$E26/$H26),0)</f>
        <v>0</v>
      </c>
      <c r="W26" s="108">
        <f>IF(SUM($I26:V26)&lt;$E26,IF(OR($F26&gt;W$18,W$18&gt;$G26),0,$E26/$H26),0)</f>
        <v>0</v>
      </c>
      <c r="X26" s="108">
        <f>IF(SUM($I26:W26)&lt;$E26,IF(OR($F26&gt;X$18,X$18&gt;$G26),0,$E26/$H26),0)</f>
        <v>0</v>
      </c>
      <c r="Y26" s="108">
        <f>IF(SUM($I26:X26)&lt;$E26,IF(OR($F26&gt;Y$18,Y$18&gt;$G26),0,$E26/$H26),0)</f>
        <v>0</v>
      </c>
      <c r="Z26" s="108">
        <f>IF(SUM($I26:Y26)&lt;$E26,IF(OR($F26&gt;Z$18,Z$18&gt;$G26),0,$E26/$H26),0)</f>
        <v>0</v>
      </c>
      <c r="AA26" s="108">
        <f>IF(SUM($I26:Z26)&lt;$E26,IF(OR($F26&gt;AA$18,AA$18&gt;$G26),0,$E26/$H26),0)</f>
        <v>0</v>
      </c>
      <c r="AB26" s="108">
        <f>IF(SUM($I26:AA26)&lt;$E26,IF(OR($F26&gt;AB$18,AB$18&gt;$G26),0,$E26/$H26),0)</f>
        <v>0</v>
      </c>
      <c r="AC26" s="108">
        <f>IF(SUM($I26:AB26)&lt;$E26,IF(OR($F26&gt;AC$18,AC$18&gt;$G26),0,$E26/$H26),0)</f>
        <v>0</v>
      </c>
      <c r="AD26" s="108">
        <f>IF(SUM($I26:AC26)&lt;$E26,IF(OR($F26&gt;AD$18,AD$18&gt;$G26),0,$E26/$H26),0)</f>
        <v>0</v>
      </c>
      <c r="AE26" s="108">
        <f>IF(SUM($I26:AD26)&lt;$E26,IF(OR($F26&gt;AE$18,AE$18&gt;$G26),0,$E26/$H26),0)</f>
        <v>0</v>
      </c>
      <c r="AF26" s="108">
        <f>IF(SUM($I26:AE26)&lt;$E26,IF(OR($F26&gt;AF$18,AF$18&gt;$G26),0,$E26/$H26),0)</f>
        <v>0</v>
      </c>
      <c r="AG26" s="108">
        <f>IF(SUM($I26:AF26)&lt;$E26,IF(OR($F26&gt;AG$18,AG$18&gt;$G26),0,$E26/$H26),0)</f>
        <v>0</v>
      </c>
      <c r="AH26" s="108">
        <f>IF(SUM($I26:AG26)&lt;$E26,IF(OR($F26&gt;AH$18,AH$18&gt;$G26),0,$E26/$H26),0)</f>
        <v>0</v>
      </c>
      <c r="AI26" s="108">
        <f>IF(SUM($I26:AH26)&lt;$E26,IF(OR($F26&gt;AI$18,AI$18&gt;$G26),0,$E26/$H26),0)</f>
        <v>0</v>
      </c>
      <c r="AJ26" s="108">
        <f>IF(SUM($I26:AI26)&lt;$E26,IF(OR($F26&gt;AJ$18,AJ$18&gt;$G26),0,$E26/$H26),0)</f>
        <v>0</v>
      </c>
      <c r="AK26" s="108">
        <f>IF(SUM($I26:AJ26)&lt;$E26,IF(OR($F26&gt;AK$18,AK$18&gt;$G26),0,$E26/$H26),0)</f>
        <v>0</v>
      </c>
      <c r="AL26" s="108">
        <f>IF(SUM($I26:AK26)&lt;$E26,IF(OR($F26&gt;AL$18,AL$18&gt;$G26),0,$E26/$H26),0)</f>
        <v>0</v>
      </c>
      <c r="AM26" s="108">
        <f>IF(SUM($I26:AL26)&lt;$E26,IF(OR($F26&gt;AM$18,AM$18&gt;$G26),0,$E26/$H26),0)</f>
        <v>0</v>
      </c>
      <c r="AN26" s="108">
        <f>IF(SUM($I26:AM26)&lt;$E26,IF(OR($F26&gt;AN$18,AN$18&gt;$G26),0,$E26/$H26),0)</f>
        <v>0</v>
      </c>
    </row>
    <row r="27" spans="1:40" hidden="1" x14ac:dyDescent="0.2">
      <c r="A27" s="114" t="s">
        <v>12</v>
      </c>
      <c r="B27" s="222" t="s">
        <v>17</v>
      </c>
      <c r="C27" s="108"/>
      <c r="D27" s="109"/>
      <c r="E27" s="110">
        <f t="shared" si="7"/>
        <v>0</v>
      </c>
      <c r="F27" s="111">
        <f t="shared" si="9"/>
        <v>45139</v>
      </c>
      <c r="G27" s="111">
        <v>45687</v>
      </c>
      <c r="H27" s="108">
        <f t="shared" si="8"/>
        <v>18</v>
      </c>
      <c r="I27" s="108">
        <f t="shared" si="12"/>
        <v>0</v>
      </c>
      <c r="J27" s="108">
        <f>IF(SUM($I27:I27)&lt;$E27,IF(OR($F27&gt;J$18,J$18&gt;$G27),0,$E27/$H27),0)</f>
        <v>0</v>
      </c>
      <c r="K27" s="108">
        <f>IF(SUM($I27:J27)&lt;$E27,IF(OR($F27&gt;K$18,K$18&gt;$G27),0,$E27/$H27),0)</f>
        <v>0</v>
      </c>
      <c r="L27" s="108">
        <f>IF(SUM($I27:K27)&lt;$E27,IF(OR($F27&gt;L$18,L$18&gt;$G27),0,$E27/$H27),0)</f>
        <v>0</v>
      </c>
      <c r="M27" s="108">
        <f>IF(SUM($I27:L27)&lt;$E27,IF(OR($F27&gt;M$18,M$18&gt;$G27),0,$E27/$H27),0)</f>
        <v>0</v>
      </c>
      <c r="N27" s="108">
        <f>IF(SUM($I27:M27)&lt;$E27,IF(OR($F27&gt;N$18,N$18&gt;$G27),0,$E27/$H27),0)</f>
        <v>0</v>
      </c>
      <c r="O27" s="108">
        <f>IF(SUM($I27:N27)&lt;$E27,IF(OR($F27&gt;O$18,O$18&gt;$G27),0,$E27/$H27),0)</f>
        <v>0</v>
      </c>
      <c r="P27" s="108">
        <f>IF(SUM($I27:O27)&lt;$E27,IF(OR($F27&gt;P$18,P$18&gt;$G27),0,$E27/$H27),0)</f>
        <v>0</v>
      </c>
      <c r="Q27" s="108">
        <f>IF(SUM($I27:P27)&lt;$E27,IF(OR($F27&gt;Q$18,Q$18&gt;$G27),0,$E27/$H27),0)</f>
        <v>0</v>
      </c>
      <c r="R27" s="108">
        <f>IF(SUM($I27:Q27)&lt;$E27,IF(OR($F27&gt;R$18,R$18&gt;$G27),0,$E27/$H27),0)</f>
        <v>0</v>
      </c>
      <c r="S27" s="108">
        <f>IF(SUM($I27:R27)&lt;$E27,IF(OR($F27&gt;S$18,S$18&gt;$G27),0,$E27/$H27),0)</f>
        <v>0</v>
      </c>
      <c r="T27" s="108">
        <f>IF(SUM($I27:S27)&lt;$E27,IF(OR($F27&gt;T$18,T$18&gt;$G27),0,$E27/$H27),0)</f>
        <v>0</v>
      </c>
      <c r="U27" s="108">
        <f>IF(SUM($I27:T27)&lt;$E27,IF(OR($F27&gt;U$18,U$18&gt;$G27),0,$E27/$H27),0)</f>
        <v>0</v>
      </c>
      <c r="V27" s="108">
        <f>IF(SUM($I27:U27)&lt;$E27,IF(OR($F27&gt;V$18,V$18&gt;$G27),0,$E27/$H27),0)</f>
        <v>0</v>
      </c>
      <c r="W27" s="108">
        <f>IF(SUM($I27:V27)&lt;$E27,IF(OR($F27&gt;W$18,W$18&gt;$G27),0,$E27/$H27),0)</f>
        <v>0</v>
      </c>
      <c r="X27" s="108">
        <f>IF(SUM($I27:W27)&lt;$E27,IF(OR($F27&gt;X$18,X$18&gt;$G27),0,$E27/$H27),0)</f>
        <v>0</v>
      </c>
      <c r="Y27" s="108">
        <f>IF(SUM($I27:X27)&lt;$E27,IF(OR($F27&gt;Y$18,Y$18&gt;$G27),0,$E27/$H27),0)</f>
        <v>0</v>
      </c>
      <c r="Z27" s="108">
        <f>IF(SUM($I27:Y27)&lt;$E27,IF(OR($F27&gt;Z$18,Z$18&gt;$G27),0,$E27/$H27),0)</f>
        <v>0</v>
      </c>
      <c r="AA27" s="108">
        <f>IF(SUM($I27:Z27)&lt;$E27,IF(OR($F27&gt;AA$18,AA$18&gt;$G27),0,$E27/$H27),0)</f>
        <v>0</v>
      </c>
      <c r="AB27" s="108">
        <f>IF(SUM($I27:AA27)&lt;$E27,IF(OR($F27&gt;AB$18,AB$18&gt;$G27),0,$E27/$H27),0)</f>
        <v>0</v>
      </c>
      <c r="AC27" s="108">
        <f>IF(SUM($I27:AB27)&lt;$E27,IF(OR($F27&gt;AC$18,AC$18&gt;$G27),0,$E27/$H27),0)</f>
        <v>0</v>
      </c>
      <c r="AD27" s="108">
        <f>IF(SUM($I27:AC27)&lt;$E27,IF(OR($F27&gt;AD$18,AD$18&gt;$G27),0,$E27/$H27),0)</f>
        <v>0</v>
      </c>
      <c r="AE27" s="108">
        <f>IF(SUM($I27:AD27)&lt;$E27,IF(OR($F27&gt;AE$18,AE$18&gt;$G27),0,$E27/$H27),0)</f>
        <v>0</v>
      </c>
      <c r="AF27" s="108">
        <f>IF(SUM($I27:AE27)&lt;$E27,IF(OR($F27&gt;AF$18,AF$18&gt;$G27),0,$E27/$H27),0)</f>
        <v>0</v>
      </c>
      <c r="AG27" s="108">
        <f>IF(SUM($I27:AF27)&lt;$E27,IF(OR($F27&gt;AG$18,AG$18&gt;$G27),0,$E27/$H27),0)</f>
        <v>0</v>
      </c>
      <c r="AH27" s="108">
        <f>IF(SUM($I27:AG27)&lt;$E27,IF(OR($F27&gt;AH$18,AH$18&gt;$G27),0,$E27/$H27),0)</f>
        <v>0</v>
      </c>
      <c r="AI27" s="108">
        <f>IF(SUM($I27:AH27)&lt;$E27,IF(OR($F27&gt;AI$18,AI$18&gt;$G27),0,$E27/$H27),0)</f>
        <v>0</v>
      </c>
      <c r="AJ27" s="108">
        <f>IF(SUM($I27:AI27)&lt;$E27,IF(OR($F27&gt;AJ$18,AJ$18&gt;$G27),0,$E27/$H27),0)</f>
        <v>0</v>
      </c>
      <c r="AK27" s="108">
        <f>IF(SUM($I27:AJ27)&lt;$E27,IF(OR($F27&gt;AK$18,AK$18&gt;$G27),0,$E27/$H27),0)</f>
        <v>0</v>
      </c>
      <c r="AL27" s="108">
        <f>IF(SUM($I27:AK27)&lt;$E27,IF(OR($F27&gt;AL$18,AL$18&gt;$G27),0,$E27/$H27),0)</f>
        <v>0</v>
      </c>
      <c r="AM27" s="108">
        <f>IF(SUM($I27:AL27)&lt;$E27,IF(OR($F27&gt;AM$18,AM$18&gt;$G27),0,$E27/$H27),0)</f>
        <v>0</v>
      </c>
      <c r="AN27" s="108">
        <f>IF(SUM($I27:AM27)&lt;$E27,IF(OR($F27&gt;AN$18,AN$18&gt;$G27),0,$E27/$H27),0)</f>
        <v>0</v>
      </c>
    </row>
    <row r="28" spans="1:40" hidden="1" x14ac:dyDescent="0.2">
      <c r="A28" s="114" t="s">
        <v>12</v>
      </c>
      <c r="B28" s="222" t="s">
        <v>370</v>
      </c>
      <c r="C28" s="108"/>
      <c r="D28" s="109"/>
      <c r="E28" s="110">
        <f t="shared" si="7"/>
        <v>0</v>
      </c>
      <c r="F28" s="111">
        <f t="shared" si="9"/>
        <v>45139</v>
      </c>
      <c r="G28" s="111">
        <v>45687</v>
      </c>
      <c r="H28" s="108">
        <f t="shared" si="8"/>
        <v>18</v>
      </c>
      <c r="I28" s="108">
        <f t="shared" si="12"/>
        <v>0</v>
      </c>
      <c r="J28" s="108">
        <f>IF(SUM($I28:I28)&lt;$E28,IF(OR($F28&gt;J$18,J$18&gt;$G28),0,$E28/$H28),0)</f>
        <v>0</v>
      </c>
      <c r="K28" s="108">
        <f>IF(SUM($I28:J28)&lt;$E28,IF(OR($F28&gt;K$18,K$18&gt;$G28),0,$E28/$H28),0)</f>
        <v>0</v>
      </c>
      <c r="L28" s="108">
        <f>IF(SUM($I28:K28)&lt;$E28,IF(OR($F28&gt;L$18,L$18&gt;$G28),0,$E28/$H28),0)</f>
        <v>0</v>
      </c>
      <c r="M28" s="108">
        <f>IF(SUM($I28:L28)&lt;$E28,IF(OR($F28&gt;M$18,M$18&gt;$G28),0,$E28/$H28),0)</f>
        <v>0</v>
      </c>
      <c r="N28" s="108">
        <f>IF(SUM($I28:M28)&lt;$E28,IF(OR($F28&gt;N$18,N$18&gt;$G28),0,$E28/$H28),0)</f>
        <v>0</v>
      </c>
      <c r="O28" s="108">
        <f>IF(SUM($I28:N28)&lt;$E28,IF(OR($F28&gt;O$18,O$18&gt;$G28),0,$E28/$H28),0)</f>
        <v>0</v>
      </c>
      <c r="P28" s="108">
        <f>IF(SUM($I28:O28)&lt;$E28,IF(OR($F28&gt;P$18,P$18&gt;$G28),0,$E28/$H28),0)</f>
        <v>0</v>
      </c>
      <c r="Q28" s="108">
        <f>IF(SUM($I28:P28)&lt;$E28,IF(OR($F28&gt;Q$18,Q$18&gt;$G28),0,$E28/$H28),0)</f>
        <v>0</v>
      </c>
      <c r="R28" s="108">
        <f>IF(SUM($I28:Q28)&lt;$E28,IF(OR($F28&gt;R$18,R$18&gt;$G28),0,$E28/$H28),0)</f>
        <v>0</v>
      </c>
      <c r="S28" s="108">
        <f>IF(SUM($I28:R28)&lt;$E28,IF(OR($F28&gt;S$18,S$18&gt;$G28),0,$E28/$H28),0)</f>
        <v>0</v>
      </c>
      <c r="T28" s="108">
        <f>IF(SUM($I28:S28)&lt;$E28,IF(OR($F28&gt;T$18,T$18&gt;$G28),0,$E28/$H28),0)</f>
        <v>0</v>
      </c>
      <c r="U28" s="108">
        <f>IF(SUM($I28:T28)&lt;$E28,IF(OR($F28&gt;U$18,U$18&gt;$G28),0,$E28/$H28),0)</f>
        <v>0</v>
      </c>
      <c r="V28" s="108">
        <f>IF(SUM($I28:U28)&lt;$E28,IF(OR($F28&gt;V$18,V$18&gt;$G28),0,$E28/$H28),0)</f>
        <v>0</v>
      </c>
      <c r="W28" s="108">
        <f>IF(SUM($I28:V28)&lt;$E28,IF(OR($F28&gt;W$18,W$18&gt;$G28),0,$E28/$H28),0)</f>
        <v>0</v>
      </c>
      <c r="X28" s="108">
        <f>IF(SUM($I28:W28)&lt;$E28,IF(OR($F28&gt;X$18,X$18&gt;$G28),0,$E28/$H28),0)</f>
        <v>0</v>
      </c>
      <c r="Y28" s="108">
        <f>IF(SUM($I28:X28)&lt;$E28,IF(OR($F28&gt;Y$18,Y$18&gt;$G28),0,$E28/$H28),0)</f>
        <v>0</v>
      </c>
      <c r="Z28" s="108">
        <f>IF(SUM($I28:Y28)&lt;$E28,IF(OR($F28&gt;Z$18,Z$18&gt;$G28),0,$E28/$H28),0)</f>
        <v>0</v>
      </c>
      <c r="AA28" s="108">
        <f>IF(SUM($I28:Z28)&lt;$E28,IF(OR($F28&gt;AA$18,AA$18&gt;$G28),0,$E28/$H28),0)</f>
        <v>0</v>
      </c>
      <c r="AB28" s="108">
        <f>IF(SUM($I28:AA28)&lt;$E28,IF(OR($F28&gt;AB$18,AB$18&gt;$G28),0,$E28/$H28),0)</f>
        <v>0</v>
      </c>
      <c r="AC28" s="108">
        <f>IF(SUM($I28:AB28)&lt;$E28,IF(OR($F28&gt;AC$18,AC$18&gt;$G28),0,$E28/$H28),0)</f>
        <v>0</v>
      </c>
      <c r="AD28" s="108">
        <f>IF(SUM($I28:AC28)&lt;$E28,IF(OR($F28&gt;AD$18,AD$18&gt;$G28),0,$E28/$H28),0)</f>
        <v>0</v>
      </c>
      <c r="AE28" s="108">
        <f>IF(SUM($I28:AD28)&lt;$E28,IF(OR($F28&gt;AE$18,AE$18&gt;$G28),0,$E28/$H28),0)</f>
        <v>0</v>
      </c>
      <c r="AF28" s="108">
        <f>IF(SUM($I28:AE28)&lt;$E28,IF(OR($F28&gt;AF$18,AF$18&gt;$G28),0,$E28/$H28),0)</f>
        <v>0</v>
      </c>
      <c r="AG28" s="108">
        <f>IF(SUM($I28:AF28)&lt;$E28,IF(OR($F28&gt;AG$18,AG$18&gt;$G28),0,$E28/$H28),0)</f>
        <v>0</v>
      </c>
      <c r="AH28" s="108">
        <f>IF(SUM($I28:AG28)&lt;$E28,IF(OR($F28&gt;AH$18,AH$18&gt;$G28),0,$E28/$H28),0)</f>
        <v>0</v>
      </c>
      <c r="AI28" s="108">
        <f>IF(SUM($I28:AH28)&lt;$E28,IF(OR($F28&gt;AI$18,AI$18&gt;$G28),0,$E28/$H28),0)</f>
        <v>0</v>
      </c>
      <c r="AJ28" s="108">
        <f>IF(SUM($I28:AI28)&lt;$E28,IF(OR($F28&gt;AJ$18,AJ$18&gt;$G28),0,$E28/$H28),0)</f>
        <v>0</v>
      </c>
      <c r="AK28" s="108">
        <f>IF(SUM($I28:AJ28)&lt;$E28,IF(OR($F28&gt;AK$18,AK$18&gt;$G28),0,$E28/$H28),0)</f>
        <v>0</v>
      </c>
      <c r="AL28" s="108">
        <f>IF(SUM($I28:AK28)&lt;$E28,IF(OR($F28&gt;AL$18,AL$18&gt;$G28),0,$E28/$H28),0)</f>
        <v>0</v>
      </c>
      <c r="AM28" s="108">
        <f>IF(SUM($I28:AL28)&lt;$E28,IF(OR($F28&gt;AM$18,AM$18&gt;$G28),0,$E28/$H28),0)</f>
        <v>0</v>
      </c>
      <c r="AN28" s="108">
        <f>IF(SUM($I28:AM28)&lt;$E28,IF(OR($F28&gt;AN$18,AN$18&gt;$G28),0,$E28/$H28),0)</f>
        <v>0</v>
      </c>
    </row>
    <row r="29" spans="1:40" hidden="1" x14ac:dyDescent="0.2">
      <c r="A29" s="137" t="s">
        <v>97</v>
      </c>
      <c r="B29" s="222" t="s">
        <v>97</v>
      </c>
      <c r="C29" s="112"/>
      <c r="D29" s="109"/>
      <c r="E29" s="54">
        <f t="shared" si="7"/>
        <v>0</v>
      </c>
      <c r="F29" s="111">
        <f t="shared" si="9"/>
        <v>45139</v>
      </c>
      <c r="G29" s="111">
        <v>45687</v>
      </c>
      <c r="H29" s="108">
        <f t="shared" si="8"/>
        <v>18</v>
      </c>
      <c r="I29" s="108">
        <f t="shared" si="12"/>
        <v>0</v>
      </c>
      <c r="J29" s="108">
        <f>IF(SUM($I29:I29)&lt;$E29,IF(OR($F29&gt;J$18,J$18&gt;$G29),0,$E29/$H29),0)</f>
        <v>0</v>
      </c>
      <c r="K29" s="108">
        <f>IF(SUM($I29:J29)&lt;$E29,IF(OR($F29&gt;K$18,K$18&gt;$G29),0,$E29/$H29),0)</f>
        <v>0</v>
      </c>
      <c r="L29" s="108">
        <f>IF(SUM($I29:K29)&lt;$E29,IF(OR($F29&gt;L$18,L$18&gt;$G29),0,$E29/$H29),0)</f>
        <v>0</v>
      </c>
      <c r="M29" s="108">
        <f>IF(SUM($I29:L29)&lt;$E29,IF(OR($F29&gt;M$18,M$18&gt;$G29),0,$E29/$H29),0)</f>
        <v>0</v>
      </c>
      <c r="N29" s="108">
        <f>IF(SUM($I29:M29)&lt;$E29,IF(OR($F29&gt;N$18,N$18&gt;$G29),0,$E29/$H29),0)</f>
        <v>0</v>
      </c>
      <c r="O29" s="108">
        <f>IF(SUM($I29:N29)&lt;$E29,IF(OR($F29&gt;O$18,O$18&gt;$G29),0,$E29/$H29),0)</f>
        <v>0</v>
      </c>
      <c r="P29" s="108">
        <f>IF(SUM($I29:O29)&lt;$E29,IF(OR($F29&gt;P$18,P$18&gt;$G29),0,$E29/$H29),0)</f>
        <v>0</v>
      </c>
      <c r="Q29" s="108">
        <f>IF(SUM($I29:P29)&lt;$E29,IF(OR($F29&gt;Q$18,Q$18&gt;$G29),0,$E29/$H29),0)</f>
        <v>0</v>
      </c>
      <c r="R29" s="108">
        <f>IF(SUM($I29:Q29)&lt;$E29,IF(OR($F29&gt;R$18,R$18&gt;$G29),0,$E29/$H29),0)</f>
        <v>0</v>
      </c>
      <c r="S29" s="108">
        <f>IF(SUM($I29:R29)&lt;$E29,IF(OR($F29&gt;S$18,S$18&gt;$G29),0,$E29/$H29),0)</f>
        <v>0</v>
      </c>
      <c r="T29" s="108">
        <f>IF(SUM($I29:S29)&lt;$E29,IF(OR($F29&gt;T$18,T$18&gt;$G29),0,$E29/$H29),0)</f>
        <v>0</v>
      </c>
      <c r="U29" s="108">
        <f>IF(SUM($I29:T29)&lt;$E29,IF(OR($F29&gt;U$18,U$18&gt;$G29),0,$E29/$H29),0)</f>
        <v>0</v>
      </c>
      <c r="V29" s="108">
        <f>IF(SUM($I29:U29)&lt;$E29,IF(OR($F29&gt;V$18,V$18&gt;$G29),0,$E29/$H29),0)</f>
        <v>0</v>
      </c>
      <c r="W29" s="108">
        <f>IF(SUM($I29:V29)&lt;$E29,IF(OR($F29&gt;W$18,W$18&gt;$G29),0,$E29/$H29),0)</f>
        <v>0</v>
      </c>
      <c r="X29" s="108">
        <f>IF(SUM($I29:W29)&lt;$E29,IF(OR($F29&gt;X$18,X$18&gt;$G29),0,$E29/$H29),0)</f>
        <v>0</v>
      </c>
      <c r="Y29" s="108">
        <f>IF(SUM($I29:X29)&lt;$E29,IF(OR($F29&gt;Y$18,Y$18&gt;$G29),0,$E29/$H29),0)</f>
        <v>0</v>
      </c>
      <c r="Z29" s="108">
        <f>IF(SUM($I29:Y29)&lt;$E29,IF(OR($F29&gt;Z$18,Z$18&gt;$G29),0,$E29/$H29),0)</f>
        <v>0</v>
      </c>
      <c r="AA29" s="108">
        <f>IF(SUM($I29:Z29)&lt;$E29,IF(OR($F29&gt;AA$18,AA$18&gt;$G29),0,$E29/$H29),0)</f>
        <v>0</v>
      </c>
      <c r="AB29" s="108">
        <f>IF(SUM($I29:AA29)&lt;$E29,IF(OR($F29&gt;AB$18,AB$18&gt;$G29),0,$E29/$H29),0)</f>
        <v>0</v>
      </c>
      <c r="AC29" s="108">
        <f>IF(SUM($I29:AB29)&lt;$E29,IF(OR($F29&gt;AC$18,AC$18&gt;$G29),0,$E29/$H29),0)</f>
        <v>0</v>
      </c>
      <c r="AD29" s="108">
        <f>IF(SUM($I29:AC29)&lt;$E29,IF(OR($F29&gt;AD$18,AD$18&gt;$G29),0,$E29/$H29),0)</f>
        <v>0</v>
      </c>
      <c r="AE29" s="108">
        <f>IF(SUM($I29:AD29)&lt;$E29,IF(OR($F29&gt;AE$18,AE$18&gt;$G29),0,$E29/$H29),0)</f>
        <v>0</v>
      </c>
      <c r="AF29" s="108">
        <f>IF(SUM($I29:AE29)&lt;$E29,IF(OR($F29&gt;AF$18,AF$18&gt;$G29),0,$E29/$H29),0)</f>
        <v>0</v>
      </c>
      <c r="AG29" s="108">
        <f>IF(SUM($I29:AF29)&lt;$E29,IF(OR($F29&gt;AG$18,AG$18&gt;$G29),0,$E29/$H29),0)</f>
        <v>0</v>
      </c>
      <c r="AH29" s="108">
        <f>IF(SUM($I29:AG29)&lt;$E29,IF(OR($F29&gt;AH$18,AH$18&gt;$G29),0,$E29/$H29),0)</f>
        <v>0</v>
      </c>
      <c r="AI29" s="108">
        <f>IF(SUM($I29:AH29)&lt;$E29,IF(OR($F29&gt;AI$18,AI$18&gt;$G29),0,$E29/$H29),0)</f>
        <v>0</v>
      </c>
      <c r="AJ29" s="108">
        <f>IF(SUM($I29:AI29)&lt;$E29,IF(OR($F29&gt;AJ$18,AJ$18&gt;$G29),0,$E29/$H29),0)</f>
        <v>0</v>
      </c>
      <c r="AK29" s="108">
        <f>IF(SUM($I29:AJ29)&lt;$E29,IF(OR($F29&gt;AK$18,AK$18&gt;$G29),0,$E29/$H29),0)</f>
        <v>0</v>
      </c>
      <c r="AL29" s="108">
        <f>IF(SUM($I29:AK29)&lt;$E29,IF(OR($F29&gt;AL$18,AL$18&gt;$G29),0,$E29/$H29),0)</f>
        <v>0</v>
      </c>
      <c r="AM29" s="108">
        <f>IF(SUM($I29:AL29)&lt;$E29,IF(OR($F29&gt;AM$18,AM$18&gt;$G29),0,$E29/$H29),0)</f>
        <v>0</v>
      </c>
      <c r="AN29" s="108">
        <f>IF(SUM($I29:AM29)&lt;$E29,IF(OR($F29&gt;AN$18,AN$18&gt;$G29),0,$E29/$H29),0)</f>
        <v>0</v>
      </c>
    </row>
    <row r="30" spans="1:40" x14ac:dyDescent="0.2">
      <c r="C30" s="41"/>
    </row>
    <row r="32" spans="1:40" x14ac:dyDescent="0.2">
      <c r="D32" s="41"/>
      <c r="E32" s="41"/>
    </row>
  </sheetData>
  <pageMargins left="0.7" right="0.7" top="0.75" bottom="0.75" header="0.3" footer="0.3"/>
  <pageSetup orientation="portrait" horizontalDpi="360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N32"/>
  <sheetViews>
    <sheetView topLeftCell="O1" zoomScale="85" zoomScaleNormal="85" workbookViewId="0">
      <selection activeCell="AO18" sqref="AO18"/>
    </sheetView>
  </sheetViews>
  <sheetFormatPr defaultColWidth="8" defaultRowHeight="12.75" x14ac:dyDescent="0.2"/>
  <cols>
    <col min="1" max="1" width="5" style="39" customWidth="1"/>
    <col min="2" max="2" width="43.88671875" style="39" bestFit="1" customWidth="1"/>
    <col min="3" max="7" width="7.88671875" style="39" customWidth="1"/>
    <col min="8" max="8" width="7.88671875" style="55" customWidth="1"/>
    <col min="9" max="40" width="7.88671875" style="39" customWidth="1"/>
    <col min="41" max="16384" width="8" style="39"/>
  </cols>
  <sheetData>
    <row r="1" spans="1:40" ht="13.5" thickBot="1" x14ac:dyDescent="0.25">
      <c r="B1" s="40"/>
      <c r="C1" s="41"/>
      <c r="D1" s="41"/>
      <c r="E1" s="41"/>
      <c r="F1" s="113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</row>
    <row r="2" spans="1:40" ht="13.5" thickBot="1" x14ac:dyDescent="0.25">
      <c r="A2" s="133"/>
      <c r="B2" s="103"/>
      <c r="C2" s="104"/>
      <c r="D2" s="104"/>
      <c r="E2" s="104"/>
      <c r="F2" s="104"/>
      <c r="G2" s="104"/>
      <c r="H2" s="104"/>
      <c r="I2" s="42">
        <f>K3</f>
        <v>45107</v>
      </c>
      <c r="J2" s="42">
        <f>I2</f>
        <v>45107</v>
      </c>
      <c r="K2" s="42">
        <f>J2</f>
        <v>45107</v>
      </c>
      <c r="L2" s="42">
        <f>N3</f>
        <v>45199</v>
      </c>
      <c r="M2" s="42">
        <f>L2</f>
        <v>45199</v>
      </c>
      <c r="N2" s="42">
        <f>M2</f>
        <v>45199</v>
      </c>
      <c r="O2" s="42">
        <f>Q3</f>
        <v>45291</v>
      </c>
      <c r="P2" s="42">
        <f>O2</f>
        <v>45291</v>
      </c>
      <c r="Q2" s="42">
        <f>P2</f>
        <v>45291</v>
      </c>
      <c r="R2" s="42">
        <f>T3</f>
        <v>45382</v>
      </c>
      <c r="S2" s="42">
        <f>R2</f>
        <v>45382</v>
      </c>
      <c r="T2" s="42">
        <f>S2</f>
        <v>45382</v>
      </c>
      <c r="U2" s="42">
        <f>W3</f>
        <v>45473</v>
      </c>
      <c r="V2" s="42">
        <f>U2</f>
        <v>45473</v>
      </c>
      <c r="W2" s="42">
        <f>V2</f>
        <v>45473</v>
      </c>
      <c r="X2" s="42">
        <f>Z3</f>
        <v>45565</v>
      </c>
      <c r="Y2" s="42">
        <f>X2</f>
        <v>45565</v>
      </c>
      <c r="Z2" s="42">
        <f>Y2</f>
        <v>45565</v>
      </c>
      <c r="AA2" s="42">
        <f>AC3</f>
        <v>45657</v>
      </c>
      <c r="AB2" s="42">
        <f>AA2</f>
        <v>45657</v>
      </c>
      <c r="AC2" s="42">
        <f>AB2</f>
        <v>45657</v>
      </c>
      <c r="AD2" s="42">
        <f>AF3</f>
        <v>45747</v>
      </c>
      <c r="AE2" s="42">
        <f>AD2</f>
        <v>45747</v>
      </c>
      <c r="AF2" s="42">
        <f>AE2</f>
        <v>45747</v>
      </c>
      <c r="AG2" s="42">
        <f>AI3</f>
        <v>45838</v>
      </c>
      <c r="AH2" s="42">
        <f>AG2</f>
        <v>45838</v>
      </c>
      <c r="AI2" s="42">
        <f>AH2</f>
        <v>45838</v>
      </c>
      <c r="AJ2" s="42">
        <f>AL3</f>
        <v>45930</v>
      </c>
      <c r="AK2" s="42">
        <f>AJ2</f>
        <v>45930</v>
      </c>
      <c r="AL2" s="42">
        <f>AK2</f>
        <v>45930</v>
      </c>
      <c r="AM2" s="42">
        <v>45992</v>
      </c>
      <c r="AN2" s="42">
        <f>AM2</f>
        <v>45992</v>
      </c>
    </row>
    <row r="3" spans="1:40" ht="13.5" thickBot="1" x14ac:dyDescent="0.25">
      <c r="A3" s="134">
        <v>1</v>
      </c>
      <c r="B3" s="43" t="s">
        <v>94</v>
      </c>
      <c r="C3" s="44" t="s">
        <v>95</v>
      </c>
      <c r="D3" s="44" t="s">
        <v>100</v>
      </c>
      <c r="E3" s="44" t="s">
        <v>96</v>
      </c>
      <c r="F3" s="44"/>
      <c r="G3" s="44"/>
      <c r="H3" s="44"/>
      <c r="I3" s="45">
        <v>45017</v>
      </c>
      <c r="J3" s="45">
        <v>45077</v>
      </c>
      <c r="K3" s="45">
        <v>45107</v>
      </c>
      <c r="L3" s="45">
        <v>45138</v>
      </c>
      <c r="M3" s="45">
        <v>45169</v>
      </c>
      <c r="N3" s="45">
        <v>45199</v>
      </c>
      <c r="O3" s="45">
        <v>45230</v>
      </c>
      <c r="P3" s="45">
        <v>45260</v>
      </c>
      <c r="Q3" s="45">
        <v>45291</v>
      </c>
      <c r="R3" s="45">
        <v>45322</v>
      </c>
      <c r="S3" s="45">
        <v>45351</v>
      </c>
      <c r="T3" s="45">
        <v>45382</v>
      </c>
      <c r="U3" s="45">
        <v>45412</v>
      </c>
      <c r="V3" s="45">
        <v>45443</v>
      </c>
      <c r="W3" s="45">
        <v>45473</v>
      </c>
      <c r="X3" s="45">
        <v>45504</v>
      </c>
      <c r="Y3" s="45">
        <v>45535</v>
      </c>
      <c r="Z3" s="45">
        <v>45565</v>
      </c>
      <c r="AA3" s="45">
        <v>45596</v>
      </c>
      <c r="AB3" s="45">
        <v>45626</v>
      </c>
      <c r="AC3" s="45">
        <v>45657</v>
      </c>
      <c r="AD3" s="45">
        <v>45688</v>
      </c>
      <c r="AE3" s="45">
        <v>45716</v>
      </c>
      <c r="AF3" s="45">
        <v>45747</v>
      </c>
      <c r="AG3" s="45">
        <v>45777</v>
      </c>
      <c r="AH3" s="45">
        <v>45808</v>
      </c>
      <c r="AI3" s="45">
        <v>45838</v>
      </c>
      <c r="AJ3" s="45">
        <v>45869</v>
      </c>
      <c r="AK3" s="45">
        <v>45900</v>
      </c>
      <c r="AL3" s="45">
        <v>45930</v>
      </c>
      <c r="AM3" s="45">
        <v>45961</v>
      </c>
      <c r="AN3" s="45">
        <v>45991</v>
      </c>
    </row>
    <row r="4" spans="1:40" ht="13.5" thickBot="1" x14ac:dyDescent="0.25">
      <c r="A4" s="46">
        <v>1</v>
      </c>
      <c r="B4" s="47" t="str">
        <f>A18</f>
        <v>Construction Cost</v>
      </c>
      <c r="C4" s="48">
        <f>C18</f>
        <v>0</v>
      </c>
      <c r="D4" s="48">
        <f>D18</f>
        <v>0</v>
      </c>
      <c r="E4" s="48">
        <f t="shared" ref="E4:E13" si="0">C4-D4</f>
        <v>0</v>
      </c>
      <c r="F4" s="41"/>
      <c r="G4" s="41"/>
      <c r="H4" s="48"/>
      <c r="I4" s="48">
        <f t="shared" ref="I4:AN4" si="1">I18</f>
        <v>0</v>
      </c>
      <c r="J4" s="48">
        <f t="shared" si="1"/>
        <v>0</v>
      </c>
      <c r="K4" s="48">
        <f t="shared" si="1"/>
        <v>0</v>
      </c>
      <c r="L4" s="48">
        <f t="shared" si="1"/>
        <v>0</v>
      </c>
      <c r="M4" s="48">
        <f t="shared" si="1"/>
        <v>0</v>
      </c>
      <c r="N4" s="48">
        <f t="shared" si="1"/>
        <v>0</v>
      </c>
      <c r="O4" s="48">
        <f t="shared" si="1"/>
        <v>0</v>
      </c>
      <c r="P4" s="48">
        <f t="shared" si="1"/>
        <v>0</v>
      </c>
      <c r="Q4" s="48">
        <f t="shared" si="1"/>
        <v>0</v>
      </c>
      <c r="R4" s="48">
        <f t="shared" si="1"/>
        <v>0</v>
      </c>
      <c r="S4" s="48">
        <f t="shared" si="1"/>
        <v>0</v>
      </c>
      <c r="T4" s="48">
        <f t="shared" si="1"/>
        <v>0</v>
      </c>
      <c r="U4" s="48">
        <f t="shared" si="1"/>
        <v>0</v>
      </c>
      <c r="V4" s="48">
        <f t="shared" si="1"/>
        <v>0</v>
      </c>
      <c r="W4" s="48">
        <f t="shared" si="1"/>
        <v>0</v>
      </c>
      <c r="X4" s="48">
        <f t="shared" si="1"/>
        <v>0</v>
      </c>
      <c r="Y4" s="48">
        <f t="shared" si="1"/>
        <v>0</v>
      </c>
      <c r="Z4" s="48">
        <f t="shared" si="1"/>
        <v>0</v>
      </c>
      <c r="AA4" s="48">
        <f t="shared" si="1"/>
        <v>0</v>
      </c>
      <c r="AB4" s="48">
        <f t="shared" si="1"/>
        <v>0</v>
      </c>
      <c r="AC4" s="48">
        <f t="shared" si="1"/>
        <v>0</v>
      </c>
      <c r="AD4" s="48">
        <f t="shared" si="1"/>
        <v>0</v>
      </c>
      <c r="AE4" s="48">
        <f t="shared" si="1"/>
        <v>0</v>
      </c>
      <c r="AF4" s="48">
        <f t="shared" si="1"/>
        <v>0</v>
      </c>
      <c r="AG4" s="48">
        <f t="shared" si="1"/>
        <v>0</v>
      </c>
      <c r="AH4" s="48">
        <f t="shared" si="1"/>
        <v>0</v>
      </c>
      <c r="AI4" s="48">
        <f t="shared" si="1"/>
        <v>0</v>
      </c>
      <c r="AJ4" s="48">
        <f t="shared" si="1"/>
        <v>0</v>
      </c>
      <c r="AK4" s="48">
        <f t="shared" si="1"/>
        <v>0</v>
      </c>
      <c r="AL4" s="48">
        <f t="shared" si="1"/>
        <v>0</v>
      </c>
      <c r="AM4" s="48">
        <f t="shared" si="1"/>
        <v>0</v>
      </c>
      <c r="AN4" s="48">
        <f t="shared" si="1"/>
        <v>0</v>
      </c>
    </row>
    <row r="5" spans="1:40" hidden="1" x14ac:dyDescent="0.2">
      <c r="A5" s="46">
        <v>2</v>
      </c>
      <c r="B5" s="47" t="s">
        <v>365</v>
      </c>
      <c r="C5" s="48">
        <f t="shared" ref="C5:D13" si="2">C21</f>
        <v>0</v>
      </c>
      <c r="D5" s="48">
        <f t="shared" si="2"/>
        <v>0</v>
      </c>
      <c r="E5" s="48">
        <f t="shared" si="0"/>
        <v>0</v>
      </c>
      <c r="F5" s="41"/>
      <c r="G5" s="41"/>
      <c r="H5" s="48"/>
      <c r="I5" s="48">
        <f t="shared" ref="I5:AN12" si="3">I21</f>
        <v>0</v>
      </c>
      <c r="J5" s="48">
        <f t="shared" si="3"/>
        <v>0</v>
      </c>
      <c r="K5" s="48">
        <f t="shared" si="3"/>
        <v>0</v>
      </c>
      <c r="L5" s="48">
        <f t="shared" si="3"/>
        <v>0</v>
      </c>
      <c r="M5" s="48">
        <f t="shared" si="3"/>
        <v>0</v>
      </c>
      <c r="N5" s="48">
        <f t="shared" si="3"/>
        <v>0</v>
      </c>
      <c r="O5" s="48">
        <f t="shared" si="3"/>
        <v>0</v>
      </c>
      <c r="P5" s="48">
        <f t="shared" si="3"/>
        <v>0</v>
      </c>
      <c r="Q5" s="48">
        <f t="shared" si="3"/>
        <v>0</v>
      </c>
      <c r="R5" s="48">
        <f t="shared" si="3"/>
        <v>0</v>
      </c>
      <c r="S5" s="48">
        <f t="shared" si="3"/>
        <v>0</v>
      </c>
      <c r="T5" s="48">
        <f t="shared" si="3"/>
        <v>0</v>
      </c>
      <c r="U5" s="48">
        <f t="shared" si="3"/>
        <v>0</v>
      </c>
      <c r="V5" s="48">
        <f t="shared" si="3"/>
        <v>0</v>
      </c>
      <c r="W5" s="48">
        <f t="shared" si="3"/>
        <v>0</v>
      </c>
      <c r="X5" s="48">
        <f t="shared" si="3"/>
        <v>0</v>
      </c>
      <c r="Y5" s="48">
        <f t="shared" si="3"/>
        <v>0</v>
      </c>
      <c r="Z5" s="48">
        <f t="shared" si="3"/>
        <v>0</v>
      </c>
      <c r="AA5" s="48">
        <f t="shared" si="3"/>
        <v>0</v>
      </c>
      <c r="AB5" s="48">
        <f t="shared" si="3"/>
        <v>0</v>
      </c>
      <c r="AC5" s="48">
        <f t="shared" si="3"/>
        <v>0</v>
      </c>
      <c r="AD5" s="48">
        <f t="shared" si="3"/>
        <v>0</v>
      </c>
      <c r="AE5" s="48">
        <f t="shared" si="3"/>
        <v>0</v>
      </c>
      <c r="AF5" s="48">
        <f t="shared" si="3"/>
        <v>0</v>
      </c>
      <c r="AG5" s="48">
        <f t="shared" si="3"/>
        <v>0</v>
      </c>
      <c r="AH5" s="48">
        <f t="shared" si="3"/>
        <v>0</v>
      </c>
      <c r="AI5" s="48">
        <f t="shared" si="3"/>
        <v>0</v>
      </c>
      <c r="AJ5" s="48">
        <f t="shared" si="3"/>
        <v>0</v>
      </c>
      <c r="AK5" s="48">
        <f t="shared" si="3"/>
        <v>0</v>
      </c>
      <c r="AL5" s="48">
        <f t="shared" si="3"/>
        <v>0</v>
      </c>
      <c r="AM5" s="48">
        <f t="shared" si="3"/>
        <v>0</v>
      </c>
      <c r="AN5" s="48">
        <f t="shared" si="3"/>
        <v>0</v>
      </c>
    </row>
    <row r="6" spans="1:40" hidden="1" x14ac:dyDescent="0.2">
      <c r="A6" s="46">
        <v>3</v>
      </c>
      <c r="B6" s="47" t="s">
        <v>371</v>
      </c>
      <c r="C6" s="48">
        <f t="shared" si="2"/>
        <v>0</v>
      </c>
      <c r="D6" s="48">
        <f t="shared" si="2"/>
        <v>0</v>
      </c>
      <c r="E6" s="48">
        <f t="shared" si="0"/>
        <v>0</v>
      </c>
      <c r="F6" s="41"/>
      <c r="G6" s="41"/>
      <c r="H6" s="48"/>
      <c r="I6" s="48">
        <f t="shared" si="3"/>
        <v>0</v>
      </c>
      <c r="J6" s="48">
        <f t="shared" si="3"/>
        <v>0</v>
      </c>
      <c r="K6" s="48">
        <f t="shared" si="3"/>
        <v>0</v>
      </c>
      <c r="L6" s="48">
        <f t="shared" si="3"/>
        <v>0</v>
      </c>
      <c r="M6" s="48">
        <f t="shared" si="3"/>
        <v>0</v>
      </c>
      <c r="N6" s="48">
        <f t="shared" si="3"/>
        <v>0</v>
      </c>
      <c r="O6" s="48">
        <f t="shared" si="3"/>
        <v>0</v>
      </c>
      <c r="P6" s="48">
        <f t="shared" si="3"/>
        <v>0</v>
      </c>
      <c r="Q6" s="48">
        <f t="shared" si="3"/>
        <v>0</v>
      </c>
      <c r="R6" s="48">
        <f t="shared" si="3"/>
        <v>0</v>
      </c>
      <c r="S6" s="48">
        <f t="shared" si="3"/>
        <v>0</v>
      </c>
      <c r="T6" s="48">
        <f t="shared" si="3"/>
        <v>0</v>
      </c>
      <c r="U6" s="48">
        <f t="shared" si="3"/>
        <v>0</v>
      </c>
      <c r="V6" s="48">
        <f t="shared" si="3"/>
        <v>0</v>
      </c>
      <c r="W6" s="48">
        <f t="shared" si="3"/>
        <v>0</v>
      </c>
      <c r="X6" s="48">
        <f t="shared" si="3"/>
        <v>0</v>
      </c>
      <c r="Y6" s="48">
        <f t="shared" si="3"/>
        <v>0</v>
      </c>
      <c r="Z6" s="48">
        <f t="shared" si="3"/>
        <v>0</v>
      </c>
      <c r="AA6" s="48">
        <f t="shared" si="3"/>
        <v>0</v>
      </c>
      <c r="AB6" s="48">
        <f t="shared" si="3"/>
        <v>0</v>
      </c>
      <c r="AC6" s="48">
        <f t="shared" si="3"/>
        <v>0</v>
      </c>
      <c r="AD6" s="48">
        <f t="shared" si="3"/>
        <v>0</v>
      </c>
      <c r="AE6" s="48">
        <f t="shared" si="3"/>
        <v>0</v>
      </c>
      <c r="AF6" s="48">
        <f t="shared" si="3"/>
        <v>0</v>
      </c>
      <c r="AG6" s="48">
        <f t="shared" si="3"/>
        <v>0</v>
      </c>
      <c r="AH6" s="48">
        <f t="shared" si="3"/>
        <v>0</v>
      </c>
      <c r="AI6" s="48">
        <f t="shared" si="3"/>
        <v>0</v>
      </c>
      <c r="AJ6" s="48">
        <f t="shared" si="3"/>
        <v>0</v>
      </c>
      <c r="AK6" s="48">
        <f t="shared" si="3"/>
        <v>0</v>
      </c>
      <c r="AL6" s="48">
        <f t="shared" si="3"/>
        <v>0</v>
      </c>
      <c r="AM6" s="48">
        <f t="shared" si="3"/>
        <v>0</v>
      </c>
      <c r="AN6" s="48">
        <f t="shared" si="3"/>
        <v>0</v>
      </c>
    </row>
    <row r="7" spans="1:40" hidden="1" x14ac:dyDescent="0.2">
      <c r="A7" s="46">
        <v>4</v>
      </c>
      <c r="B7" s="47" t="s">
        <v>366</v>
      </c>
      <c r="C7" s="48">
        <f t="shared" si="2"/>
        <v>0</v>
      </c>
      <c r="D7" s="48">
        <f t="shared" si="2"/>
        <v>0</v>
      </c>
      <c r="E7" s="48">
        <f t="shared" si="0"/>
        <v>0</v>
      </c>
      <c r="F7" s="41"/>
      <c r="G7" s="41"/>
      <c r="H7" s="48"/>
      <c r="I7" s="48">
        <f t="shared" si="3"/>
        <v>0</v>
      </c>
      <c r="J7" s="48">
        <f t="shared" si="3"/>
        <v>0</v>
      </c>
      <c r="K7" s="48">
        <f t="shared" si="3"/>
        <v>0</v>
      </c>
      <c r="L7" s="48">
        <f t="shared" si="3"/>
        <v>0</v>
      </c>
      <c r="M7" s="48">
        <f t="shared" si="3"/>
        <v>0</v>
      </c>
      <c r="N7" s="48">
        <f t="shared" si="3"/>
        <v>0</v>
      </c>
      <c r="O7" s="48">
        <f t="shared" si="3"/>
        <v>0</v>
      </c>
      <c r="P7" s="48">
        <f t="shared" si="3"/>
        <v>0</v>
      </c>
      <c r="Q7" s="48">
        <f t="shared" si="3"/>
        <v>0</v>
      </c>
      <c r="R7" s="48">
        <f t="shared" si="3"/>
        <v>0</v>
      </c>
      <c r="S7" s="48">
        <f t="shared" si="3"/>
        <v>0</v>
      </c>
      <c r="T7" s="48">
        <f t="shared" si="3"/>
        <v>0</v>
      </c>
      <c r="U7" s="48">
        <f t="shared" si="3"/>
        <v>0</v>
      </c>
      <c r="V7" s="48">
        <f t="shared" si="3"/>
        <v>0</v>
      </c>
      <c r="W7" s="48">
        <f t="shared" si="3"/>
        <v>0</v>
      </c>
      <c r="X7" s="48">
        <f t="shared" si="3"/>
        <v>0</v>
      </c>
      <c r="Y7" s="48">
        <f t="shared" si="3"/>
        <v>0</v>
      </c>
      <c r="Z7" s="48">
        <f t="shared" si="3"/>
        <v>0</v>
      </c>
      <c r="AA7" s="48">
        <f t="shared" si="3"/>
        <v>0</v>
      </c>
      <c r="AB7" s="48">
        <f t="shared" si="3"/>
        <v>0</v>
      </c>
      <c r="AC7" s="48">
        <f t="shared" si="3"/>
        <v>0</v>
      </c>
      <c r="AD7" s="48">
        <f t="shared" si="3"/>
        <v>0</v>
      </c>
      <c r="AE7" s="48">
        <f t="shared" si="3"/>
        <v>0</v>
      </c>
      <c r="AF7" s="48">
        <f t="shared" si="3"/>
        <v>0</v>
      </c>
      <c r="AG7" s="48">
        <f t="shared" si="3"/>
        <v>0</v>
      </c>
      <c r="AH7" s="48">
        <f t="shared" si="3"/>
        <v>0</v>
      </c>
      <c r="AI7" s="48">
        <f t="shared" si="3"/>
        <v>0</v>
      </c>
      <c r="AJ7" s="48">
        <f t="shared" si="3"/>
        <v>0</v>
      </c>
      <c r="AK7" s="48">
        <f t="shared" si="3"/>
        <v>0</v>
      </c>
      <c r="AL7" s="48">
        <f t="shared" si="3"/>
        <v>0</v>
      </c>
      <c r="AM7" s="48">
        <f t="shared" si="3"/>
        <v>0</v>
      </c>
      <c r="AN7" s="48">
        <f t="shared" si="3"/>
        <v>0</v>
      </c>
    </row>
    <row r="8" spans="1:40" hidden="1" x14ac:dyDescent="0.2">
      <c r="A8" s="46">
        <v>5</v>
      </c>
      <c r="B8" s="47" t="s">
        <v>367</v>
      </c>
      <c r="C8" s="48">
        <f t="shared" si="2"/>
        <v>0</v>
      </c>
      <c r="D8" s="48">
        <f t="shared" si="2"/>
        <v>0</v>
      </c>
      <c r="E8" s="48">
        <f t="shared" si="0"/>
        <v>0</v>
      </c>
      <c r="F8" s="41"/>
      <c r="G8" s="41"/>
      <c r="H8" s="48"/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si="3"/>
        <v>0</v>
      </c>
      <c r="Q8" s="48">
        <f t="shared" si="3"/>
        <v>0</v>
      </c>
      <c r="R8" s="48">
        <f t="shared" si="3"/>
        <v>0</v>
      </c>
      <c r="S8" s="48">
        <f t="shared" si="3"/>
        <v>0</v>
      </c>
      <c r="T8" s="48">
        <f t="shared" si="3"/>
        <v>0</v>
      </c>
      <c r="U8" s="48">
        <f t="shared" si="3"/>
        <v>0</v>
      </c>
      <c r="V8" s="48">
        <f t="shared" si="3"/>
        <v>0</v>
      </c>
      <c r="W8" s="48">
        <f t="shared" si="3"/>
        <v>0</v>
      </c>
      <c r="X8" s="48">
        <f t="shared" si="3"/>
        <v>0</v>
      </c>
      <c r="Y8" s="48">
        <f t="shared" si="3"/>
        <v>0</v>
      </c>
      <c r="Z8" s="48">
        <f t="shared" si="3"/>
        <v>0</v>
      </c>
      <c r="AA8" s="48">
        <f t="shared" si="3"/>
        <v>0</v>
      </c>
      <c r="AB8" s="48">
        <f t="shared" si="3"/>
        <v>0</v>
      </c>
      <c r="AC8" s="48">
        <f t="shared" si="3"/>
        <v>0</v>
      </c>
      <c r="AD8" s="48">
        <f t="shared" si="3"/>
        <v>0</v>
      </c>
      <c r="AE8" s="48">
        <f t="shared" si="3"/>
        <v>0</v>
      </c>
      <c r="AF8" s="48">
        <f t="shared" si="3"/>
        <v>0</v>
      </c>
      <c r="AG8" s="48">
        <f t="shared" si="3"/>
        <v>0</v>
      </c>
      <c r="AH8" s="48">
        <f t="shared" si="3"/>
        <v>0</v>
      </c>
      <c r="AI8" s="48">
        <f t="shared" si="3"/>
        <v>0</v>
      </c>
      <c r="AJ8" s="48">
        <f t="shared" si="3"/>
        <v>0</v>
      </c>
      <c r="AK8" s="48">
        <f t="shared" si="3"/>
        <v>0</v>
      </c>
      <c r="AL8" s="48">
        <f t="shared" si="3"/>
        <v>0</v>
      </c>
      <c r="AM8" s="48">
        <f t="shared" si="3"/>
        <v>0</v>
      </c>
      <c r="AN8" s="48">
        <f t="shared" si="3"/>
        <v>0</v>
      </c>
    </row>
    <row r="9" spans="1:40" hidden="1" x14ac:dyDescent="0.2">
      <c r="A9" s="46">
        <v>6</v>
      </c>
      <c r="B9" s="47" t="s">
        <v>368</v>
      </c>
      <c r="C9" s="48">
        <f t="shared" si="2"/>
        <v>0</v>
      </c>
      <c r="D9" s="48">
        <f t="shared" si="2"/>
        <v>0</v>
      </c>
      <c r="E9" s="48">
        <f t="shared" si="0"/>
        <v>0</v>
      </c>
      <c r="F9" s="41"/>
      <c r="G9" s="41"/>
      <c r="H9" s="48"/>
      <c r="I9" s="48">
        <f t="shared" si="3"/>
        <v>0</v>
      </c>
      <c r="J9" s="48">
        <f t="shared" si="3"/>
        <v>0</v>
      </c>
      <c r="K9" s="48">
        <f t="shared" si="3"/>
        <v>0</v>
      </c>
      <c r="L9" s="48">
        <f t="shared" si="3"/>
        <v>0</v>
      </c>
      <c r="M9" s="48">
        <f t="shared" si="3"/>
        <v>0</v>
      </c>
      <c r="N9" s="48">
        <f t="shared" si="3"/>
        <v>0</v>
      </c>
      <c r="O9" s="48">
        <f t="shared" si="3"/>
        <v>0</v>
      </c>
      <c r="P9" s="48">
        <f t="shared" si="3"/>
        <v>0</v>
      </c>
      <c r="Q9" s="48">
        <f t="shared" si="3"/>
        <v>0</v>
      </c>
      <c r="R9" s="48">
        <f t="shared" si="3"/>
        <v>0</v>
      </c>
      <c r="S9" s="48">
        <f t="shared" si="3"/>
        <v>0</v>
      </c>
      <c r="T9" s="48">
        <f t="shared" si="3"/>
        <v>0</v>
      </c>
      <c r="U9" s="48">
        <f t="shared" si="3"/>
        <v>0</v>
      </c>
      <c r="V9" s="48">
        <f t="shared" si="3"/>
        <v>0</v>
      </c>
      <c r="W9" s="48">
        <f t="shared" si="3"/>
        <v>0</v>
      </c>
      <c r="X9" s="48">
        <f t="shared" si="3"/>
        <v>0</v>
      </c>
      <c r="Y9" s="48">
        <f t="shared" si="3"/>
        <v>0</v>
      </c>
      <c r="Z9" s="48">
        <f t="shared" si="3"/>
        <v>0</v>
      </c>
      <c r="AA9" s="48">
        <f t="shared" si="3"/>
        <v>0</v>
      </c>
      <c r="AB9" s="48">
        <f t="shared" si="3"/>
        <v>0</v>
      </c>
      <c r="AC9" s="48">
        <f t="shared" si="3"/>
        <v>0</v>
      </c>
      <c r="AD9" s="48">
        <f t="shared" si="3"/>
        <v>0</v>
      </c>
      <c r="AE9" s="48">
        <f t="shared" si="3"/>
        <v>0</v>
      </c>
      <c r="AF9" s="48">
        <f t="shared" si="3"/>
        <v>0</v>
      </c>
      <c r="AG9" s="48">
        <f t="shared" si="3"/>
        <v>0</v>
      </c>
      <c r="AH9" s="48">
        <f t="shared" si="3"/>
        <v>0</v>
      </c>
      <c r="AI9" s="48">
        <f t="shared" si="3"/>
        <v>0</v>
      </c>
      <c r="AJ9" s="48">
        <f t="shared" si="3"/>
        <v>0</v>
      </c>
      <c r="AK9" s="48">
        <f t="shared" si="3"/>
        <v>0</v>
      </c>
      <c r="AL9" s="48">
        <f t="shared" si="3"/>
        <v>0</v>
      </c>
      <c r="AM9" s="48">
        <f t="shared" si="3"/>
        <v>0</v>
      </c>
      <c r="AN9" s="48">
        <f t="shared" si="3"/>
        <v>0</v>
      </c>
    </row>
    <row r="10" spans="1:40" hidden="1" x14ac:dyDescent="0.2">
      <c r="A10" s="46">
        <v>7</v>
      </c>
      <c r="B10" s="47" t="s">
        <v>369</v>
      </c>
      <c r="C10" s="48">
        <f t="shared" si="2"/>
        <v>0</v>
      </c>
      <c r="D10" s="48">
        <f t="shared" si="2"/>
        <v>0</v>
      </c>
      <c r="E10" s="48">
        <f t="shared" si="0"/>
        <v>0</v>
      </c>
      <c r="F10" s="41"/>
      <c r="G10" s="41"/>
      <c r="H10" s="48"/>
      <c r="I10" s="48">
        <f t="shared" si="3"/>
        <v>0</v>
      </c>
      <c r="J10" s="48">
        <f t="shared" si="3"/>
        <v>0</v>
      </c>
      <c r="K10" s="48">
        <f t="shared" si="3"/>
        <v>0</v>
      </c>
      <c r="L10" s="48">
        <f t="shared" si="3"/>
        <v>0</v>
      </c>
      <c r="M10" s="48">
        <f t="shared" si="3"/>
        <v>0</v>
      </c>
      <c r="N10" s="48">
        <f t="shared" si="3"/>
        <v>0</v>
      </c>
      <c r="O10" s="48">
        <f t="shared" si="3"/>
        <v>0</v>
      </c>
      <c r="P10" s="48">
        <f t="shared" si="3"/>
        <v>0</v>
      </c>
      <c r="Q10" s="48">
        <f t="shared" si="3"/>
        <v>0</v>
      </c>
      <c r="R10" s="48">
        <f t="shared" si="3"/>
        <v>0</v>
      </c>
      <c r="S10" s="48">
        <f t="shared" si="3"/>
        <v>0</v>
      </c>
      <c r="T10" s="48">
        <f t="shared" si="3"/>
        <v>0</v>
      </c>
      <c r="U10" s="48">
        <f t="shared" si="3"/>
        <v>0</v>
      </c>
      <c r="V10" s="48">
        <f t="shared" si="3"/>
        <v>0</v>
      </c>
      <c r="W10" s="48">
        <f t="shared" si="3"/>
        <v>0</v>
      </c>
      <c r="X10" s="48">
        <f t="shared" si="3"/>
        <v>0</v>
      </c>
      <c r="Y10" s="48">
        <f t="shared" si="3"/>
        <v>0</v>
      </c>
      <c r="Z10" s="48">
        <f t="shared" si="3"/>
        <v>0</v>
      </c>
      <c r="AA10" s="48">
        <f t="shared" si="3"/>
        <v>0</v>
      </c>
      <c r="AB10" s="48">
        <f t="shared" si="3"/>
        <v>0</v>
      </c>
      <c r="AC10" s="48">
        <f t="shared" si="3"/>
        <v>0</v>
      </c>
      <c r="AD10" s="48">
        <f t="shared" si="3"/>
        <v>0</v>
      </c>
      <c r="AE10" s="48">
        <f t="shared" si="3"/>
        <v>0</v>
      </c>
      <c r="AF10" s="48">
        <f t="shared" si="3"/>
        <v>0</v>
      </c>
      <c r="AG10" s="48">
        <f t="shared" si="3"/>
        <v>0</v>
      </c>
      <c r="AH10" s="48">
        <f t="shared" si="3"/>
        <v>0</v>
      </c>
      <c r="AI10" s="48">
        <f t="shared" si="3"/>
        <v>0</v>
      </c>
      <c r="AJ10" s="48">
        <f t="shared" si="3"/>
        <v>0</v>
      </c>
      <c r="AK10" s="48">
        <f t="shared" si="3"/>
        <v>0</v>
      </c>
      <c r="AL10" s="48">
        <f t="shared" si="3"/>
        <v>0</v>
      </c>
      <c r="AM10" s="48">
        <f t="shared" si="3"/>
        <v>0</v>
      </c>
      <c r="AN10" s="48">
        <f t="shared" si="3"/>
        <v>0</v>
      </c>
    </row>
    <row r="11" spans="1:40" hidden="1" x14ac:dyDescent="0.2">
      <c r="A11" s="46">
        <v>8</v>
      </c>
      <c r="B11" s="47" t="s">
        <v>17</v>
      </c>
      <c r="C11" s="48">
        <f t="shared" si="2"/>
        <v>0</v>
      </c>
      <c r="D11" s="48">
        <f t="shared" si="2"/>
        <v>0</v>
      </c>
      <c r="E11" s="48">
        <f t="shared" si="0"/>
        <v>0</v>
      </c>
      <c r="F11" s="41"/>
      <c r="G11" s="41"/>
      <c r="H11" s="48"/>
      <c r="I11" s="48">
        <f t="shared" si="3"/>
        <v>0</v>
      </c>
      <c r="J11" s="48">
        <f t="shared" si="3"/>
        <v>0</v>
      </c>
      <c r="K11" s="48">
        <f t="shared" si="3"/>
        <v>0</v>
      </c>
      <c r="L11" s="48">
        <f t="shared" si="3"/>
        <v>0</v>
      </c>
      <c r="M11" s="48">
        <f t="shared" si="3"/>
        <v>0</v>
      </c>
      <c r="N11" s="48">
        <f t="shared" si="3"/>
        <v>0</v>
      </c>
      <c r="O11" s="48">
        <f t="shared" si="3"/>
        <v>0</v>
      </c>
      <c r="P11" s="48">
        <f t="shared" si="3"/>
        <v>0</v>
      </c>
      <c r="Q11" s="48">
        <f t="shared" si="3"/>
        <v>0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0</v>
      </c>
      <c r="V11" s="48">
        <f t="shared" si="3"/>
        <v>0</v>
      </c>
      <c r="W11" s="48">
        <f t="shared" si="3"/>
        <v>0</v>
      </c>
      <c r="X11" s="48">
        <f t="shared" si="3"/>
        <v>0</v>
      </c>
      <c r="Y11" s="48">
        <f t="shared" si="3"/>
        <v>0</v>
      </c>
      <c r="Z11" s="48">
        <f t="shared" si="3"/>
        <v>0</v>
      </c>
      <c r="AA11" s="48">
        <f t="shared" si="3"/>
        <v>0</v>
      </c>
      <c r="AB11" s="48">
        <f t="shared" si="3"/>
        <v>0</v>
      </c>
      <c r="AC11" s="48">
        <f t="shared" si="3"/>
        <v>0</v>
      </c>
      <c r="AD11" s="48">
        <f t="shared" si="3"/>
        <v>0</v>
      </c>
      <c r="AE11" s="48">
        <f t="shared" si="3"/>
        <v>0</v>
      </c>
      <c r="AF11" s="48">
        <f t="shared" si="3"/>
        <v>0</v>
      </c>
      <c r="AG11" s="48">
        <f t="shared" si="3"/>
        <v>0</v>
      </c>
      <c r="AH11" s="48">
        <f t="shared" si="3"/>
        <v>0</v>
      </c>
      <c r="AI11" s="48">
        <f t="shared" si="3"/>
        <v>0</v>
      </c>
      <c r="AJ11" s="48">
        <f t="shared" si="3"/>
        <v>0</v>
      </c>
      <c r="AK11" s="48">
        <f t="shared" si="3"/>
        <v>0</v>
      </c>
      <c r="AL11" s="48">
        <f t="shared" si="3"/>
        <v>0</v>
      </c>
      <c r="AM11" s="48">
        <f t="shared" si="3"/>
        <v>0</v>
      </c>
      <c r="AN11" s="48">
        <f t="shared" si="3"/>
        <v>0</v>
      </c>
    </row>
    <row r="12" spans="1:40" hidden="1" x14ac:dyDescent="0.2">
      <c r="A12" s="46">
        <v>9</v>
      </c>
      <c r="B12" s="47" t="s">
        <v>370</v>
      </c>
      <c r="C12" s="48">
        <f t="shared" si="2"/>
        <v>0</v>
      </c>
      <c r="D12" s="48">
        <f t="shared" si="2"/>
        <v>0</v>
      </c>
      <c r="E12" s="48">
        <f t="shared" si="0"/>
        <v>0</v>
      </c>
      <c r="F12" s="41"/>
      <c r="G12" s="41"/>
      <c r="H12" s="48"/>
      <c r="I12" s="48">
        <f t="shared" si="3"/>
        <v>0</v>
      </c>
      <c r="J12" s="48">
        <f t="shared" si="3"/>
        <v>0</v>
      </c>
      <c r="K12" s="48">
        <f t="shared" si="3"/>
        <v>0</v>
      </c>
      <c r="L12" s="48">
        <f t="shared" si="3"/>
        <v>0</v>
      </c>
      <c r="M12" s="48">
        <f t="shared" si="3"/>
        <v>0</v>
      </c>
      <c r="N12" s="48">
        <f t="shared" si="3"/>
        <v>0</v>
      </c>
      <c r="O12" s="48">
        <f t="shared" si="3"/>
        <v>0</v>
      </c>
      <c r="P12" s="48">
        <f t="shared" si="3"/>
        <v>0</v>
      </c>
      <c r="Q12" s="48">
        <f t="shared" si="3"/>
        <v>0</v>
      </c>
      <c r="R12" s="48">
        <f t="shared" si="3"/>
        <v>0</v>
      </c>
      <c r="S12" s="48">
        <f t="shared" si="3"/>
        <v>0</v>
      </c>
      <c r="T12" s="48">
        <f t="shared" si="3"/>
        <v>0</v>
      </c>
      <c r="U12" s="48">
        <f t="shared" si="3"/>
        <v>0</v>
      </c>
      <c r="V12" s="48">
        <f t="shared" si="3"/>
        <v>0</v>
      </c>
      <c r="W12" s="48">
        <f t="shared" si="3"/>
        <v>0</v>
      </c>
      <c r="X12" s="48">
        <f t="shared" si="3"/>
        <v>0</v>
      </c>
      <c r="Y12" s="48">
        <f t="shared" si="3"/>
        <v>0</v>
      </c>
      <c r="Z12" s="48">
        <f t="shared" si="3"/>
        <v>0</v>
      </c>
      <c r="AA12" s="48">
        <f t="shared" si="3"/>
        <v>0</v>
      </c>
      <c r="AB12" s="48">
        <f t="shared" si="3"/>
        <v>0</v>
      </c>
      <c r="AC12" s="48">
        <f t="shared" si="3"/>
        <v>0</v>
      </c>
      <c r="AD12" s="48">
        <f t="shared" si="3"/>
        <v>0</v>
      </c>
      <c r="AE12" s="48">
        <f t="shared" si="3"/>
        <v>0</v>
      </c>
      <c r="AF12" s="48">
        <f t="shared" si="3"/>
        <v>0</v>
      </c>
      <c r="AG12" s="48">
        <f t="shared" si="3"/>
        <v>0</v>
      </c>
      <c r="AH12" s="48">
        <f t="shared" si="3"/>
        <v>0</v>
      </c>
      <c r="AI12" s="48">
        <f t="shared" si="3"/>
        <v>0</v>
      </c>
      <c r="AJ12" s="48">
        <f t="shared" si="3"/>
        <v>0</v>
      </c>
      <c r="AK12" s="48">
        <f t="shared" si="3"/>
        <v>0</v>
      </c>
      <c r="AL12" s="48">
        <f t="shared" si="3"/>
        <v>0</v>
      </c>
      <c r="AM12" s="48">
        <f t="shared" si="3"/>
        <v>0</v>
      </c>
      <c r="AN12" s="48">
        <f>AN28</f>
        <v>0</v>
      </c>
    </row>
    <row r="13" spans="1:40" ht="13.5" hidden="1" thickBot="1" x14ac:dyDescent="0.25">
      <c r="A13" s="46">
        <v>10</v>
      </c>
      <c r="B13" s="47" t="str">
        <f>A29</f>
        <v>GST</v>
      </c>
      <c r="C13" s="48">
        <f t="shared" si="2"/>
        <v>0</v>
      </c>
      <c r="D13" s="48">
        <f t="shared" si="2"/>
        <v>0</v>
      </c>
      <c r="E13" s="48">
        <f t="shared" si="0"/>
        <v>0</v>
      </c>
      <c r="F13" s="41"/>
      <c r="G13" s="41"/>
      <c r="H13" s="48"/>
      <c r="I13" s="48">
        <f t="shared" ref="I13:AN13" si="4">I29</f>
        <v>0</v>
      </c>
      <c r="J13" s="48">
        <f t="shared" si="4"/>
        <v>0</v>
      </c>
      <c r="K13" s="48">
        <f t="shared" si="4"/>
        <v>0</v>
      </c>
      <c r="L13" s="48">
        <f t="shared" si="4"/>
        <v>0</v>
      </c>
      <c r="M13" s="48">
        <f t="shared" si="4"/>
        <v>0</v>
      </c>
      <c r="N13" s="48">
        <f t="shared" si="4"/>
        <v>0</v>
      </c>
      <c r="O13" s="48">
        <f t="shared" si="4"/>
        <v>0</v>
      </c>
      <c r="P13" s="48">
        <f t="shared" si="4"/>
        <v>0</v>
      </c>
      <c r="Q13" s="48">
        <f t="shared" si="4"/>
        <v>0</v>
      </c>
      <c r="R13" s="48">
        <f t="shared" si="4"/>
        <v>0</v>
      </c>
      <c r="S13" s="48">
        <f t="shared" si="4"/>
        <v>0</v>
      </c>
      <c r="T13" s="48">
        <f t="shared" si="4"/>
        <v>0</v>
      </c>
      <c r="U13" s="48">
        <f t="shared" si="4"/>
        <v>0</v>
      </c>
      <c r="V13" s="48">
        <f t="shared" si="4"/>
        <v>0</v>
      </c>
      <c r="W13" s="48">
        <f t="shared" si="4"/>
        <v>0</v>
      </c>
      <c r="X13" s="48">
        <f t="shared" si="4"/>
        <v>0</v>
      </c>
      <c r="Y13" s="48">
        <f t="shared" si="4"/>
        <v>0</v>
      </c>
      <c r="Z13" s="48">
        <f t="shared" si="4"/>
        <v>0</v>
      </c>
      <c r="AA13" s="48">
        <f t="shared" si="4"/>
        <v>0</v>
      </c>
      <c r="AB13" s="48">
        <f t="shared" si="4"/>
        <v>0</v>
      </c>
      <c r="AC13" s="48">
        <f t="shared" si="4"/>
        <v>0</v>
      </c>
      <c r="AD13" s="48">
        <f t="shared" si="4"/>
        <v>0</v>
      </c>
      <c r="AE13" s="48">
        <f t="shared" si="4"/>
        <v>0</v>
      </c>
      <c r="AF13" s="48">
        <f t="shared" si="4"/>
        <v>0</v>
      </c>
      <c r="AG13" s="48">
        <f t="shared" si="4"/>
        <v>0</v>
      </c>
      <c r="AH13" s="48">
        <f t="shared" si="4"/>
        <v>0</v>
      </c>
      <c r="AI13" s="48">
        <f t="shared" si="4"/>
        <v>0</v>
      </c>
      <c r="AJ13" s="48">
        <f t="shared" si="4"/>
        <v>0</v>
      </c>
      <c r="AK13" s="48">
        <f t="shared" si="4"/>
        <v>0</v>
      </c>
      <c r="AL13" s="48">
        <f t="shared" si="4"/>
        <v>0</v>
      </c>
      <c r="AM13" s="48">
        <f t="shared" si="4"/>
        <v>0</v>
      </c>
      <c r="AN13" s="48">
        <f t="shared" si="4"/>
        <v>0</v>
      </c>
    </row>
    <row r="14" spans="1:40" ht="13.5" thickBot="1" x14ac:dyDescent="0.25">
      <c r="A14" s="135"/>
      <c r="B14" s="50"/>
      <c r="C14" s="51">
        <f>SUM(C4:C13)</f>
        <v>0</v>
      </c>
      <c r="D14" s="51">
        <f>SUM(D4:D13)</f>
        <v>0</v>
      </c>
      <c r="E14" s="51">
        <f>SUM(E4:E13)</f>
        <v>0</v>
      </c>
      <c r="F14" s="51">
        <f>SUM(F4:F13)</f>
        <v>0</v>
      </c>
      <c r="G14" s="51"/>
      <c r="H14" s="51"/>
      <c r="I14" s="51">
        <f t="shared" ref="I14:AN14" si="5">SUM(I4:I13)</f>
        <v>0</v>
      </c>
      <c r="J14" s="51">
        <f t="shared" si="5"/>
        <v>0</v>
      </c>
      <c r="K14" s="51">
        <f t="shared" si="5"/>
        <v>0</v>
      </c>
      <c r="L14" s="51">
        <f t="shared" si="5"/>
        <v>0</v>
      </c>
      <c r="M14" s="51">
        <f t="shared" si="5"/>
        <v>0</v>
      </c>
      <c r="N14" s="51">
        <f t="shared" si="5"/>
        <v>0</v>
      </c>
      <c r="O14" s="51">
        <f t="shared" si="5"/>
        <v>0</v>
      </c>
      <c r="P14" s="51">
        <f t="shared" si="5"/>
        <v>0</v>
      </c>
      <c r="Q14" s="51">
        <f t="shared" si="5"/>
        <v>0</v>
      </c>
      <c r="R14" s="51">
        <f t="shared" si="5"/>
        <v>0</v>
      </c>
      <c r="S14" s="51">
        <f t="shared" si="5"/>
        <v>0</v>
      </c>
      <c r="T14" s="51">
        <f t="shared" si="5"/>
        <v>0</v>
      </c>
      <c r="U14" s="51">
        <f t="shared" si="5"/>
        <v>0</v>
      </c>
      <c r="V14" s="51">
        <f t="shared" si="5"/>
        <v>0</v>
      </c>
      <c r="W14" s="51">
        <f t="shared" si="5"/>
        <v>0</v>
      </c>
      <c r="X14" s="51">
        <f t="shared" si="5"/>
        <v>0</v>
      </c>
      <c r="Y14" s="51">
        <f t="shared" si="5"/>
        <v>0</v>
      </c>
      <c r="Z14" s="51">
        <f t="shared" si="5"/>
        <v>0</v>
      </c>
      <c r="AA14" s="51">
        <f t="shared" si="5"/>
        <v>0</v>
      </c>
      <c r="AB14" s="51">
        <f t="shared" si="5"/>
        <v>0</v>
      </c>
      <c r="AC14" s="51">
        <f t="shared" si="5"/>
        <v>0</v>
      </c>
      <c r="AD14" s="51">
        <f t="shared" si="5"/>
        <v>0</v>
      </c>
      <c r="AE14" s="51">
        <f t="shared" si="5"/>
        <v>0</v>
      </c>
      <c r="AF14" s="51">
        <f t="shared" si="5"/>
        <v>0</v>
      </c>
      <c r="AG14" s="51">
        <f t="shared" si="5"/>
        <v>0</v>
      </c>
      <c r="AH14" s="51">
        <f t="shared" si="5"/>
        <v>0</v>
      </c>
      <c r="AI14" s="51">
        <f t="shared" si="5"/>
        <v>0</v>
      </c>
      <c r="AJ14" s="51">
        <f t="shared" si="5"/>
        <v>0</v>
      </c>
      <c r="AK14" s="51">
        <f t="shared" si="5"/>
        <v>0</v>
      </c>
      <c r="AL14" s="51">
        <f t="shared" si="5"/>
        <v>0</v>
      </c>
      <c r="AM14" s="51">
        <f t="shared" si="5"/>
        <v>0</v>
      </c>
      <c r="AN14" s="51">
        <f t="shared" si="5"/>
        <v>0</v>
      </c>
    </row>
    <row r="15" spans="1:40" x14ac:dyDescent="0.2">
      <c r="B15" s="41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</row>
    <row r="16" spans="1:40" x14ac:dyDescent="0.2">
      <c r="B16" s="105"/>
      <c r="C16" s="48"/>
      <c r="D16" s="41"/>
      <c r="E16" s="41"/>
      <c r="F16" s="41"/>
      <c r="G16" s="41"/>
      <c r="M16" s="41"/>
      <c r="N16" s="41"/>
      <c r="O16" s="41"/>
    </row>
    <row r="17" spans="1:40" x14ac:dyDescent="0.2">
      <c r="A17" s="136" t="s">
        <v>99</v>
      </c>
      <c r="B17" s="52" t="s">
        <v>94</v>
      </c>
      <c r="C17" s="106" t="s">
        <v>98</v>
      </c>
      <c r="D17" s="53" t="s">
        <v>100</v>
      </c>
      <c r="E17" s="53" t="s">
        <v>96</v>
      </c>
      <c r="F17" s="53" t="s">
        <v>9</v>
      </c>
      <c r="G17" s="53" t="s">
        <v>10</v>
      </c>
      <c r="H17" s="53" t="s">
        <v>150</v>
      </c>
      <c r="I17" s="107">
        <f t="shared" ref="I17:AN17" si="6">I2</f>
        <v>45107</v>
      </c>
      <c r="J17" s="107">
        <f t="shared" si="6"/>
        <v>45107</v>
      </c>
      <c r="K17" s="107">
        <f t="shared" si="6"/>
        <v>45107</v>
      </c>
      <c r="L17" s="107">
        <f t="shared" si="6"/>
        <v>45199</v>
      </c>
      <c r="M17" s="107">
        <f t="shared" si="6"/>
        <v>45199</v>
      </c>
      <c r="N17" s="107">
        <f t="shared" si="6"/>
        <v>45199</v>
      </c>
      <c r="O17" s="107">
        <f t="shared" si="6"/>
        <v>45291</v>
      </c>
      <c r="P17" s="107">
        <f t="shared" si="6"/>
        <v>45291</v>
      </c>
      <c r="Q17" s="107">
        <f t="shared" si="6"/>
        <v>45291</v>
      </c>
      <c r="R17" s="107">
        <f t="shared" si="6"/>
        <v>45382</v>
      </c>
      <c r="S17" s="107">
        <f t="shared" si="6"/>
        <v>45382</v>
      </c>
      <c r="T17" s="107">
        <f t="shared" si="6"/>
        <v>45382</v>
      </c>
      <c r="U17" s="107">
        <f t="shared" si="6"/>
        <v>45473</v>
      </c>
      <c r="V17" s="107">
        <f t="shared" si="6"/>
        <v>45473</v>
      </c>
      <c r="W17" s="107">
        <f t="shared" si="6"/>
        <v>45473</v>
      </c>
      <c r="X17" s="107">
        <f t="shared" si="6"/>
        <v>45565</v>
      </c>
      <c r="Y17" s="107">
        <f t="shared" si="6"/>
        <v>45565</v>
      </c>
      <c r="Z17" s="107">
        <f t="shared" si="6"/>
        <v>45565</v>
      </c>
      <c r="AA17" s="107">
        <f t="shared" si="6"/>
        <v>45657</v>
      </c>
      <c r="AB17" s="107">
        <f t="shared" si="6"/>
        <v>45657</v>
      </c>
      <c r="AC17" s="107">
        <f t="shared" si="6"/>
        <v>45657</v>
      </c>
      <c r="AD17" s="107">
        <f t="shared" si="6"/>
        <v>45747</v>
      </c>
      <c r="AE17" s="107">
        <f t="shared" si="6"/>
        <v>45747</v>
      </c>
      <c r="AF17" s="107">
        <f t="shared" si="6"/>
        <v>45747</v>
      </c>
      <c r="AG17" s="107">
        <f t="shared" si="6"/>
        <v>45838</v>
      </c>
      <c r="AH17" s="107">
        <f t="shared" si="6"/>
        <v>45838</v>
      </c>
      <c r="AI17" s="107">
        <f t="shared" si="6"/>
        <v>45838</v>
      </c>
      <c r="AJ17" s="107">
        <f t="shared" si="6"/>
        <v>45930</v>
      </c>
      <c r="AK17" s="107">
        <f t="shared" si="6"/>
        <v>45930</v>
      </c>
      <c r="AL17" s="107">
        <f t="shared" si="6"/>
        <v>45930</v>
      </c>
      <c r="AM17" s="107">
        <f t="shared" si="6"/>
        <v>45992</v>
      </c>
      <c r="AN17" s="107">
        <f t="shared" si="6"/>
        <v>45992</v>
      </c>
    </row>
    <row r="18" spans="1:40" x14ac:dyDescent="0.2">
      <c r="A18" s="114" t="s">
        <v>12</v>
      </c>
      <c r="B18" s="114" t="s">
        <v>12</v>
      </c>
      <c r="C18" s="108">
        <v>0</v>
      </c>
      <c r="D18" s="109">
        <v>0</v>
      </c>
      <c r="E18" s="110">
        <f t="shared" ref="E18:E29" si="7">+C18-D18</f>
        <v>0</v>
      </c>
      <c r="F18" s="111">
        <v>45017</v>
      </c>
      <c r="G18" s="111">
        <v>45991</v>
      </c>
      <c r="H18" s="108">
        <f t="shared" ref="H18:H29" si="8">ROUND(DATEDIF(F18,G18,"m"),0)+1</f>
        <v>32</v>
      </c>
      <c r="I18" s="108"/>
      <c r="J18" s="108"/>
      <c r="K18" s="108">
        <v>0</v>
      </c>
      <c r="L18" s="108"/>
      <c r="M18" s="108"/>
      <c r="N18" s="108">
        <v>0</v>
      </c>
      <c r="O18" s="108"/>
      <c r="P18" s="108"/>
      <c r="Q18" s="108">
        <v>0</v>
      </c>
      <c r="R18" s="108"/>
      <c r="S18" s="108"/>
      <c r="T18" s="108">
        <v>0</v>
      </c>
      <c r="U18" s="108"/>
      <c r="V18" s="108"/>
      <c r="W18" s="108">
        <v>0</v>
      </c>
      <c r="X18" s="108"/>
      <c r="Y18" s="108"/>
      <c r="Z18" s="108">
        <v>0</v>
      </c>
      <c r="AA18" s="108"/>
      <c r="AB18" s="108"/>
      <c r="AC18" s="108">
        <v>0</v>
      </c>
      <c r="AD18" s="108"/>
      <c r="AE18" s="108"/>
      <c r="AF18" s="108">
        <v>0</v>
      </c>
      <c r="AG18" s="108"/>
      <c r="AH18" s="108"/>
      <c r="AI18" s="108">
        <v>0</v>
      </c>
      <c r="AJ18" s="108"/>
      <c r="AK18" s="108"/>
      <c r="AL18" s="108">
        <v>0</v>
      </c>
      <c r="AM18" s="108"/>
      <c r="AN18" s="108">
        <v>0</v>
      </c>
    </row>
    <row r="19" spans="1:40" hidden="1" x14ac:dyDescent="0.2">
      <c r="A19" s="114" t="s">
        <v>12</v>
      </c>
      <c r="B19" s="219" t="s">
        <v>363</v>
      </c>
      <c r="C19" s="108">
        <f>'[18]Construction Area Statement'!$J$13/10^7</f>
        <v>0.55540350000000005</v>
      </c>
      <c r="D19" s="109"/>
      <c r="E19" s="110">
        <f t="shared" si="7"/>
        <v>0.55540350000000005</v>
      </c>
      <c r="F19" s="111">
        <f t="shared" ref="F19:F29" si="9">F18</f>
        <v>45017</v>
      </c>
      <c r="G19" s="111">
        <v>45991</v>
      </c>
      <c r="H19" s="108">
        <f t="shared" si="8"/>
        <v>32</v>
      </c>
      <c r="I19" s="108">
        <f t="shared" ref="I19:I29" si="10">IF(OR($F19&gt;I$18,I$18&gt;$G19),0,$E19/$H19)</f>
        <v>0</v>
      </c>
      <c r="J19" s="108">
        <f>IF(SUM($I19:I19)&lt;$E19,IF(OR($F19&gt;J$18,J$18&gt;$G19),0,$E19/$H19),0)</f>
        <v>0</v>
      </c>
      <c r="K19" s="108">
        <f>IF(SUM($I19:J19)&lt;$E19,IF(OR($F19&gt;K$18,K$18&gt;$G19),0,$E19/$H19),0)</f>
        <v>0</v>
      </c>
      <c r="L19" s="108">
        <f>IF(SUM($I19:K19)&lt;$E19,IF(OR($F19&gt;L$18,L$18&gt;$G19),0,$E19/$H19),0)</f>
        <v>0</v>
      </c>
      <c r="M19" s="108">
        <f>IF(SUM($I19:L19)&lt;$E19,IF(OR($F19&gt;M$18,M$18&gt;$G19),0,$E19/$H19),0)</f>
        <v>0</v>
      </c>
      <c r="N19" s="108">
        <f>IF(SUM($I19:M19)&lt;$E19,IF(OR($F19&gt;N$18,N$18&gt;$G19),0,$E19/$H19),0)</f>
        <v>0</v>
      </c>
      <c r="O19" s="108">
        <f>IF(SUM($I19:N19)&lt;$E19,IF(OR($F19&gt;O$18,O$18&gt;$G19),0,$E19/$H19),0)</f>
        <v>0</v>
      </c>
      <c r="P19" s="108">
        <f>IF(SUM($I19:O19)&lt;$E19,IF(OR($F19&gt;P$18,P$18&gt;$G19),0,$E19/$H19),0)</f>
        <v>0</v>
      </c>
      <c r="Q19" s="108">
        <f>IF(SUM($I19:P19)&lt;$E19,IF(OR($F19&gt;Q$18,Q$18&gt;$G19),0,$E19/$H19),0)</f>
        <v>0</v>
      </c>
      <c r="R19" s="108">
        <f>IF(SUM($I19:Q19)&lt;$E19,IF(OR($F19&gt;R$18,R$18&gt;$G19),0,$E19/$H19),0)</f>
        <v>0</v>
      </c>
      <c r="S19" s="108">
        <f>IF(SUM($I19:R19)&lt;$E19,IF(OR($F19&gt;S$18,S$18&gt;$G19),0,$E19/$H19),0)</f>
        <v>0</v>
      </c>
      <c r="T19" s="108">
        <f>IF(SUM($I19:S19)&lt;$E19,IF(OR($F19&gt;T$18,T$18&gt;$G19),0,$E19/$H19),0)</f>
        <v>0</v>
      </c>
      <c r="U19" s="108">
        <f>IF(SUM($I19:T19)&lt;$E19,IF(OR($F19&gt;U$18,U$18&gt;$G19),0,$E19/$H19),0)</f>
        <v>0</v>
      </c>
      <c r="V19" s="108">
        <f>IF(SUM($I19:U19)&lt;$E19,IF(OR($F19&gt;V$18,V$18&gt;$G19),0,$E19/$H19),0)</f>
        <v>0</v>
      </c>
      <c r="W19" s="108">
        <f>IF(SUM($I19:V19)&lt;$E19,IF(OR($F19&gt;W$18,W$18&gt;$G19),0,$E19/$H19),0)</f>
        <v>0</v>
      </c>
      <c r="X19" s="108">
        <f>IF(SUM($I19:W19)&lt;$E19,IF(OR($F19&gt;X$18,X$18&gt;$G19),0,$E19/$H19),0)</f>
        <v>0</v>
      </c>
      <c r="Y19" s="108">
        <f>IF(SUM($I19:X19)&lt;$E19,IF(OR($F19&gt;Y$18,Y$18&gt;$G19),0,$E19/$H19),0)</f>
        <v>0</v>
      </c>
      <c r="Z19" s="108">
        <f>IF(SUM($I19:Y19)&lt;$E19,IF(OR($F19&gt;Z$18,Z$18&gt;$G19),0,$E19/$H19),0)</f>
        <v>0</v>
      </c>
      <c r="AA19" s="108">
        <f>IF(SUM($I19:Z19)&lt;$E19,IF(OR($F19&gt;AA$18,AA$18&gt;$G19),0,$E19/$H19),0)</f>
        <v>0</v>
      </c>
      <c r="AB19" s="108">
        <f>IF(SUM($I19:AA19)&lt;$E19,IF(OR($F19&gt;AB$18,AB$18&gt;$G19),0,$E19/$H19),0)</f>
        <v>0</v>
      </c>
      <c r="AC19" s="108">
        <f>IF(SUM($I19:AB19)&lt;$E19,IF(OR($F19&gt;AC$18,AC$18&gt;$G19),0,$E19/$H19),0)</f>
        <v>0</v>
      </c>
      <c r="AD19" s="108">
        <f>IF(SUM($I19:AC19)&lt;$E19,IF(OR($F19&gt;AD$18,AD$18&gt;$G19),0,$E19/$H19),0)</f>
        <v>0</v>
      </c>
      <c r="AE19" s="108">
        <f>IF(SUM($I19:AD19)&lt;$E19,IF(OR($F19&gt;AE$18,AE$18&gt;$G19),0,$E19/$H19),0)</f>
        <v>0</v>
      </c>
      <c r="AF19" s="108">
        <f>IF(SUM($I19:AE19)&lt;$E19,IF(OR($F19&gt;AF$18,AF$18&gt;$G19),0,$E19/$H19),0)</f>
        <v>0</v>
      </c>
      <c r="AG19" s="108">
        <f>IF(SUM($I19:AF19)&lt;$E19,IF(OR($F19&gt;AG$18,AG$18&gt;$G19),0,$E19/$H19),0)</f>
        <v>0</v>
      </c>
      <c r="AH19" s="108">
        <f>IF(SUM($I19:AG19)&lt;$E19,IF(OR($F19&gt;AH$18,AH$18&gt;$G19),0,$E19/$H19),0)</f>
        <v>0</v>
      </c>
      <c r="AI19" s="108">
        <f>IF(SUM($I19:AH19)&lt;$E19,IF(OR($F19&gt;AI$18,AI$18&gt;$G19),0,$E19/$H19),0)</f>
        <v>0</v>
      </c>
      <c r="AJ19" s="108">
        <f>IF(SUM($I19:AI19)&lt;$E19,IF(OR($F19&gt;AJ$18,AJ$18&gt;$G19),0,$E19/$H19),0)</f>
        <v>0</v>
      </c>
      <c r="AK19" s="108">
        <f>IF(SUM($I19:AJ19)&lt;$E19,IF(OR($F19&gt;AK$18,AK$18&gt;$G19),0,$E19/$H19),0)</f>
        <v>0</v>
      </c>
      <c r="AL19" s="108">
        <f>IF(SUM($I19:AK19)&lt;$E19,IF(OR($F19&gt;AL$18,AL$18&gt;$G19),0,$E19/$H19),0)</f>
        <v>0</v>
      </c>
      <c r="AM19" s="108">
        <f>IF(SUM($I19:AL19)&lt;$E19,IF(OR($F19&gt;AM$18,AM$18&gt;$G19),0,$E19/$H19),0)</f>
        <v>0</v>
      </c>
      <c r="AN19" s="108">
        <f>IF(SUM($I19:AM19)&lt;$E19,IF(OR($F19&gt;AN$18,AN$18&gt;$G19),0,$E19/$H19),0)</f>
        <v>0</v>
      </c>
    </row>
    <row r="20" spans="1:40" hidden="1" x14ac:dyDescent="0.2">
      <c r="A20" s="114"/>
      <c r="B20" s="220" t="s">
        <v>364</v>
      </c>
      <c r="C20" s="108"/>
      <c r="D20" s="109"/>
      <c r="E20" s="110">
        <f t="shared" si="7"/>
        <v>0</v>
      </c>
      <c r="F20" s="111">
        <f t="shared" si="9"/>
        <v>45017</v>
      </c>
      <c r="G20" s="111">
        <v>45991</v>
      </c>
      <c r="H20" s="108">
        <f t="shared" si="8"/>
        <v>32</v>
      </c>
      <c r="I20" s="108">
        <f t="shared" si="10"/>
        <v>0</v>
      </c>
      <c r="J20" s="108">
        <f>IF(SUM($I20:I20)&lt;$E20,IF(OR($F20&gt;J$18,J$18&gt;$G20),0,$E20/$H20),0)</f>
        <v>0</v>
      </c>
      <c r="K20" s="108">
        <f>IF(SUM($I20:J20)&lt;$E20,IF(OR($F20&gt;K$18,K$18&gt;$G20),0,$E20/$H20),0)</f>
        <v>0</v>
      </c>
      <c r="L20" s="108">
        <f>IF(SUM($I20:K20)&lt;$E20,IF(OR($F20&gt;L$18,L$18&gt;$G20),0,$E20/$H20),0)</f>
        <v>0</v>
      </c>
      <c r="M20" s="108">
        <f>IF(SUM($I20:L20)&lt;$E20,IF(OR($F20&gt;M$18,M$18&gt;$G20),0,$E20/$H20),0)</f>
        <v>0</v>
      </c>
      <c r="N20" s="108">
        <f>IF(SUM($I20:M20)&lt;$E20,IF(OR($F20&gt;N$18,N$18&gt;$G20),0,$E20/$H20),0)</f>
        <v>0</v>
      </c>
      <c r="O20" s="108">
        <f>IF(SUM($I20:N20)&lt;$E20,IF(OR($F20&gt;O$18,O$18&gt;$G20),0,$E20/$H20),0)</f>
        <v>0</v>
      </c>
      <c r="P20" s="108">
        <f>IF(SUM($I20:O20)&lt;$E20,IF(OR($F20&gt;P$18,P$18&gt;$G20),0,$E20/$H20),0)</f>
        <v>0</v>
      </c>
      <c r="Q20" s="108">
        <f>IF(SUM($I20:P20)&lt;$E20,IF(OR($F20&gt;Q$18,Q$18&gt;$G20),0,$E20/$H20),0)</f>
        <v>0</v>
      </c>
      <c r="R20" s="108">
        <f>IF(SUM($I20:Q20)&lt;$E20,IF(OR($F20&gt;R$18,R$18&gt;$G20),0,$E20/$H20),0)</f>
        <v>0</v>
      </c>
      <c r="S20" s="108">
        <f>IF(SUM($I20:R20)&lt;$E20,IF(OR($F20&gt;S$18,S$18&gt;$G20),0,$E20/$H20),0)</f>
        <v>0</v>
      </c>
      <c r="T20" s="108">
        <f>IF(SUM($I20:S20)&lt;$E20,IF(OR($F20&gt;T$18,T$18&gt;$G20),0,$E20/$H20),0)</f>
        <v>0</v>
      </c>
      <c r="U20" s="108">
        <f>IF(SUM($I20:T20)&lt;$E20,IF(OR($F20&gt;U$18,U$18&gt;$G20),0,$E20/$H20),0)</f>
        <v>0</v>
      </c>
      <c r="V20" s="108">
        <f>IF(SUM($I20:U20)&lt;$E20,IF(OR($F20&gt;V$18,V$18&gt;$G20),0,$E20/$H20),0)</f>
        <v>0</v>
      </c>
      <c r="W20" s="108">
        <f>IF(SUM($I20:V20)&lt;$E20,IF(OR($F20&gt;W$18,W$18&gt;$G20),0,$E20/$H20),0)</f>
        <v>0</v>
      </c>
      <c r="X20" s="108">
        <f>IF(SUM($I20:W20)&lt;$E20,IF(OR($F20&gt;X$18,X$18&gt;$G20),0,$E20/$H20),0)</f>
        <v>0</v>
      </c>
      <c r="Y20" s="108">
        <f>IF(SUM($I20:X20)&lt;$E20,IF(OR($F20&gt;Y$18,Y$18&gt;$G20),0,$E20/$H20),0)</f>
        <v>0</v>
      </c>
      <c r="Z20" s="108">
        <f>IF(SUM($I20:Y20)&lt;$E20,IF(OR($F20&gt;Z$18,Z$18&gt;$G20),0,$E20/$H20),0)</f>
        <v>0</v>
      </c>
      <c r="AA20" s="108">
        <f>IF(SUM($I20:Z20)&lt;$E20,IF(OR($F20&gt;AA$18,AA$18&gt;$G20),0,$E20/$H20),0)</f>
        <v>0</v>
      </c>
      <c r="AB20" s="108">
        <f>IF(SUM($I20:AA20)&lt;$E20,IF(OR($F20&gt;AB$18,AB$18&gt;$G20),0,$E20/$H20),0)</f>
        <v>0</v>
      </c>
      <c r="AC20" s="108">
        <f>IF(SUM($I20:AB20)&lt;$E20,IF(OR($F20&gt;AC$18,AC$18&gt;$G20),0,$E20/$H20),0)</f>
        <v>0</v>
      </c>
      <c r="AD20" s="108">
        <f>IF(SUM($I20:AC20)&lt;$E20,IF(OR($F20&gt;AD$18,AD$18&gt;$G20),0,$E20/$H20),0)</f>
        <v>0</v>
      </c>
      <c r="AE20" s="108">
        <f>IF(SUM($I20:AD20)&lt;$E20,IF(OR($F20&gt;AE$18,AE$18&gt;$G20),0,$E20/$H20),0)</f>
        <v>0</v>
      </c>
      <c r="AF20" s="108">
        <f>IF(SUM($I20:AE20)&lt;$E20,IF(OR($F20&gt;AF$18,AF$18&gt;$G20),0,$E20/$H20),0)</f>
        <v>0</v>
      </c>
      <c r="AG20" s="108">
        <f>IF(SUM($I20:AF20)&lt;$E20,IF(OR($F20&gt;AG$18,AG$18&gt;$G20),0,$E20/$H20),0)</f>
        <v>0</v>
      </c>
      <c r="AH20" s="108">
        <f>IF(SUM($I20:AG20)&lt;$E20,IF(OR($F20&gt;AH$18,AH$18&gt;$G20),0,$E20/$H20),0)</f>
        <v>0</v>
      </c>
      <c r="AI20" s="108">
        <f>IF(SUM($I20:AH20)&lt;$E20,IF(OR($F20&gt;AI$18,AI$18&gt;$G20),0,$E20/$H20),0)</f>
        <v>0</v>
      </c>
      <c r="AJ20" s="108">
        <f>IF(SUM($I20:AI20)&lt;$E20,IF(OR($F20&gt;AJ$18,AJ$18&gt;$G20),0,$E20/$H20),0)</f>
        <v>0</v>
      </c>
      <c r="AK20" s="108">
        <f>IF(SUM($I20:AJ20)&lt;$E20,IF(OR($F20&gt;AK$18,AK$18&gt;$G20),0,$E20/$H20),0)</f>
        <v>0</v>
      </c>
      <c r="AL20" s="108">
        <f>IF(SUM($I20:AK20)&lt;$E20,IF(OR($F20&gt;AL$18,AL$18&gt;$G20),0,$E20/$H20),0)</f>
        <v>0</v>
      </c>
      <c r="AM20" s="108">
        <f>IF(SUM($I20:AL20)&lt;$E20,IF(OR($F20&gt;AM$18,AM$18&gt;$G20),0,$E20/$H20),0)</f>
        <v>0</v>
      </c>
      <c r="AN20" s="108">
        <f>IF(SUM($I20:AM20)&lt;$E20,IF(OR($F20&gt;AN$18,AN$18&gt;$G20),0,$E20/$H20),0)</f>
        <v>0</v>
      </c>
    </row>
    <row r="21" spans="1:40" hidden="1" x14ac:dyDescent="0.2">
      <c r="A21" s="114"/>
      <c r="B21" s="221" t="s">
        <v>365</v>
      </c>
      <c r="C21" s="108"/>
      <c r="D21" s="109"/>
      <c r="E21" s="110">
        <f t="shared" si="7"/>
        <v>0</v>
      </c>
      <c r="F21" s="111">
        <f t="shared" si="9"/>
        <v>45017</v>
      </c>
      <c r="G21" s="111">
        <v>45991</v>
      </c>
      <c r="H21" s="108">
        <f t="shared" si="8"/>
        <v>32</v>
      </c>
      <c r="I21" s="108">
        <f t="shared" si="10"/>
        <v>0</v>
      </c>
      <c r="J21" s="108">
        <f>IF(SUM($I21:I21)&lt;$E21,IF(OR($F21&gt;J$18,J$18&gt;$G21),0,$E21/$H21),0)</f>
        <v>0</v>
      </c>
      <c r="K21" s="108">
        <f>IF(SUM($I21:J21)&lt;$E21,IF(OR($F21&gt;K$18,K$18&gt;$G21),0,$E21/$H21),0)</f>
        <v>0</v>
      </c>
      <c r="L21" s="108">
        <f>IF(SUM($I21:K21)&lt;$E21,IF(OR($F21&gt;L$18,L$18&gt;$G21),0,$E21/$H21),0)</f>
        <v>0</v>
      </c>
      <c r="M21" s="108">
        <f>IF(SUM($I21:L21)&lt;$E21,IF(OR($F21&gt;M$18,M$18&gt;$G21),0,$E21/$H21),0)</f>
        <v>0</v>
      </c>
      <c r="N21" s="108">
        <f>IF(SUM($I21:M21)&lt;$E21,IF(OR($F21&gt;N$18,N$18&gt;$G21),0,$E21/$H21),0)</f>
        <v>0</v>
      </c>
      <c r="O21" s="108">
        <f>IF(SUM($I21:N21)&lt;$E21,IF(OR($F21&gt;O$18,O$18&gt;$G21),0,$E21/$H21),0)</f>
        <v>0</v>
      </c>
      <c r="P21" s="108">
        <f>IF(SUM($I21:O21)&lt;$E21,IF(OR($F21&gt;P$18,P$18&gt;$G21),0,$E21/$H21),0)</f>
        <v>0</v>
      </c>
      <c r="Q21" s="108">
        <f>IF(SUM($I21:P21)&lt;$E21,IF(OR($F21&gt;Q$18,Q$18&gt;$G21),0,$E21/$H21),0)</f>
        <v>0</v>
      </c>
      <c r="R21" s="108">
        <f>IF(SUM($I21:Q21)&lt;$E21,IF(OR($F21&gt;R$18,R$18&gt;$G21),0,$E21/$H21),0)</f>
        <v>0</v>
      </c>
      <c r="S21" s="108">
        <f>IF(SUM($I21:R21)&lt;$E21,IF(OR($F21&gt;S$18,S$18&gt;$G21),0,$E21/$H21),0)</f>
        <v>0</v>
      </c>
      <c r="T21" s="108">
        <f>IF(SUM($I21:S21)&lt;$E21,IF(OR($F21&gt;T$18,T$18&gt;$G21),0,$E21/$H21),0)</f>
        <v>0</v>
      </c>
      <c r="U21" s="108">
        <f>IF(SUM($I21:T21)&lt;$E21,IF(OR($F21&gt;U$18,U$18&gt;$G21),0,$E21/$H21),0)</f>
        <v>0</v>
      </c>
      <c r="V21" s="108">
        <f>IF(SUM($I21:U21)&lt;$E21,IF(OR($F21&gt;V$18,V$18&gt;$G21),0,$E21/$H21),0)</f>
        <v>0</v>
      </c>
      <c r="W21" s="108">
        <f>IF(SUM($I21:V21)&lt;$E21,IF(OR($F21&gt;W$18,W$18&gt;$G21),0,$E21/$H21),0)</f>
        <v>0</v>
      </c>
      <c r="X21" s="108">
        <f>IF(SUM($I21:W21)&lt;$E21,IF(OR($F21&gt;X$18,X$18&gt;$G21),0,$E21/$H21),0)</f>
        <v>0</v>
      </c>
      <c r="Y21" s="108">
        <f>IF(SUM($I21:X21)&lt;$E21,IF(OR($F21&gt;Y$18,Y$18&gt;$G21),0,$E21/$H21),0)</f>
        <v>0</v>
      </c>
      <c r="Z21" s="108">
        <f>IF(SUM($I21:Y21)&lt;$E21,IF(OR($F21&gt;Z$18,Z$18&gt;$G21),0,$E21/$H21),0)</f>
        <v>0</v>
      </c>
      <c r="AA21" s="108">
        <f>IF(SUM($I21:Z21)&lt;$E21,IF(OR($F21&gt;AA$18,AA$18&gt;$G21),0,$E21/$H21),0)</f>
        <v>0</v>
      </c>
      <c r="AB21" s="108">
        <f>IF(SUM($I21:AA21)&lt;$E21,IF(OR($F21&gt;AB$18,AB$18&gt;$G21),0,$E21/$H21),0)</f>
        <v>0</v>
      </c>
      <c r="AC21" s="108">
        <f>IF(SUM($I21:AB21)&lt;$E21,IF(OR($F21&gt;AC$18,AC$18&gt;$G21),0,$E21/$H21),0)</f>
        <v>0</v>
      </c>
      <c r="AD21" s="108">
        <f>IF(SUM($I21:AC21)&lt;$E21,IF(OR($F21&gt;AD$18,AD$18&gt;$G21),0,$E21/$H21),0)</f>
        <v>0</v>
      </c>
      <c r="AE21" s="108">
        <f>IF(SUM($I21:AD21)&lt;$E21,IF(OR($F21&gt;AE$18,AE$18&gt;$G21),0,$E21/$H21),0)</f>
        <v>0</v>
      </c>
      <c r="AF21" s="108">
        <f>IF(SUM($I21:AE21)&lt;$E21,IF(OR($F21&gt;AF$18,AF$18&gt;$G21),0,$E21/$H21),0)</f>
        <v>0</v>
      </c>
      <c r="AG21" s="108">
        <f>IF(SUM($I21:AF21)&lt;$E21,IF(OR($F21&gt;AG$18,AG$18&gt;$G21),0,$E21/$H21),0)</f>
        <v>0</v>
      </c>
      <c r="AH21" s="108">
        <f>IF(SUM($I21:AG21)&lt;$E21,IF(OR($F21&gt;AH$18,AH$18&gt;$G21),0,$E21/$H21),0)</f>
        <v>0</v>
      </c>
      <c r="AI21" s="108">
        <f>IF(SUM($I21:AH21)&lt;$E21,IF(OR($F21&gt;AI$18,AI$18&gt;$G21),0,$E21/$H21),0)</f>
        <v>0</v>
      </c>
      <c r="AJ21" s="108">
        <f>IF(SUM($I21:AI21)&lt;$E21,IF(OR($F21&gt;AJ$18,AJ$18&gt;$G21),0,$E21/$H21),0)</f>
        <v>0</v>
      </c>
      <c r="AK21" s="108">
        <f>IF(SUM($I21:AJ21)&lt;$E21,IF(OR($F21&gt;AK$18,AK$18&gt;$G21),0,$E21/$H21),0)</f>
        <v>0</v>
      </c>
      <c r="AL21" s="108">
        <f>IF(SUM($I21:AK21)&lt;$E21,IF(OR($F21&gt;AL$18,AL$18&gt;$G21),0,$E21/$H21),0)</f>
        <v>0</v>
      </c>
      <c r="AM21" s="108">
        <f>IF(SUM($I21:AL21)&lt;$E21,IF(OR($F21&gt;AM$18,AM$18&gt;$G21),0,$E21/$H21),0)</f>
        <v>0</v>
      </c>
      <c r="AN21" s="108">
        <f>IF(SUM($I21:AM21)&lt;$E21,IF(OR($F21&gt;AN$18,AN$18&gt;$G21),0,$E21/$H21),0)</f>
        <v>0</v>
      </c>
    </row>
    <row r="22" spans="1:40" hidden="1" x14ac:dyDescent="0.2">
      <c r="A22" s="114"/>
      <c r="B22" s="221" t="s">
        <v>371</v>
      </c>
      <c r="C22" s="108"/>
      <c r="D22" s="109"/>
      <c r="E22" s="110">
        <f t="shared" si="7"/>
        <v>0</v>
      </c>
      <c r="F22" s="111">
        <f t="shared" si="9"/>
        <v>45017</v>
      </c>
      <c r="G22" s="111">
        <v>45991</v>
      </c>
      <c r="H22" s="108">
        <f t="shared" si="8"/>
        <v>32</v>
      </c>
      <c r="I22" s="108">
        <f t="shared" si="10"/>
        <v>0</v>
      </c>
      <c r="J22" s="108">
        <f>IF(SUM($I22:I22)&lt;$E22,IF(OR($F22&gt;J$18,J$18&gt;$G22),0,$E22/$H22),0)</f>
        <v>0</v>
      </c>
      <c r="K22" s="108">
        <f>IF(SUM($I22:J22)&lt;$E22,IF(OR($F22&gt;K$18,K$18&gt;$G22),0,$E22/$H22),0)</f>
        <v>0</v>
      </c>
      <c r="L22" s="108">
        <f>IF(SUM($I22:K22)&lt;$E22,IF(OR($F22&gt;L$18,L$18&gt;$G22),0,$E22/$H22),0)</f>
        <v>0</v>
      </c>
      <c r="M22" s="108">
        <f>IF(SUM($I22:L22)&lt;$E22,IF(OR($F22&gt;M$18,M$18&gt;$G22),0,$E22/$H22),0)</f>
        <v>0</v>
      </c>
      <c r="N22" s="108">
        <f>IF(SUM($I22:M22)&lt;$E22,IF(OR($F22&gt;N$18,N$18&gt;$G22),0,$E22/$H22),0)</f>
        <v>0</v>
      </c>
      <c r="O22" s="108">
        <f>IF(SUM($I22:N22)&lt;$E22,IF(OR($F22&gt;O$18,O$18&gt;$G22),0,$E22/$H22),0)</f>
        <v>0</v>
      </c>
      <c r="P22" s="108">
        <f>IF(SUM($I22:O22)&lt;$E22,IF(OR($F22&gt;P$18,P$18&gt;$G22),0,$E22/$H22),0)</f>
        <v>0</v>
      </c>
      <c r="Q22" s="108">
        <f>IF(SUM($I22:P22)&lt;$E22,IF(OR($F22&gt;Q$18,Q$18&gt;$G22),0,$E22/$H22),0)</f>
        <v>0</v>
      </c>
      <c r="R22" s="108">
        <f>IF(SUM($I22:Q22)&lt;$E22,IF(OR($F22&gt;R$18,R$18&gt;$G22),0,$E22/$H22),0)</f>
        <v>0</v>
      </c>
      <c r="S22" s="108">
        <f>IF(SUM($I22:R22)&lt;$E22,IF(OR($F22&gt;S$18,S$18&gt;$G22),0,$E22/$H22),0)</f>
        <v>0</v>
      </c>
      <c r="T22" s="108">
        <f>IF(SUM($I22:S22)&lt;$E22,IF(OR($F22&gt;T$18,T$18&gt;$G22),0,$E22/$H22),0)</f>
        <v>0</v>
      </c>
      <c r="U22" s="108">
        <f>IF(SUM($I22:T22)&lt;$E22,IF(OR($F22&gt;U$18,U$18&gt;$G22),0,$E22/$H22),0)</f>
        <v>0</v>
      </c>
      <c r="V22" s="108">
        <f>IF(SUM($I22:U22)&lt;$E22,IF(OR($F22&gt;V$18,V$18&gt;$G22),0,$E22/$H22),0)</f>
        <v>0</v>
      </c>
      <c r="W22" s="108">
        <f>IF(SUM($I22:V22)&lt;$E22,IF(OR($F22&gt;W$18,W$18&gt;$G22),0,$E22/$H22),0)</f>
        <v>0</v>
      </c>
      <c r="X22" s="108">
        <f>IF(SUM($I22:W22)&lt;$E22,IF(OR($F22&gt;X$18,X$18&gt;$G22),0,$E22/$H22),0)</f>
        <v>0</v>
      </c>
      <c r="Y22" s="108">
        <f>IF(SUM($I22:X22)&lt;$E22,IF(OR($F22&gt;Y$18,Y$18&gt;$G22),0,$E22/$H22),0)</f>
        <v>0</v>
      </c>
      <c r="Z22" s="108">
        <f>IF(SUM($I22:Y22)&lt;$E22,IF(OR($F22&gt;Z$18,Z$18&gt;$G22),0,$E22/$H22),0)</f>
        <v>0</v>
      </c>
      <c r="AA22" s="108">
        <f>IF(SUM($I22:Z22)&lt;$E22,IF(OR($F22&gt;AA$18,AA$18&gt;$G22),0,$E22/$H22),0)</f>
        <v>0</v>
      </c>
      <c r="AB22" s="108">
        <f>IF(SUM($I22:AA22)&lt;$E22,IF(OR($F22&gt;AB$18,AB$18&gt;$G22),0,$E22/$H22),0)</f>
        <v>0</v>
      </c>
      <c r="AC22" s="108">
        <f>IF(SUM($I22:AB22)&lt;$E22,IF(OR($F22&gt;AC$18,AC$18&gt;$G22),0,$E22/$H22),0)</f>
        <v>0</v>
      </c>
      <c r="AD22" s="108">
        <f>IF(SUM($I22:AC22)&lt;$E22,IF(OR($F22&gt;AD$18,AD$18&gt;$G22),0,$E22/$H22),0)</f>
        <v>0</v>
      </c>
      <c r="AE22" s="108">
        <f>IF(SUM($I22:AD22)&lt;$E22,IF(OR($F22&gt;AE$18,AE$18&gt;$G22),0,$E22/$H22),0)</f>
        <v>0</v>
      </c>
      <c r="AF22" s="108">
        <f>IF(SUM($I22:AE22)&lt;$E22,IF(OR($F22&gt;AF$18,AF$18&gt;$G22),0,$E22/$H22),0)</f>
        <v>0</v>
      </c>
      <c r="AG22" s="108">
        <f>IF(SUM($I22:AF22)&lt;$E22,IF(OR($F22&gt;AG$18,AG$18&gt;$G22),0,$E22/$H22),0)</f>
        <v>0</v>
      </c>
      <c r="AH22" s="108">
        <f>IF(SUM($I22:AG22)&lt;$E22,IF(OR($F22&gt;AH$18,AH$18&gt;$G22),0,$E22/$H22),0)</f>
        <v>0</v>
      </c>
      <c r="AI22" s="108">
        <f>IF(SUM($I22:AH22)&lt;$E22,IF(OR($F22&gt;AI$18,AI$18&gt;$G22),0,$E22/$H22),0)</f>
        <v>0</v>
      </c>
      <c r="AJ22" s="108">
        <f>IF(SUM($I22:AI22)&lt;$E22,IF(OR($F22&gt;AJ$18,AJ$18&gt;$G22),0,$E22/$H22),0)</f>
        <v>0</v>
      </c>
      <c r="AK22" s="108">
        <f>IF(SUM($I22:AJ22)&lt;$E22,IF(OR($F22&gt;AK$18,AK$18&gt;$G22),0,$E22/$H22),0)</f>
        <v>0</v>
      </c>
      <c r="AL22" s="108">
        <f>IF(SUM($I22:AK22)&lt;$E22,IF(OR($F22&gt;AL$18,AL$18&gt;$G22),0,$E22/$H22),0)</f>
        <v>0</v>
      </c>
      <c r="AM22" s="108">
        <f>IF(SUM($I22:AL22)&lt;$E22,IF(OR($F22&gt;AM$18,AM$18&gt;$G22),0,$E22/$H22),0)</f>
        <v>0</v>
      </c>
      <c r="AN22" s="108">
        <f>IF(SUM($I22:AM22)&lt;$E22,IF(OR($F22&gt;AN$18,AN$18&gt;$G22),0,$E22/$H22),0)</f>
        <v>0</v>
      </c>
    </row>
    <row r="23" spans="1:40" hidden="1" x14ac:dyDescent="0.2">
      <c r="A23" s="114"/>
      <c r="B23" s="222" t="s">
        <v>366</v>
      </c>
      <c r="C23" s="108"/>
      <c r="D23" s="109"/>
      <c r="E23" s="110">
        <f t="shared" si="7"/>
        <v>0</v>
      </c>
      <c r="F23" s="111">
        <f t="shared" si="9"/>
        <v>45017</v>
      </c>
      <c r="G23" s="111">
        <v>45991</v>
      </c>
      <c r="H23" s="108">
        <f t="shared" si="8"/>
        <v>32</v>
      </c>
      <c r="I23" s="108">
        <f t="shared" si="10"/>
        <v>0</v>
      </c>
      <c r="J23" s="108">
        <f>IF(SUM($I23:I23)&lt;$E23,IF(OR($F23&gt;J$18,J$18&gt;$G23),0,$E23/$H23),0)</f>
        <v>0</v>
      </c>
      <c r="K23" s="108">
        <f>IF(SUM($I23:J23)&lt;$E23,IF(OR($F23&gt;K$18,K$18&gt;$G23),0,$E23/$H23),0)</f>
        <v>0</v>
      </c>
      <c r="L23" s="108">
        <f>IF(SUM($I23:K23)&lt;$E23,IF(OR($F23&gt;L$18,L$18&gt;$G23),0,$E23/$H23),0)</f>
        <v>0</v>
      </c>
      <c r="M23" s="108">
        <f>IF(SUM($I23:L23)&lt;$E23,IF(OR($F23&gt;M$18,M$18&gt;$G23),0,$E23/$H23),0)</f>
        <v>0</v>
      </c>
      <c r="N23" s="108">
        <f>IF(SUM($I23:M23)&lt;$E23,IF(OR($F23&gt;N$18,N$18&gt;$G23),0,$E23/$H23),0)</f>
        <v>0</v>
      </c>
      <c r="O23" s="108">
        <f>IF(SUM($I23:N23)&lt;$E23,IF(OR($F23&gt;O$18,O$18&gt;$G23),0,$E23/$H23),0)</f>
        <v>0</v>
      </c>
      <c r="P23" s="108">
        <f>IF(SUM($I23:O23)&lt;$E23,IF(OR($F23&gt;P$18,P$18&gt;$G23),0,$E23/$H23),0)</f>
        <v>0</v>
      </c>
      <c r="Q23" s="108">
        <f>IF(SUM($I23:P23)&lt;$E23,IF(OR($F23&gt;Q$18,Q$18&gt;$G23),0,$E23/$H23),0)</f>
        <v>0</v>
      </c>
      <c r="R23" s="108">
        <f>IF(SUM($I23:Q23)&lt;$E23,IF(OR($F23&gt;R$18,R$18&gt;$G23),0,$E23/$H23),0)</f>
        <v>0</v>
      </c>
      <c r="S23" s="108">
        <f>IF(SUM($I23:R23)&lt;$E23,IF(OR($F23&gt;S$18,S$18&gt;$G23),0,$E23/$H23),0)</f>
        <v>0</v>
      </c>
      <c r="T23" s="108">
        <f>IF(SUM($I23:S23)&lt;$E23,IF(OR($F23&gt;T$18,T$18&gt;$G23),0,$E23/$H23),0)</f>
        <v>0</v>
      </c>
      <c r="U23" s="108">
        <f>IF(SUM($I23:T23)&lt;$E23,IF(OR($F23&gt;U$18,U$18&gt;$G23),0,$E23/$H23),0)</f>
        <v>0</v>
      </c>
      <c r="V23" s="108">
        <f>IF(SUM($I23:U23)&lt;$E23,IF(OR($F23&gt;V$18,V$18&gt;$G23),0,$E23/$H23),0)</f>
        <v>0</v>
      </c>
      <c r="W23" s="108">
        <f>IF(SUM($I23:V23)&lt;$E23,IF(OR($F23&gt;W$18,W$18&gt;$G23),0,$E23/$H23),0)</f>
        <v>0</v>
      </c>
      <c r="X23" s="108">
        <f>IF(SUM($I23:W23)&lt;$E23,IF(OR($F23&gt;X$18,X$18&gt;$G23),0,$E23/$H23),0)</f>
        <v>0</v>
      </c>
      <c r="Y23" s="108">
        <f>IF(SUM($I23:X23)&lt;$E23,IF(OR($F23&gt;Y$18,Y$18&gt;$G23),0,$E23/$H23),0)</f>
        <v>0</v>
      </c>
      <c r="Z23" s="108">
        <f>IF(SUM($I23:Y23)&lt;$E23,IF(OR($F23&gt;Z$18,Z$18&gt;$G23),0,$E23/$H23),0)</f>
        <v>0</v>
      </c>
      <c r="AA23" s="108">
        <f>IF(SUM($I23:Z23)&lt;$E23,IF(OR($F23&gt;AA$18,AA$18&gt;$G23),0,$E23/$H23),0)</f>
        <v>0</v>
      </c>
      <c r="AB23" s="108">
        <f>IF(SUM($I23:AA23)&lt;$E23,IF(OR($F23&gt;AB$18,AB$18&gt;$G23),0,$E23/$H23),0)</f>
        <v>0</v>
      </c>
      <c r="AC23" s="108">
        <f>IF(SUM($I23:AB23)&lt;$E23,IF(OR($F23&gt;AC$18,AC$18&gt;$G23),0,$E23/$H23),0)</f>
        <v>0</v>
      </c>
      <c r="AD23" s="108">
        <f>IF(SUM($I23:AC23)&lt;$E23,IF(OR($F23&gt;AD$18,AD$18&gt;$G23),0,$E23/$H23),0)</f>
        <v>0</v>
      </c>
      <c r="AE23" s="108">
        <f>IF(SUM($I23:AD23)&lt;$E23,IF(OR($F23&gt;AE$18,AE$18&gt;$G23),0,$E23/$H23),0)</f>
        <v>0</v>
      </c>
      <c r="AF23" s="108">
        <f>IF(SUM($I23:AE23)&lt;$E23,IF(OR($F23&gt;AF$18,AF$18&gt;$G23),0,$E23/$H23),0)</f>
        <v>0</v>
      </c>
      <c r="AG23" s="108">
        <f>IF(SUM($I23:AF23)&lt;$E23,IF(OR($F23&gt;AG$18,AG$18&gt;$G23),0,$E23/$H23),0)</f>
        <v>0</v>
      </c>
      <c r="AH23" s="108">
        <f>IF(SUM($I23:AG23)&lt;$E23,IF(OR($F23&gt;AH$18,AH$18&gt;$G23),0,$E23/$H23),0)</f>
        <v>0</v>
      </c>
      <c r="AI23" s="108">
        <f>IF(SUM($I23:AH23)&lt;$E23,IF(OR($F23&gt;AI$18,AI$18&gt;$G23),0,$E23/$H23),0)</f>
        <v>0</v>
      </c>
      <c r="AJ23" s="108">
        <f>IF(SUM($I23:AI23)&lt;$E23,IF(OR($F23&gt;AJ$18,AJ$18&gt;$G23),0,$E23/$H23),0)</f>
        <v>0</v>
      </c>
      <c r="AK23" s="108">
        <f>IF(SUM($I23:AJ23)&lt;$E23,IF(OR($F23&gt;AK$18,AK$18&gt;$G23),0,$E23/$H23),0)</f>
        <v>0</v>
      </c>
      <c r="AL23" s="108">
        <f>IF(SUM($I23:AK23)&lt;$E23,IF(OR($F23&gt;AL$18,AL$18&gt;$G23),0,$E23/$H23),0)</f>
        <v>0</v>
      </c>
      <c r="AM23" s="108">
        <f>IF(SUM($I23:AL23)&lt;$E23,IF(OR($F23&gt;AM$18,AM$18&gt;$G23),0,$E23/$H23),0)</f>
        <v>0</v>
      </c>
      <c r="AN23" s="108">
        <f>IF(SUM($I23:AM23)&lt;$E23,IF(OR($F23&gt;AN$18,AN$18&gt;$G23),0,$E23/$H23),0)</f>
        <v>0</v>
      </c>
    </row>
    <row r="24" spans="1:40" hidden="1" x14ac:dyDescent="0.2">
      <c r="A24" s="114"/>
      <c r="B24" s="222" t="s">
        <v>367</v>
      </c>
      <c r="C24" s="108"/>
      <c r="D24" s="109"/>
      <c r="E24" s="110">
        <f t="shared" si="7"/>
        <v>0</v>
      </c>
      <c r="F24" s="111">
        <f t="shared" si="9"/>
        <v>45017</v>
      </c>
      <c r="G24" s="111">
        <v>45991</v>
      </c>
      <c r="H24" s="108">
        <f t="shared" si="8"/>
        <v>32</v>
      </c>
      <c r="I24" s="108">
        <f t="shared" si="10"/>
        <v>0</v>
      </c>
      <c r="J24" s="108">
        <f>IF(SUM($I24:I24)&lt;$E24,IF(OR($F24&gt;J$18,J$18&gt;$G24),0,$E24/$H24),0)</f>
        <v>0</v>
      </c>
      <c r="K24" s="108">
        <f>IF(SUM($I24:J24)&lt;$E24,IF(OR($F24&gt;K$18,K$18&gt;$G24),0,$E24/$H24),0)</f>
        <v>0</v>
      </c>
      <c r="L24" s="108">
        <f>IF(SUM($I24:K24)&lt;$E24,IF(OR($F24&gt;L$18,L$18&gt;$G24),0,$E24/$H24),0)</f>
        <v>0</v>
      </c>
      <c r="M24" s="108">
        <f>IF(SUM($I24:L24)&lt;$E24,IF(OR($F24&gt;M$18,M$18&gt;$G24),0,$E24/$H24),0)</f>
        <v>0</v>
      </c>
      <c r="N24" s="108">
        <f>IF(SUM($I24:M24)&lt;$E24,IF(OR($F24&gt;N$18,N$18&gt;$G24),0,$E24/$H24),0)</f>
        <v>0</v>
      </c>
      <c r="O24" s="108">
        <f>IF(SUM($I24:N24)&lt;$E24,IF(OR($F24&gt;O$18,O$18&gt;$G24),0,$E24/$H24),0)</f>
        <v>0</v>
      </c>
      <c r="P24" s="108">
        <f>IF(SUM($I24:O24)&lt;$E24,IF(OR($F24&gt;P$18,P$18&gt;$G24),0,$E24/$H24),0)</f>
        <v>0</v>
      </c>
      <c r="Q24" s="108">
        <f>IF(SUM($I24:P24)&lt;$E24,IF(OR($F24&gt;Q$18,Q$18&gt;$G24),0,$E24/$H24),0)</f>
        <v>0</v>
      </c>
      <c r="R24" s="108">
        <f>IF(SUM($I24:Q24)&lt;$E24,IF(OR($F24&gt;R$18,R$18&gt;$G24),0,$E24/$H24),0)</f>
        <v>0</v>
      </c>
      <c r="S24" s="108">
        <f>IF(SUM($I24:R24)&lt;$E24,IF(OR($F24&gt;S$18,S$18&gt;$G24),0,$E24/$H24),0)</f>
        <v>0</v>
      </c>
      <c r="T24" s="108">
        <f>IF(SUM($I24:S24)&lt;$E24,IF(OR($F24&gt;T$18,T$18&gt;$G24),0,$E24/$H24),0)</f>
        <v>0</v>
      </c>
      <c r="U24" s="108">
        <f>IF(SUM($I24:T24)&lt;$E24,IF(OR($F24&gt;U$18,U$18&gt;$G24),0,$E24/$H24),0)</f>
        <v>0</v>
      </c>
      <c r="V24" s="108">
        <f>IF(SUM($I24:U24)&lt;$E24,IF(OR($F24&gt;V$18,V$18&gt;$G24),0,$E24/$H24),0)</f>
        <v>0</v>
      </c>
      <c r="W24" s="108">
        <f>IF(SUM($I24:V24)&lt;$E24,IF(OR($F24&gt;W$18,W$18&gt;$G24),0,$E24/$H24),0)</f>
        <v>0</v>
      </c>
      <c r="X24" s="108">
        <f>IF(SUM($I24:W24)&lt;$E24,IF(OR($F24&gt;X$18,X$18&gt;$G24),0,$E24/$H24),0)</f>
        <v>0</v>
      </c>
      <c r="Y24" s="108">
        <f>IF(SUM($I24:X24)&lt;$E24,IF(OR($F24&gt;Y$18,Y$18&gt;$G24),0,$E24/$H24),0)</f>
        <v>0</v>
      </c>
      <c r="Z24" s="108">
        <f>IF(SUM($I24:Y24)&lt;$E24,IF(OR($F24&gt;Z$18,Z$18&gt;$G24),0,$E24/$H24),0)</f>
        <v>0</v>
      </c>
      <c r="AA24" s="108">
        <f>IF(SUM($I24:Z24)&lt;$E24,IF(OR($F24&gt;AA$18,AA$18&gt;$G24),0,$E24/$H24),0)</f>
        <v>0</v>
      </c>
      <c r="AB24" s="108">
        <f>IF(SUM($I24:AA24)&lt;$E24,IF(OR($F24&gt;AB$18,AB$18&gt;$G24),0,$E24/$H24),0)</f>
        <v>0</v>
      </c>
      <c r="AC24" s="108">
        <f>IF(SUM($I24:AB24)&lt;$E24,IF(OR($F24&gt;AC$18,AC$18&gt;$G24),0,$E24/$H24),0)</f>
        <v>0</v>
      </c>
      <c r="AD24" s="108">
        <f>IF(SUM($I24:AC24)&lt;$E24,IF(OR($F24&gt;AD$18,AD$18&gt;$G24),0,$E24/$H24),0)</f>
        <v>0</v>
      </c>
      <c r="AE24" s="108">
        <f>IF(SUM($I24:AD24)&lt;$E24,IF(OR($F24&gt;AE$18,AE$18&gt;$G24),0,$E24/$H24),0)</f>
        <v>0</v>
      </c>
      <c r="AF24" s="108">
        <f>IF(SUM($I24:AE24)&lt;$E24,IF(OR($F24&gt;AF$18,AF$18&gt;$G24),0,$E24/$H24),0)</f>
        <v>0</v>
      </c>
      <c r="AG24" s="108">
        <f>IF(SUM($I24:AF24)&lt;$E24,IF(OR($F24&gt;AG$18,AG$18&gt;$G24),0,$E24/$H24),0)</f>
        <v>0</v>
      </c>
      <c r="AH24" s="108">
        <f>IF(SUM($I24:AG24)&lt;$E24,IF(OR($F24&gt;AH$18,AH$18&gt;$G24),0,$E24/$H24),0)</f>
        <v>0</v>
      </c>
      <c r="AI24" s="108">
        <f>IF(SUM($I24:AH24)&lt;$E24,IF(OR($F24&gt;AI$18,AI$18&gt;$G24),0,$E24/$H24),0)</f>
        <v>0</v>
      </c>
      <c r="AJ24" s="108">
        <f>IF(SUM($I24:AI24)&lt;$E24,IF(OR($F24&gt;AJ$18,AJ$18&gt;$G24),0,$E24/$H24),0)</f>
        <v>0</v>
      </c>
      <c r="AK24" s="108">
        <f>IF(SUM($I24:AJ24)&lt;$E24,IF(OR($F24&gt;AK$18,AK$18&gt;$G24),0,$E24/$H24),0)</f>
        <v>0</v>
      </c>
      <c r="AL24" s="108">
        <f>IF(SUM($I24:AK24)&lt;$E24,IF(OR($F24&gt;AL$18,AL$18&gt;$G24),0,$E24/$H24),0)</f>
        <v>0</v>
      </c>
      <c r="AM24" s="108">
        <f>IF(SUM($I24:AL24)&lt;$E24,IF(OR($F24&gt;AM$18,AM$18&gt;$G24),0,$E24/$H24),0)</f>
        <v>0</v>
      </c>
      <c r="AN24" s="108">
        <f>IF(SUM($I24:AM24)&lt;$E24,IF(OR($F24&gt;AN$18,AN$18&gt;$G24),0,$E24/$H24),0)</f>
        <v>0</v>
      </c>
    </row>
    <row r="25" spans="1:40" hidden="1" x14ac:dyDescent="0.2">
      <c r="A25" s="114"/>
      <c r="B25" s="222" t="s">
        <v>368</v>
      </c>
      <c r="C25" s="108"/>
      <c r="D25" s="109"/>
      <c r="E25" s="110">
        <f t="shared" si="7"/>
        <v>0</v>
      </c>
      <c r="F25" s="111">
        <f t="shared" si="9"/>
        <v>45017</v>
      </c>
      <c r="G25" s="111">
        <v>45991</v>
      </c>
      <c r="H25" s="108">
        <f t="shared" si="8"/>
        <v>32</v>
      </c>
      <c r="I25" s="108">
        <f t="shared" si="10"/>
        <v>0</v>
      </c>
      <c r="J25" s="108">
        <f>IF(SUM($I25:I25)&lt;$E25,IF(OR($F25&gt;J$18,J$18&gt;$G25),0,$E25/$H25),0)</f>
        <v>0</v>
      </c>
      <c r="K25" s="108">
        <f>IF(SUM($I25:J25)&lt;$E25,IF(OR($F25&gt;K$18,K$18&gt;$G25),0,$E25/$H25),0)</f>
        <v>0</v>
      </c>
      <c r="L25" s="108">
        <f>IF(SUM($I25:K25)&lt;$E25,IF(OR($F25&gt;L$18,L$18&gt;$G25),0,$E25/$H25),0)</f>
        <v>0</v>
      </c>
      <c r="M25" s="108">
        <f>IF(SUM($I25:L25)&lt;$E25,IF(OR($F25&gt;M$18,M$18&gt;$G25),0,$E25/$H25),0)</f>
        <v>0</v>
      </c>
      <c r="N25" s="108">
        <f>IF(SUM($I25:M25)&lt;$E25,IF(OR($F25&gt;N$18,N$18&gt;$G25),0,$E25/$H25),0)</f>
        <v>0</v>
      </c>
      <c r="O25" s="108">
        <f>IF(SUM($I25:N25)&lt;$E25,IF(OR($F25&gt;O$18,O$18&gt;$G25),0,$E25/$H25),0)</f>
        <v>0</v>
      </c>
      <c r="P25" s="108">
        <f>IF(SUM($I25:O25)&lt;$E25,IF(OR($F25&gt;P$18,P$18&gt;$G25),0,$E25/$H25),0)</f>
        <v>0</v>
      </c>
      <c r="Q25" s="108">
        <f>IF(SUM($I25:P25)&lt;$E25,IF(OR($F25&gt;Q$18,Q$18&gt;$G25),0,$E25/$H25),0)</f>
        <v>0</v>
      </c>
      <c r="R25" s="108">
        <f>IF(SUM($I25:Q25)&lt;$E25,IF(OR($F25&gt;R$18,R$18&gt;$G25),0,$E25/$H25),0)</f>
        <v>0</v>
      </c>
      <c r="S25" s="108">
        <f>IF(SUM($I25:R25)&lt;$E25,IF(OR($F25&gt;S$18,S$18&gt;$G25),0,$E25/$H25),0)</f>
        <v>0</v>
      </c>
      <c r="T25" s="108">
        <f>IF(SUM($I25:S25)&lt;$E25,IF(OR($F25&gt;T$18,T$18&gt;$G25),0,$E25/$H25),0)</f>
        <v>0</v>
      </c>
      <c r="U25" s="108">
        <f>IF(SUM($I25:T25)&lt;$E25,IF(OR($F25&gt;U$18,U$18&gt;$G25),0,$E25/$H25),0)</f>
        <v>0</v>
      </c>
      <c r="V25" s="108">
        <f>IF(SUM($I25:U25)&lt;$E25,IF(OR($F25&gt;V$18,V$18&gt;$G25),0,$E25/$H25),0)</f>
        <v>0</v>
      </c>
      <c r="W25" s="108">
        <f>IF(SUM($I25:V25)&lt;$E25,IF(OR($F25&gt;W$18,W$18&gt;$G25),0,$E25/$H25),0)</f>
        <v>0</v>
      </c>
      <c r="X25" s="108">
        <f>IF(SUM($I25:W25)&lt;$E25,IF(OR($F25&gt;X$18,X$18&gt;$G25),0,$E25/$H25),0)</f>
        <v>0</v>
      </c>
      <c r="Y25" s="108">
        <f>IF(SUM($I25:X25)&lt;$E25,IF(OR($F25&gt;Y$18,Y$18&gt;$G25),0,$E25/$H25),0)</f>
        <v>0</v>
      </c>
      <c r="Z25" s="108">
        <f>IF(SUM($I25:Y25)&lt;$E25,IF(OR($F25&gt;Z$18,Z$18&gt;$G25),0,$E25/$H25),0)</f>
        <v>0</v>
      </c>
      <c r="AA25" s="108">
        <f>IF(SUM($I25:Z25)&lt;$E25,IF(OR($F25&gt;AA$18,AA$18&gt;$G25),0,$E25/$H25),0)</f>
        <v>0</v>
      </c>
      <c r="AB25" s="108">
        <f>IF(SUM($I25:AA25)&lt;$E25,IF(OR($F25&gt;AB$18,AB$18&gt;$G25),0,$E25/$H25),0)</f>
        <v>0</v>
      </c>
      <c r="AC25" s="108">
        <f>IF(SUM($I25:AB25)&lt;$E25,IF(OR($F25&gt;AC$18,AC$18&gt;$G25),0,$E25/$H25),0)</f>
        <v>0</v>
      </c>
      <c r="AD25" s="108">
        <f>IF(SUM($I25:AC25)&lt;$E25,IF(OR($F25&gt;AD$18,AD$18&gt;$G25),0,$E25/$H25),0)</f>
        <v>0</v>
      </c>
      <c r="AE25" s="108">
        <f>IF(SUM($I25:AD25)&lt;$E25,IF(OR($F25&gt;AE$18,AE$18&gt;$G25),0,$E25/$H25),0)</f>
        <v>0</v>
      </c>
      <c r="AF25" s="108">
        <f>IF(SUM($I25:AE25)&lt;$E25,IF(OR($F25&gt;AF$18,AF$18&gt;$G25),0,$E25/$H25),0)</f>
        <v>0</v>
      </c>
      <c r="AG25" s="108">
        <f>IF(SUM($I25:AF25)&lt;$E25,IF(OR($F25&gt;AG$18,AG$18&gt;$G25),0,$E25/$H25),0)</f>
        <v>0</v>
      </c>
      <c r="AH25" s="108">
        <f>IF(SUM($I25:AG25)&lt;$E25,IF(OR($F25&gt;AH$18,AH$18&gt;$G25),0,$E25/$H25),0)</f>
        <v>0</v>
      </c>
      <c r="AI25" s="108">
        <f>IF(SUM($I25:AH25)&lt;$E25,IF(OR($F25&gt;AI$18,AI$18&gt;$G25),0,$E25/$H25),0)</f>
        <v>0</v>
      </c>
      <c r="AJ25" s="108">
        <f>IF(SUM($I25:AI25)&lt;$E25,IF(OR($F25&gt;AJ$18,AJ$18&gt;$G25),0,$E25/$H25),0)</f>
        <v>0</v>
      </c>
      <c r="AK25" s="108">
        <f>IF(SUM($I25:AJ25)&lt;$E25,IF(OR($F25&gt;AK$18,AK$18&gt;$G25),0,$E25/$H25),0)</f>
        <v>0</v>
      </c>
      <c r="AL25" s="108">
        <f>IF(SUM($I25:AK25)&lt;$E25,IF(OR($F25&gt;AL$18,AL$18&gt;$G25),0,$E25/$H25),0)</f>
        <v>0</v>
      </c>
      <c r="AM25" s="108">
        <f>IF(SUM($I25:AL25)&lt;$E25,IF(OR($F25&gt;AM$18,AM$18&gt;$G25),0,$E25/$H25),0)</f>
        <v>0</v>
      </c>
      <c r="AN25" s="108">
        <f>IF(SUM($I25:AM25)&lt;$E25,IF(OR($F25&gt;AN$18,AN$18&gt;$G25),0,$E25/$H25),0)</f>
        <v>0</v>
      </c>
    </row>
    <row r="26" spans="1:40" hidden="1" x14ac:dyDescent="0.2">
      <c r="A26" s="114"/>
      <c r="B26" s="222" t="s">
        <v>369</v>
      </c>
      <c r="C26" s="108"/>
      <c r="D26" s="109"/>
      <c r="E26" s="110">
        <f t="shared" si="7"/>
        <v>0</v>
      </c>
      <c r="F26" s="111">
        <f t="shared" si="9"/>
        <v>45017</v>
      </c>
      <c r="G26" s="111">
        <v>45991</v>
      </c>
      <c r="H26" s="108">
        <f t="shared" si="8"/>
        <v>32</v>
      </c>
      <c r="I26" s="108">
        <f t="shared" si="10"/>
        <v>0</v>
      </c>
      <c r="J26" s="108">
        <f>IF(SUM($I26:I26)&lt;$E26,IF(OR($F26&gt;J$18,J$18&gt;$G26),0,$E26/$H26),0)</f>
        <v>0</v>
      </c>
      <c r="K26" s="108">
        <f>IF(SUM($I26:J26)&lt;$E26,IF(OR($F26&gt;K$18,K$18&gt;$G26),0,$E26/$H26),0)</f>
        <v>0</v>
      </c>
      <c r="L26" s="108">
        <f>IF(SUM($I26:K26)&lt;$E26,IF(OR($F26&gt;L$18,L$18&gt;$G26),0,$E26/$H26),0)</f>
        <v>0</v>
      </c>
      <c r="M26" s="108">
        <f>IF(SUM($I26:L26)&lt;$E26,IF(OR($F26&gt;M$18,M$18&gt;$G26),0,$E26/$H26),0)</f>
        <v>0</v>
      </c>
      <c r="N26" s="108">
        <f>IF(SUM($I26:M26)&lt;$E26,IF(OR($F26&gt;N$18,N$18&gt;$G26),0,$E26/$H26),0)</f>
        <v>0</v>
      </c>
      <c r="O26" s="108">
        <f>IF(SUM($I26:N26)&lt;$E26,IF(OR($F26&gt;O$18,O$18&gt;$G26),0,$E26/$H26),0)</f>
        <v>0</v>
      </c>
      <c r="P26" s="108">
        <f>IF(SUM($I26:O26)&lt;$E26,IF(OR($F26&gt;P$18,P$18&gt;$G26),0,$E26/$H26),0)</f>
        <v>0</v>
      </c>
      <c r="Q26" s="108">
        <f>IF(SUM($I26:P26)&lt;$E26,IF(OR($F26&gt;Q$18,Q$18&gt;$G26),0,$E26/$H26),0)</f>
        <v>0</v>
      </c>
      <c r="R26" s="108">
        <f>IF(SUM($I26:Q26)&lt;$E26,IF(OR($F26&gt;R$18,R$18&gt;$G26),0,$E26/$H26),0)</f>
        <v>0</v>
      </c>
      <c r="S26" s="108">
        <f>IF(SUM($I26:R26)&lt;$E26,IF(OR($F26&gt;S$18,S$18&gt;$G26),0,$E26/$H26),0)</f>
        <v>0</v>
      </c>
      <c r="T26" s="108">
        <f>IF(SUM($I26:S26)&lt;$E26,IF(OR($F26&gt;T$18,T$18&gt;$G26),0,$E26/$H26),0)</f>
        <v>0</v>
      </c>
      <c r="U26" s="108">
        <f>IF(SUM($I26:T26)&lt;$E26,IF(OR($F26&gt;U$18,U$18&gt;$G26),0,$E26/$H26),0)</f>
        <v>0</v>
      </c>
      <c r="V26" s="108">
        <f>IF(SUM($I26:U26)&lt;$E26,IF(OR($F26&gt;V$18,V$18&gt;$G26),0,$E26/$H26),0)</f>
        <v>0</v>
      </c>
      <c r="W26" s="108">
        <f>IF(SUM($I26:V26)&lt;$E26,IF(OR($F26&gt;W$18,W$18&gt;$G26),0,$E26/$H26),0)</f>
        <v>0</v>
      </c>
      <c r="X26" s="108">
        <f>IF(SUM($I26:W26)&lt;$E26,IF(OR($F26&gt;X$18,X$18&gt;$G26),0,$E26/$H26),0)</f>
        <v>0</v>
      </c>
      <c r="Y26" s="108">
        <f>IF(SUM($I26:X26)&lt;$E26,IF(OR($F26&gt;Y$18,Y$18&gt;$G26),0,$E26/$H26),0)</f>
        <v>0</v>
      </c>
      <c r="Z26" s="108">
        <f>IF(SUM($I26:Y26)&lt;$E26,IF(OR($F26&gt;Z$18,Z$18&gt;$G26),0,$E26/$H26),0)</f>
        <v>0</v>
      </c>
      <c r="AA26" s="108">
        <f>IF(SUM($I26:Z26)&lt;$E26,IF(OR($F26&gt;AA$18,AA$18&gt;$G26),0,$E26/$H26),0)</f>
        <v>0</v>
      </c>
      <c r="AB26" s="108">
        <f>IF(SUM($I26:AA26)&lt;$E26,IF(OR($F26&gt;AB$18,AB$18&gt;$G26),0,$E26/$H26),0)</f>
        <v>0</v>
      </c>
      <c r="AC26" s="108">
        <f>IF(SUM($I26:AB26)&lt;$E26,IF(OR($F26&gt;AC$18,AC$18&gt;$G26),0,$E26/$H26),0)</f>
        <v>0</v>
      </c>
      <c r="AD26" s="108">
        <f>IF(SUM($I26:AC26)&lt;$E26,IF(OR($F26&gt;AD$18,AD$18&gt;$G26),0,$E26/$H26),0)</f>
        <v>0</v>
      </c>
      <c r="AE26" s="108">
        <f>IF(SUM($I26:AD26)&lt;$E26,IF(OR($F26&gt;AE$18,AE$18&gt;$G26),0,$E26/$H26),0)</f>
        <v>0</v>
      </c>
      <c r="AF26" s="108">
        <f>IF(SUM($I26:AE26)&lt;$E26,IF(OR($F26&gt;AF$18,AF$18&gt;$G26),0,$E26/$H26),0)</f>
        <v>0</v>
      </c>
      <c r="AG26" s="108">
        <f>IF(SUM($I26:AF26)&lt;$E26,IF(OR($F26&gt;AG$18,AG$18&gt;$G26),0,$E26/$H26),0)</f>
        <v>0</v>
      </c>
      <c r="AH26" s="108">
        <f>IF(SUM($I26:AG26)&lt;$E26,IF(OR($F26&gt;AH$18,AH$18&gt;$G26),0,$E26/$H26),0)</f>
        <v>0</v>
      </c>
      <c r="AI26" s="108">
        <f>IF(SUM($I26:AH26)&lt;$E26,IF(OR($F26&gt;AI$18,AI$18&gt;$G26),0,$E26/$H26),0)</f>
        <v>0</v>
      </c>
      <c r="AJ26" s="108">
        <f>IF(SUM($I26:AI26)&lt;$E26,IF(OR($F26&gt;AJ$18,AJ$18&gt;$G26),0,$E26/$H26),0)</f>
        <v>0</v>
      </c>
      <c r="AK26" s="108">
        <f>IF(SUM($I26:AJ26)&lt;$E26,IF(OR($F26&gt;AK$18,AK$18&gt;$G26),0,$E26/$H26),0)</f>
        <v>0</v>
      </c>
      <c r="AL26" s="108">
        <f>IF(SUM($I26:AK26)&lt;$E26,IF(OR($F26&gt;AL$18,AL$18&gt;$G26),0,$E26/$H26),0)</f>
        <v>0</v>
      </c>
      <c r="AM26" s="108">
        <f>IF(SUM($I26:AL26)&lt;$E26,IF(OR($F26&gt;AM$18,AM$18&gt;$G26),0,$E26/$H26),0)</f>
        <v>0</v>
      </c>
      <c r="AN26" s="108">
        <f>IF(SUM($I26:AM26)&lt;$E26,IF(OR($F26&gt;AN$18,AN$18&gt;$G26),0,$E26/$H26),0)</f>
        <v>0</v>
      </c>
    </row>
    <row r="27" spans="1:40" hidden="1" x14ac:dyDescent="0.2">
      <c r="A27" s="114"/>
      <c r="B27" s="222" t="s">
        <v>17</v>
      </c>
      <c r="C27" s="108"/>
      <c r="D27" s="109"/>
      <c r="E27" s="110">
        <f t="shared" si="7"/>
        <v>0</v>
      </c>
      <c r="F27" s="111">
        <f t="shared" si="9"/>
        <v>45017</v>
      </c>
      <c r="G27" s="111">
        <v>45991</v>
      </c>
      <c r="H27" s="108">
        <f t="shared" si="8"/>
        <v>32</v>
      </c>
      <c r="I27" s="108">
        <f t="shared" si="10"/>
        <v>0</v>
      </c>
      <c r="J27" s="108">
        <f>IF(SUM($I27:I27)&lt;$E27,IF(OR($F27&gt;J$18,J$18&gt;$G27),0,$E27/$H27),0)</f>
        <v>0</v>
      </c>
      <c r="K27" s="108">
        <f>IF(SUM($I27:J27)&lt;$E27,IF(OR($F27&gt;K$18,K$18&gt;$G27),0,$E27/$H27),0)</f>
        <v>0</v>
      </c>
      <c r="L27" s="108">
        <f>IF(SUM($I27:K27)&lt;$E27,IF(OR($F27&gt;L$18,L$18&gt;$G27),0,$E27/$H27),0)</f>
        <v>0</v>
      </c>
      <c r="M27" s="108">
        <f>IF(SUM($I27:L27)&lt;$E27,IF(OR($F27&gt;M$18,M$18&gt;$G27),0,$E27/$H27),0)</f>
        <v>0</v>
      </c>
      <c r="N27" s="108">
        <f>IF(SUM($I27:M27)&lt;$E27,IF(OR($F27&gt;N$18,N$18&gt;$G27),0,$E27/$H27),0)</f>
        <v>0</v>
      </c>
      <c r="O27" s="108">
        <f>IF(SUM($I27:N27)&lt;$E27,IF(OR($F27&gt;O$18,O$18&gt;$G27),0,$E27/$H27),0)</f>
        <v>0</v>
      </c>
      <c r="P27" s="108">
        <f>IF(SUM($I27:O27)&lt;$E27,IF(OR($F27&gt;P$18,P$18&gt;$G27),0,$E27/$H27),0)</f>
        <v>0</v>
      </c>
      <c r="Q27" s="108">
        <f>IF(SUM($I27:P27)&lt;$E27,IF(OR($F27&gt;Q$18,Q$18&gt;$G27),0,$E27/$H27),0)</f>
        <v>0</v>
      </c>
      <c r="R27" s="108">
        <f>IF(SUM($I27:Q27)&lt;$E27,IF(OR($F27&gt;R$18,R$18&gt;$G27),0,$E27/$H27),0)</f>
        <v>0</v>
      </c>
      <c r="S27" s="108">
        <f>IF(SUM($I27:R27)&lt;$E27,IF(OR($F27&gt;S$18,S$18&gt;$G27),0,$E27/$H27),0)</f>
        <v>0</v>
      </c>
      <c r="T27" s="108">
        <f>IF(SUM($I27:S27)&lt;$E27,IF(OR($F27&gt;T$18,T$18&gt;$G27),0,$E27/$H27),0)</f>
        <v>0</v>
      </c>
      <c r="U27" s="108">
        <f>IF(SUM($I27:T27)&lt;$E27,IF(OR($F27&gt;U$18,U$18&gt;$G27),0,$E27/$H27),0)</f>
        <v>0</v>
      </c>
      <c r="V27" s="108">
        <f>IF(SUM($I27:U27)&lt;$E27,IF(OR($F27&gt;V$18,V$18&gt;$G27),0,$E27/$H27),0)</f>
        <v>0</v>
      </c>
      <c r="W27" s="108">
        <f>IF(SUM($I27:V27)&lt;$E27,IF(OR($F27&gt;W$18,W$18&gt;$G27),0,$E27/$H27),0)</f>
        <v>0</v>
      </c>
      <c r="X27" s="108">
        <f>IF(SUM($I27:W27)&lt;$E27,IF(OR($F27&gt;X$18,X$18&gt;$G27),0,$E27/$H27),0)</f>
        <v>0</v>
      </c>
      <c r="Y27" s="108">
        <f>IF(SUM($I27:X27)&lt;$E27,IF(OR($F27&gt;Y$18,Y$18&gt;$G27),0,$E27/$H27),0)</f>
        <v>0</v>
      </c>
      <c r="Z27" s="108">
        <f>IF(SUM($I27:Y27)&lt;$E27,IF(OR($F27&gt;Z$18,Z$18&gt;$G27),0,$E27/$H27),0)</f>
        <v>0</v>
      </c>
      <c r="AA27" s="108">
        <f>IF(SUM($I27:Z27)&lt;$E27,IF(OR($F27&gt;AA$18,AA$18&gt;$G27),0,$E27/$H27),0)</f>
        <v>0</v>
      </c>
      <c r="AB27" s="108">
        <f>IF(SUM($I27:AA27)&lt;$E27,IF(OR($F27&gt;AB$18,AB$18&gt;$G27),0,$E27/$H27),0)</f>
        <v>0</v>
      </c>
      <c r="AC27" s="108">
        <f>IF(SUM($I27:AB27)&lt;$E27,IF(OR($F27&gt;AC$18,AC$18&gt;$G27),0,$E27/$H27),0)</f>
        <v>0</v>
      </c>
      <c r="AD27" s="108">
        <f>IF(SUM($I27:AC27)&lt;$E27,IF(OR($F27&gt;AD$18,AD$18&gt;$G27),0,$E27/$H27),0)</f>
        <v>0</v>
      </c>
      <c r="AE27" s="108">
        <f>IF(SUM($I27:AD27)&lt;$E27,IF(OR($F27&gt;AE$18,AE$18&gt;$G27),0,$E27/$H27),0)</f>
        <v>0</v>
      </c>
      <c r="AF27" s="108">
        <f>IF(SUM($I27:AE27)&lt;$E27,IF(OR($F27&gt;AF$18,AF$18&gt;$G27),0,$E27/$H27),0)</f>
        <v>0</v>
      </c>
      <c r="AG27" s="108">
        <f>IF(SUM($I27:AF27)&lt;$E27,IF(OR($F27&gt;AG$18,AG$18&gt;$G27),0,$E27/$H27),0)</f>
        <v>0</v>
      </c>
      <c r="AH27" s="108">
        <f>IF(SUM($I27:AG27)&lt;$E27,IF(OR($F27&gt;AH$18,AH$18&gt;$G27),0,$E27/$H27),0)</f>
        <v>0</v>
      </c>
      <c r="AI27" s="108">
        <f>IF(SUM($I27:AH27)&lt;$E27,IF(OR($F27&gt;AI$18,AI$18&gt;$G27),0,$E27/$H27),0)</f>
        <v>0</v>
      </c>
      <c r="AJ27" s="108">
        <f>IF(SUM($I27:AI27)&lt;$E27,IF(OR($F27&gt;AJ$18,AJ$18&gt;$G27),0,$E27/$H27),0)</f>
        <v>0</v>
      </c>
      <c r="AK27" s="108">
        <f>IF(SUM($I27:AJ27)&lt;$E27,IF(OR($F27&gt;AK$18,AK$18&gt;$G27),0,$E27/$H27),0)</f>
        <v>0</v>
      </c>
      <c r="AL27" s="108">
        <f>IF(SUM($I27:AK27)&lt;$E27,IF(OR($F27&gt;AL$18,AL$18&gt;$G27),0,$E27/$H27),0)</f>
        <v>0</v>
      </c>
      <c r="AM27" s="108">
        <f>IF(SUM($I27:AL27)&lt;$E27,IF(OR($F27&gt;AM$18,AM$18&gt;$G27),0,$E27/$H27),0)</f>
        <v>0</v>
      </c>
      <c r="AN27" s="108">
        <f>IF(SUM($I27:AM27)&lt;$E27,IF(OR($F27&gt;AN$18,AN$18&gt;$G27),0,$E27/$H27),0)</f>
        <v>0</v>
      </c>
    </row>
    <row r="28" spans="1:40" hidden="1" x14ac:dyDescent="0.2">
      <c r="A28" s="114"/>
      <c r="B28" s="222" t="s">
        <v>370</v>
      </c>
      <c r="C28" s="108"/>
      <c r="D28" s="109"/>
      <c r="E28" s="110">
        <f t="shared" si="7"/>
        <v>0</v>
      </c>
      <c r="F28" s="111">
        <f t="shared" si="9"/>
        <v>45017</v>
      </c>
      <c r="G28" s="111">
        <v>45991</v>
      </c>
      <c r="H28" s="108">
        <f t="shared" si="8"/>
        <v>32</v>
      </c>
      <c r="I28" s="108">
        <f t="shared" si="10"/>
        <v>0</v>
      </c>
      <c r="J28" s="108">
        <f>IF(SUM($I28:I28)&lt;$E28,IF(OR($F28&gt;J$18,J$18&gt;$G28),0,$E28/$H28),0)</f>
        <v>0</v>
      </c>
      <c r="K28" s="108">
        <f>IF(SUM($I28:J28)&lt;$E28,IF(OR($F28&gt;K$18,K$18&gt;$G28),0,$E28/$H28),0)</f>
        <v>0</v>
      </c>
      <c r="L28" s="108">
        <f>IF(SUM($I28:K28)&lt;$E28,IF(OR($F28&gt;L$18,L$18&gt;$G28),0,$E28/$H28),0)</f>
        <v>0</v>
      </c>
      <c r="M28" s="108">
        <f>IF(SUM($I28:L28)&lt;$E28,IF(OR($F28&gt;M$18,M$18&gt;$G28),0,$E28/$H28),0)</f>
        <v>0</v>
      </c>
      <c r="N28" s="108">
        <f>IF(SUM($I28:M28)&lt;$E28,IF(OR($F28&gt;N$18,N$18&gt;$G28),0,$E28/$H28),0)</f>
        <v>0</v>
      </c>
      <c r="O28" s="108">
        <f>IF(SUM($I28:N28)&lt;$E28,IF(OR($F28&gt;O$18,O$18&gt;$G28),0,$E28/$H28),0)</f>
        <v>0</v>
      </c>
      <c r="P28" s="108">
        <f>IF(SUM($I28:O28)&lt;$E28,IF(OR($F28&gt;P$18,P$18&gt;$G28),0,$E28/$H28),0)</f>
        <v>0</v>
      </c>
      <c r="Q28" s="108">
        <f>IF(SUM($I28:P28)&lt;$E28,IF(OR($F28&gt;Q$18,Q$18&gt;$G28),0,$E28/$H28),0)</f>
        <v>0</v>
      </c>
      <c r="R28" s="108">
        <f>IF(SUM($I28:Q28)&lt;$E28,IF(OR($F28&gt;R$18,R$18&gt;$G28),0,$E28/$H28),0)</f>
        <v>0</v>
      </c>
      <c r="S28" s="108">
        <f>IF(SUM($I28:R28)&lt;$E28,IF(OR($F28&gt;S$18,S$18&gt;$G28),0,$E28/$H28),0)</f>
        <v>0</v>
      </c>
      <c r="T28" s="108">
        <f>IF(SUM($I28:S28)&lt;$E28,IF(OR($F28&gt;T$18,T$18&gt;$G28),0,$E28/$H28),0)</f>
        <v>0</v>
      </c>
      <c r="U28" s="108">
        <f>IF(SUM($I28:T28)&lt;$E28,IF(OR($F28&gt;U$18,U$18&gt;$G28),0,$E28/$H28),0)</f>
        <v>0</v>
      </c>
      <c r="V28" s="108">
        <f>IF(SUM($I28:U28)&lt;$E28,IF(OR($F28&gt;V$18,V$18&gt;$G28),0,$E28/$H28),0)</f>
        <v>0</v>
      </c>
      <c r="W28" s="108">
        <f>IF(SUM($I28:V28)&lt;$E28,IF(OR($F28&gt;W$18,W$18&gt;$G28),0,$E28/$H28),0)</f>
        <v>0</v>
      </c>
      <c r="X28" s="108">
        <f>IF(SUM($I28:W28)&lt;$E28,IF(OR($F28&gt;X$18,X$18&gt;$G28),0,$E28/$H28),0)</f>
        <v>0</v>
      </c>
      <c r="Y28" s="108">
        <f>IF(SUM($I28:X28)&lt;$E28,IF(OR($F28&gt;Y$18,Y$18&gt;$G28),0,$E28/$H28),0)</f>
        <v>0</v>
      </c>
      <c r="Z28" s="108">
        <f>IF(SUM($I28:Y28)&lt;$E28,IF(OR($F28&gt;Z$18,Z$18&gt;$G28),0,$E28/$H28),0)</f>
        <v>0</v>
      </c>
      <c r="AA28" s="108">
        <f>IF(SUM($I28:Z28)&lt;$E28,IF(OR($F28&gt;AA$18,AA$18&gt;$G28),0,$E28/$H28),0)</f>
        <v>0</v>
      </c>
      <c r="AB28" s="108">
        <f>IF(SUM($I28:AA28)&lt;$E28,IF(OR($F28&gt;AB$18,AB$18&gt;$G28),0,$E28/$H28),0)</f>
        <v>0</v>
      </c>
      <c r="AC28" s="108">
        <f>IF(SUM($I28:AB28)&lt;$E28,IF(OR($F28&gt;AC$18,AC$18&gt;$G28),0,$E28/$H28),0)</f>
        <v>0</v>
      </c>
      <c r="AD28" s="108">
        <f>IF(SUM($I28:AC28)&lt;$E28,IF(OR($F28&gt;AD$18,AD$18&gt;$G28),0,$E28/$H28),0)</f>
        <v>0</v>
      </c>
      <c r="AE28" s="108">
        <f>IF(SUM($I28:AD28)&lt;$E28,IF(OR($F28&gt;AE$18,AE$18&gt;$G28),0,$E28/$H28),0)</f>
        <v>0</v>
      </c>
      <c r="AF28" s="108">
        <f>IF(SUM($I28:AE28)&lt;$E28,IF(OR($F28&gt;AF$18,AF$18&gt;$G28),0,$E28/$H28),0)</f>
        <v>0</v>
      </c>
      <c r="AG28" s="108">
        <f>IF(SUM($I28:AF28)&lt;$E28,IF(OR($F28&gt;AG$18,AG$18&gt;$G28),0,$E28/$H28),0)</f>
        <v>0</v>
      </c>
      <c r="AH28" s="108">
        <f>IF(SUM($I28:AG28)&lt;$E28,IF(OR($F28&gt;AH$18,AH$18&gt;$G28),0,$E28/$H28),0)</f>
        <v>0</v>
      </c>
      <c r="AI28" s="108">
        <f>IF(SUM($I28:AH28)&lt;$E28,IF(OR($F28&gt;AI$18,AI$18&gt;$G28),0,$E28/$H28),0)</f>
        <v>0</v>
      </c>
      <c r="AJ28" s="108">
        <f>IF(SUM($I28:AI28)&lt;$E28,IF(OR($F28&gt;AJ$18,AJ$18&gt;$G28),0,$E28/$H28),0)</f>
        <v>0</v>
      </c>
      <c r="AK28" s="108">
        <f>IF(SUM($I28:AJ28)&lt;$E28,IF(OR($F28&gt;AK$18,AK$18&gt;$G28),0,$E28/$H28),0)</f>
        <v>0</v>
      </c>
      <c r="AL28" s="108">
        <f>IF(SUM($I28:AK28)&lt;$E28,IF(OR($F28&gt;AL$18,AL$18&gt;$G28),0,$E28/$H28),0)</f>
        <v>0</v>
      </c>
      <c r="AM28" s="108">
        <f>IF(SUM($I28:AL28)&lt;$E28,IF(OR($F28&gt;AM$18,AM$18&gt;$G28),0,$E28/$H28),0)</f>
        <v>0</v>
      </c>
      <c r="AN28" s="108">
        <f>IF(SUM($I28:AM28)&lt;$E28,IF(OR($F28&gt;AN$18,AN$18&gt;$G28),0,$E28/$H28),0)</f>
        <v>0</v>
      </c>
    </row>
    <row r="29" spans="1:40" hidden="1" x14ac:dyDescent="0.2">
      <c r="A29" s="137" t="s">
        <v>97</v>
      </c>
      <c r="B29" s="222" t="s">
        <v>97</v>
      </c>
      <c r="C29" s="112"/>
      <c r="D29" s="109"/>
      <c r="E29" s="54">
        <f t="shared" si="7"/>
        <v>0</v>
      </c>
      <c r="F29" s="111">
        <f t="shared" si="9"/>
        <v>45017</v>
      </c>
      <c r="G29" s="111">
        <v>45991</v>
      </c>
      <c r="H29" s="108">
        <f t="shared" si="8"/>
        <v>32</v>
      </c>
      <c r="I29" s="108">
        <f t="shared" si="10"/>
        <v>0</v>
      </c>
      <c r="J29" s="108">
        <f>IF(SUM($I29:I29)&lt;$E29,IF(OR($F29&gt;J$18,J$18&gt;$G29),0,$E29/$H29),0)</f>
        <v>0</v>
      </c>
      <c r="K29" s="108">
        <f>IF(SUM($I29:J29)&lt;$E29,IF(OR($F29&gt;K$18,K$18&gt;$G29),0,$E29/$H29),0)</f>
        <v>0</v>
      </c>
      <c r="L29" s="108">
        <f>IF(SUM($I29:K29)&lt;$E29,IF(OR($F29&gt;L$18,L$18&gt;$G29),0,$E29/$H29),0)</f>
        <v>0</v>
      </c>
      <c r="M29" s="108">
        <f>IF(SUM($I29:L29)&lt;$E29,IF(OR($F29&gt;M$18,M$18&gt;$G29),0,$E29/$H29),0)</f>
        <v>0</v>
      </c>
      <c r="N29" s="108">
        <f>IF(SUM($I29:M29)&lt;$E29,IF(OR($F29&gt;N$18,N$18&gt;$G29),0,$E29/$H29),0)</f>
        <v>0</v>
      </c>
      <c r="O29" s="108">
        <f>IF(SUM($I29:N29)&lt;$E29,IF(OR($F29&gt;O$18,O$18&gt;$G29),0,$E29/$H29),0)</f>
        <v>0</v>
      </c>
      <c r="P29" s="108">
        <f>IF(SUM($I29:O29)&lt;$E29,IF(OR($F29&gt;P$18,P$18&gt;$G29),0,$E29/$H29),0)</f>
        <v>0</v>
      </c>
      <c r="Q29" s="108">
        <f>IF(SUM($I29:P29)&lt;$E29,IF(OR($F29&gt;Q$18,Q$18&gt;$G29),0,$E29/$H29),0)</f>
        <v>0</v>
      </c>
      <c r="R29" s="108">
        <f>IF(SUM($I29:Q29)&lt;$E29,IF(OR($F29&gt;R$18,R$18&gt;$G29),0,$E29/$H29),0)</f>
        <v>0</v>
      </c>
      <c r="S29" s="108">
        <f>IF(SUM($I29:R29)&lt;$E29,IF(OR($F29&gt;S$18,S$18&gt;$G29),0,$E29/$H29),0)</f>
        <v>0</v>
      </c>
      <c r="T29" s="108">
        <f>IF(SUM($I29:S29)&lt;$E29,IF(OR($F29&gt;T$18,T$18&gt;$G29),0,$E29/$H29),0)</f>
        <v>0</v>
      </c>
      <c r="U29" s="108">
        <f>IF(SUM($I29:T29)&lt;$E29,IF(OR($F29&gt;U$18,U$18&gt;$G29),0,$E29/$H29),0)</f>
        <v>0</v>
      </c>
      <c r="V29" s="108">
        <f>IF(SUM($I29:U29)&lt;$E29,IF(OR($F29&gt;V$18,V$18&gt;$G29),0,$E29/$H29),0)</f>
        <v>0</v>
      </c>
      <c r="W29" s="108">
        <f>IF(SUM($I29:V29)&lt;$E29,IF(OR($F29&gt;W$18,W$18&gt;$G29),0,$E29/$H29),0)</f>
        <v>0</v>
      </c>
      <c r="X29" s="108">
        <f>IF(SUM($I29:W29)&lt;$E29,IF(OR($F29&gt;X$18,X$18&gt;$G29),0,$E29/$H29),0)</f>
        <v>0</v>
      </c>
      <c r="Y29" s="108">
        <f>IF(SUM($I29:X29)&lt;$E29,IF(OR($F29&gt;Y$18,Y$18&gt;$G29),0,$E29/$H29),0)</f>
        <v>0</v>
      </c>
      <c r="Z29" s="108">
        <f>IF(SUM($I29:Y29)&lt;$E29,IF(OR($F29&gt;Z$18,Z$18&gt;$G29),0,$E29/$H29),0)</f>
        <v>0</v>
      </c>
      <c r="AA29" s="108">
        <f>IF(SUM($I29:Z29)&lt;$E29,IF(OR($F29&gt;AA$18,AA$18&gt;$G29),0,$E29/$H29),0)</f>
        <v>0</v>
      </c>
      <c r="AB29" s="108">
        <f>IF(SUM($I29:AA29)&lt;$E29,IF(OR($F29&gt;AB$18,AB$18&gt;$G29),0,$E29/$H29),0)</f>
        <v>0</v>
      </c>
      <c r="AC29" s="108">
        <f>IF(SUM($I29:AB29)&lt;$E29,IF(OR($F29&gt;AC$18,AC$18&gt;$G29),0,$E29/$H29),0)</f>
        <v>0</v>
      </c>
      <c r="AD29" s="108">
        <f>IF(SUM($I29:AC29)&lt;$E29,IF(OR($F29&gt;AD$18,AD$18&gt;$G29),0,$E29/$H29),0)</f>
        <v>0</v>
      </c>
      <c r="AE29" s="108">
        <f>IF(SUM($I29:AD29)&lt;$E29,IF(OR($F29&gt;AE$18,AE$18&gt;$G29),0,$E29/$H29),0)</f>
        <v>0</v>
      </c>
      <c r="AF29" s="108">
        <f>IF(SUM($I29:AE29)&lt;$E29,IF(OR($F29&gt;AF$18,AF$18&gt;$G29),0,$E29/$H29),0)</f>
        <v>0</v>
      </c>
      <c r="AG29" s="108">
        <f>IF(SUM($I29:AF29)&lt;$E29,IF(OR($F29&gt;AG$18,AG$18&gt;$G29),0,$E29/$H29),0)</f>
        <v>0</v>
      </c>
      <c r="AH29" s="108">
        <f>IF(SUM($I29:AG29)&lt;$E29,IF(OR($F29&gt;AH$18,AH$18&gt;$G29),0,$E29/$H29),0)</f>
        <v>0</v>
      </c>
      <c r="AI29" s="108">
        <f>IF(SUM($I29:AH29)&lt;$E29,IF(OR($F29&gt;AI$18,AI$18&gt;$G29),0,$E29/$H29),0)</f>
        <v>0</v>
      </c>
      <c r="AJ29" s="108">
        <f>IF(SUM($I29:AI29)&lt;$E29,IF(OR($F29&gt;AJ$18,AJ$18&gt;$G29),0,$E29/$H29),0)</f>
        <v>0</v>
      </c>
      <c r="AK29" s="108">
        <f>IF(SUM($I29:AJ29)&lt;$E29,IF(OR($F29&gt;AK$18,AK$18&gt;$G29),0,$E29/$H29),0)</f>
        <v>0</v>
      </c>
      <c r="AL29" s="108">
        <f>IF(SUM($I29:AK29)&lt;$E29,IF(OR($F29&gt;AL$18,AL$18&gt;$G29),0,$E29/$H29),0)</f>
        <v>0</v>
      </c>
      <c r="AM29" s="108">
        <f>IF(SUM($I29:AL29)&lt;$E29,IF(OR($F29&gt;AM$18,AM$18&gt;$G29),0,$E29/$H29),0)</f>
        <v>0</v>
      </c>
      <c r="AN29" s="108">
        <f>IF(SUM($I29:AM29)&lt;$E29,IF(OR($F29&gt;AN$18,AN$18&gt;$G29),0,$E29/$H29),0)</f>
        <v>0</v>
      </c>
    </row>
    <row r="30" spans="1:40" x14ac:dyDescent="0.2">
      <c r="C30" s="41"/>
    </row>
    <row r="32" spans="1:40" x14ac:dyDescent="0.2">
      <c r="D32" s="41"/>
      <c r="E32" s="41"/>
    </row>
  </sheetData>
  <pageMargins left="0.7" right="0.7" top="0.75" bottom="0.75" header="0.3" footer="0.3"/>
  <pageSetup orientation="portrait" horizontalDpi="360" verticalDpi="36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2:J60"/>
  <sheetViews>
    <sheetView showGridLines="0" topLeftCell="A29" zoomScale="85" zoomScaleNormal="85" workbookViewId="0">
      <selection activeCell="B52" sqref="B52"/>
    </sheetView>
  </sheetViews>
  <sheetFormatPr defaultRowHeight="15.75" x14ac:dyDescent="0.3"/>
  <cols>
    <col min="1" max="1" width="39.109375" bestFit="1" customWidth="1"/>
    <col min="2" max="2" width="11" bestFit="1" customWidth="1"/>
    <col min="3" max="4" width="29.33203125" bestFit="1" customWidth="1"/>
    <col min="5" max="5" width="8.77734375" bestFit="1" customWidth="1"/>
    <col min="6" max="6" width="11" bestFit="1" customWidth="1"/>
    <col min="7" max="7" width="11.109375" bestFit="1" customWidth="1"/>
    <col min="8" max="8" width="9.88671875" bestFit="1" customWidth="1"/>
  </cols>
  <sheetData>
    <row r="2" spans="1:7" s="2" customFormat="1" ht="17.25" x14ac:dyDescent="0.4">
      <c r="A2" s="157"/>
      <c r="C2" s="159"/>
      <c r="D2" s="159"/>
      <c r="E2" s="159"/>
    </row>
    <row r="3" spans="1:7" s="2" customFormat="1" ht="15" x14ac:dyDescent="0.25">
      <c r="A3" s="174" t="s">
        <v>223</v>
      </c>
      <c r="C3" s="159"/>
      <c r="D3" s="159"/>
      <c r="E3" s="159"/>
    </row>
    <row r="5" spans="1:7" x14ac:dyDescent="0.3">
      <c r="A5" s="20" t="s">
        <v>146</v>
      </c>
      <c r="D5">
        <v>2021</v>
      </c>
    </row>
    <row r="6" spans="1:7" x14ac:dyDescent="0.3">
      <c r="A6" s="2" t="s">
        <v>124</v>
      </c>
      <c r="B6" s="276">
        <v>21000</v>
      </c>
      <c r="C6" s="2"/>
      <c r="D6" s="38" t="s">
        <v>351</v>
      </c>
    </row>
    <row r="7" spans="1:7" x14ac:dyDescent="0.3">
      <c r="A7" s="2" t="s">
        <v>134</v>
      </c>
      <c r="B7" s="57">
        <v>343</v>
      </c>
      <c r="C7" s="2" t="s">
        <v>135</v>
      </c>
      <c r="D7" s="2"/>
    </row>
    <row r="8" spans="1:7" x14ac:dyDescent="0.3">
      <c r="A8" s="2" t="s">
        <v>122</v>
      </c>
      <c r="B8" s="57">
        <v>250</v>
      </c>
      <c r="C8" s="2" t="s">
        <v>136</v>
      </c>
      <c r="D8" s="2"/>
    </row>
    <row r="9" spans="1:7" x14ac:dyDescent="0.3">
      <c r="A9" s="2" t="s">
        <v>137</v>
      </c>
      <c r="B9" s="57">
        <v>7</v>
      </c>
      <c r="C9" s="2" t="s">
        <v>135</v>
      </c>
      <c r="D9" s="2"/>
    </row>
    <row r="10" spans="1:7" x14ac:dyDescent="0.3">
      <c r="B10" s="2"/>
      <c r="C10" s="2"/>
      <c r="D10" s="2"/>
      <c r="E10" s="2"/>
      <c r="F10" s="195" t="s">
        <v>166</v>
      </c>
    </row>
    <row r="11" spans="1:7" x14ac:dyDescent="0.3">
      <c r="A11" s="3"/>
      <c r="B11" s="22" t="s">
        <v>5</v>
      </c>
      <c r="C11" s="22" t="s">
        <v>6</v>
      </c>
      <c r="D11" s="28" t="s">
        <v>131</v>
      </c>
      <c r="E11" s="22" t="s">
        <v>130</v>
      </c>
      <c r="F11" s="22" t="s">
        <v>0</v>
      </c>
    </row>
    <row r="12" spans="1:7" x14ac:dyDescent="0.3">
      <c r="A12" s="3" t="s">
        <v>119</v>
      </c>
      <c r="B12" s="11">
        <v>16755.650000000001</v>
      </c>
      <c r="C12" s="11">
        <v>15247.53</v>
      </c>
      <c r="D12" s="11">
        <v>543.45000000000005</v>
      </c>
      <c r="E12" s="11">
        <v>1125.3599999999999</v>
      </c>
      <c r="F12" s="12">
        <f>SUM(B12:E12)</f>
        <v>33671.99</v>
      </c>
    </row>
    <row r="13" spans="1:7" x14ac:dyDescent="0.3">
      <c r="A13" s="3" t="s">
        <v>126</v>
      </c>
      <c r="B13" s="11">
        <f>B12</f>
        <v>16755.650000000001</v>
      </c>
      <c r="C13" s="11">
        <v>7796.57</v>
      </c>
      <c r="D13" s="11">
        <f>D12</f>
        <v>543.45000000000005</v>
      </c>
      <c r="E13" s="11">
        <f>E12</f>
        <v>1125.3599999999999</v>
      </c>
      <c r="F13" s="12">
        <f>SUM(B13:E13)</f>
        <v>26221.030000000002</v>
      </c>
    </row>
    <row r="14" spans="1:7" x14ac:dyDescent="0.3">
      <c r="A14" s="3" t="s">
        <v>133</v>
      </c>
      <c r="B14" s="11">
        <v>54636.480000000003</v>
      </c>
      <c r="C14" s="11">
        <v>4351.3599999999988</v>
      </c>
      <c r="D14" s="11">
        <v>0</v>
      </c>
      <c r="E14" s="11">
        <v>633.78</v>
      </c>
      <c r="F14" s="12">
        <f>SUM(B14:E14)</f>
        <v>59621.62</v>
      </c>
      <c r="G14" s="279">
        <f>F14+F12+B52</f>
        <v>107738.61</v>
      </c>
    </row>
    <row r="15" spans="1:7" x14ac:dyDescent="0.3">
      <c r="A15" s="3" t="s">
        <v>127</v>
      </c>
      <c r="B15" s="11">
        <f>B12-B13</f>
        <v>0</v>
      </c>
      <c r="C15" s="11">
        <f>C12-C13</f>
        <v>7450.9600000000009</v>
      </c>
      <c r="D15" s="11">
        <f>D12-D13</f>
        <v>0</v>
      </c>
      <c r="E15" s="11">
        <f>E12-E13</f>
        <v>0</v>
      </c>
      <c r="F15" s="12">
        <f>SUM(B15:E15)</f>
        <v>7450.9600000000009</v>
      </c>
    </row>
    <row r="16" spans="1:7" x14ac:dyDescent="0.3">
      <c r="A16" s="3" t="s">
        <v>133</v>
      </c>
      <c r="B16" s="11">
        <v>0</v>
      </c>
      <c r="C16" s="11">
        <f>4028.94-66</f>
        <v>3962.94</v>
      </c>
      <c r="D16" s="11">
        <v>0</v>
      </c>
      <c r="E16" s="11">
        <v>0</v>
      </c>
      <c r="F16" s="12">
        <f>SUM(B16:E16)</f>
        <v>3962.94</v>
      </c>
    </row>
    <row r="17" spans="1:6" x14ac:dyDescent="0.3">
      <c r="A17" s="3"/>
      <c r="B17" s="11"/>
      <c r="C17" s="11"/>
      <c r="D17" s="11"/>
      <c r="E17" s="11"/>
      <c r="F17" s="12"/>
    </row>
    <row r="18" spans="1:6" x14ac:dyDescent="0.3">
      <c r="A18" s="21" t="s">
        <v>220</v>
      </c>
      <c r="B18" s="3"/>
      <c r="C18" s="3"/>
      <c r="D18" s="3"/>
      <c r="E18" s="3"/>
      <c r="F18" s="3"/>
    </row>
    <row r="19" spans="1:6" x14ac:dyDescent="0.3">
      <c r="A19" s="3" t="s">
        <v>128</v>
      </c>
      <c r="B19" s="11">
        <f>B13</f>
        <v>16755.650000000001</v>
      </c>
      <c r="C19" s="11">
        <f>C13</f>
        <v>7796.57</v>
      </c>
      <c r="D19" s="11">
        <f>D13-29.03</f>
        <v>514.42000000000007</v>
      </c>
      <c r="E19" s="11">
        <f>E13</f>
        <v>1125.3599999999999</v>
      </c>
      <c r="F19" s="12">
        <f>SUM(B19:E19)</f>
        <v>26192</v>
      </c>
    </row>
    <row r="20" spans="1:6" x14ac:dyDescent="0.3">
      <c r="A20" s="3" t="s">
        <v>124</v>
      </c>
      <c r="B20" s="11">
        <f>+$B$6</f>
        <v>21000</v>
      </c>
      <c r="C20" s="11">
        <f>+$B$6</f>
        <v>21000</v>
      </c>
      <c r="D20" s="11">
        <f>+$B$6</f>
        <v>21000</v>
      </c>
      <c r="E20" s="11">
        <f>+$B$6</f>
        <v>21000</v>
      </c>
      <c r="F20" s="12"/>
    </row>
    <row r="21" spans="1:6" x14ac:dyDescent="0.3">
      <c r="A21" s="3" t="s">
        <v>125</v>
      </c>
      <c r="B21" s="13">
        <v>0.3</v>
      </c>
      <c r="C21" s="13">
        <v>0.3</v>
      </c>
      <c r="D21" s="13">
        <v>0.3</v>
      </c>
      <c r="E21" s="13">
        <v>0.3</v>
      </c>
      <c r="F21" s="13">
        <f>E21</f>
        <v>0.3</v>
      </c>
    </row>
    <row r="22" spans="1:6" x14ac:dyDescent="0.3">
      <c r="A22" s="21" t="s">
        <v>129</v>
      </c>
      <c r="B22" s="14">
        <f>B21*B20*B19</f>
        <v>105560595.00000001</v>
      </c>
      <c r="C22" s="14">
        <f>C21*C20*C19</f>
        <v>49118391</v>
      </c>
      <c r="D22" s="14">
        <f>D21*D20*D19</f>
        <v>3240846.0000000005</v>
      </c>
      <c r="E22" s="14">
        <f>E21*E20*E19</f>
        <v>7089767.9999999991</v>
      </c>
      <c r="F22" s="15">
        <f>SUM(B22:E22)</f>
        <v>165009600</v>
      </c>
    </row>
    <row r="23" spans="1:6" x14ac:dyDescent="0.3">
      <c r="A23" s="3" t="s">
        <v>121</v>
      </c>
      <c r="B23" s="15">
        <f>B13*$B7</f>
        <v>5747187.9500000002</v>
      </c>
      <c r="C23" s="15">
        <f>C13*$B7</f>
        <v>2674223.5099999998</v>
      </c>
      <c r="D23" s="15">
        <f>D13*$B7</f>
        <v>186403.35</v>
      </c>
      <c r="E23" s="15">
        <f>E13*$B7</f>
        <v>385998.48</v>
      </c>
      <c r="F23" s="15">
        <f>SUM(B23:E23)</f>
        <v>8993813.290000001</v>
      </c>
    </row>
    <row r="24" spans="1:6" x14ac:dyDescent="0.3">
      <c r="A24" s="3" t="s">
        <v>122</v>
      </c>
      <c r="B24" s="15">
        <f>(B13+B14)*Premium!$B8</f>
        <v>17848032.5</v>
      </c>
      <c r="C24" s="15">
        <f>(C13+C14)*Premium!$B8</f>
        <v>3036982.4999999995</v>
      </c>
      <c r="D24" s="15">
        <f>(D13+D14)*Premium!$B8</f>
        <v>135862.5</v>
      </c>
      <c r="E24" s="15">
        <f>(E13+E14)*Premium!$B8</f>
        <v>439784.99999999994</v>
      </c>
      <c r="F24" s="15">
        <f>SUM(B24:E24)</f>
        <v>21460662.5</v>
      </c>
    </row>
    <row r="25" spans="1:6" x14ac:dyDescent="0.3">
      <c r="A25" s="14" t="s">
        <v>0</v>
      </c>
      <c r="B25" s="14">
        <f>SUM(B22:B24)</f>
        <v>129155815.45000002</v>
      </c>
      <c r="C25" s="14">
        <f>SUM(C22:C24)</f>
        <v>54829597.009999998</v>
      </c>
      <c r="D25" s="14">
        <f>SUM(D22:D24)</f>
        <v>3563111.8500000006</v>
      </c>
      <c r="E25" s="14">
        <f>SUM(E22:E24)</f>
        <v>7915551.4799999986</v>
      </c>
      <c r="F25" s="14">
        <f>SUM(F22:F24)</f>
        <v>195464075.78999999</v>
      </c>
    </row>
    <row r="26" spans="1:6" x14ac:dyDescent="0.3">
      <c r="A26" s="3" t="s">
        <v>149</v>
      </c>
      <c r="B26" s="16">
        <f>$F$26/SUM($B$13:$C$13,$E$13)*B13</f>
        <v>7266602.8896776875</v>
      </c>
      <c r="C26" s="16">
        <f>$F$26/SUM($B$13:$C$13,$E$13)*C13</f>
        <v>3381222.3394242753</v>
      </c>
      <c r="D26" s="16"/>
      <c r="E26" s="16">
        <f>$F$26/SUM($B$13:$C$13,$E$13)*E13</f>
        <v>488046.97089803626</v>
      </c>
      <c r="F26" s="15">
        <f>1179235.6+9956636.6</f>
        <v>11135872.199999999</v>
      </c>
    </row>
    <row r="27" spans="1:6" x14ac:dyDescent="0.3">
      <c r="A27" s="3" t="s">
        <v>145</v>
      </c>
      <c r="B27" s="17"/>
      <c r="C27" s="17"/>
      <c r="D27" s="17"/>
      <c r="E27" s="17"/>
      <c r="F27" s="15">
        <v>500</v>
      </c>
    </row>
    <row r="28" spans="1:6" x14ac:dyDescent="0.3">
      <c r="A28" s="3" t="s">
        <v>132</v>
      </c>
      <c r="B28" s="16">
        <f>$F$28/SUM($B$13:$C$13,$E$13)*B13</f>
        <v>70686.40371288883</v>
      </c>
      <c r="C28" s="16">
        <f>$F$28/SUM($B$13:$C$13,$E$13)*C13</f>
        <v>32891.084177325116</v>
      </c>
      <c r="D28" s="15"/>
      <c r="E28" s="16">
        <f>$F$28/SUM($B$13:$C$13,$E$13)*E13</f>
        <v>4747.5121097860456</v>
      </c>
      <c r="F28" s="15">
        <v>108325</v>
      </c>
    </row>
    <row r="29" spans="1:6" x14ac:dyDescent="0.3">
      <c r="A29" s="21" t="s">
        <v>0</v>
      </c>
      <c r="B29" s="18">
        <f>SUM(B25:B28)</f>
        <v>136493104.74339059</v>
      </c>
      <c r="C29" s="18">
        <f>SUM(C25:C28)</f>
        <v>58243710.433601595</v>
      </c>
      <c r="D29" s="18">
        <f>SUM(D25:D28)</f>
        <v>3563111.8500000006</v>
      </c>
      <c r="E29" s="18">
        <f>SUM(E25:E28)</f>
        <v>8408345.9630078208</v>
      </c>
      <c r="F29" s="18">
        <f>SUM(B29:E29)</f>
        <v>206708272.98999998</v>
      </c>
    </row>
    <row r="30" spans="1:6" x14ac:dyDescent="0.3">
      <c r="A30" s="2"/>
      <c r="B30" s="2"/>
      <c r="C30" s="2"/>
      <c r="D30" s="2"/>
      <c r="E30" s="2"/>
      <c r="F30" s="19"/>
    </row>
    <row r="31" spans="1:6" x14ac:dyDescent="0.3">
      <c r="A31" s="20" t="s">
        <v>221</v>
      </c>
      <c r="B31" s="2"/>
      <c r="C31" s="2"/>
      <c r="D31" s="2"/>
      <c r="E31" s="2"/>
      <c r="F31" s="19"/>
    </row>
    <row r="32" spans="1:6" x14ac:dyDescent="0.3">
      <c r="A32" s="3" t="s">
        <v>147</v>
      </c>
      <c r="B32" s="15">
        <f>E29*B12/SUM($B$12:$C$12)</f>
        <v>4402290.7109565986</v>
      </c>
      <c r="C32" s="15">
        <f>E29*C12/SUM($B$12:$C$12)</f>
        <v>4006055.2520512221</v>
      </c>
      <c r="D32" s="3"/>
      <c r="E32" s="3"/>
      <c r="F32" s="15"/>
    </row>
    <row r="33" spans="1:8" x14ac:dyDescent="0.3">
      <c r="A33" s="3" t="s">
        <v>148</v>
      </c>
      <c r="B33" s="15">
        <f>D29*B12/SUM($B$12:$C$12)</f>
        <v>1865510.0858556093</v>
      </c>
      <c r="C33" s="15">
        <f>D29*C12/SUM($B$12:$C$12)</f>
        <v>1697601.7641443918</v>
      </c>
      <c r="D33" s="3"/>
      <c r="E33" s="3"/>
      <c r="F33" s="15"/>
    </row>
    <row r="34" spans="1:8" x14ac:dyDescent="0.3">
      <c r="A34" s="21" t="s">
        <v>222</v>
      </c>
      <c r="B34" s="18">
        <f>B29+B32+B33</f>
        <v>142760905.5402028</v>
      </c>
      <c r="C34" s="18">
        <f>C29+C32+C33</f>
        <v>63947367.449797206</v>
      </c>
      <c r="D34" s="3"/>
      <c r="E34" s="3"/>
      <c r="F34" s="14"/>
    </row>
    <row r="35" spans="1:8" x14ac:dyDescent="0.3">
      <c r="A35" s="20"/>
      <c r="B35" s="29"/>
      <c r="C35" s="29"/>
      <c r="D35" s="2"/>
      <c r="E35" s="2"/>
      <c r="F35" s="19"/>
    </row>
    <row r="36" spans="1:8" x14ac:dyDescent="0.3">
      <c r="A36" s="21" t="s">
        <v>226</v>
      </c>
      <c r="B36" s="2"/>
      <c r="C36" s="38" t="s">
        <v>351</v>
      </c>
      <c r="D36" s="2"/>
      <c r="E36" s="2"/>
      <c r="F36" s="2">
        <v>22825</v>
      </c>
    </row>
    <row r="37" spans="1:8" x14ac:dyDescent="0.3">
      <c r="A37" s="27" t="s">
        <v>138</v>
      </c>
      <c r="B37" s="15">
        <f>B15*B20*B21</f>
        <v>0</v>
      </c>
      <c r="C37" s="15">
        <f>C15*B49*C21</f>
        <v>51020448.600000009</v>
      </c>
      <c r="D37" s="15">
        <f>D15*D20*D21</f>
        <v>0</v>
      </c>
      <c r="E37" s="15">
        <f>E15*E20*E21</f>
        <v>0</v>
      </c>
      <c r="F37" s="15">
        <f>SUM(B37:E37)</f>
        <v>51020448.600000009</v>
      </c>
    </row>
    <row r="38" spans="1:8" x14ac:dyDescent="0.3">
      <c r="A38" s="3" t="s">
        <v>149</v>
      </c>
      <c r="B38" s="15"/>
      <c r="C38" s="15">
        <f>C26/SUM(C13:C14)*SUM(C15:C16)</f>
        <v>3176914.3928187555</v>
      </c>
      <c r="D38" s="15"/>
      <c r="E38" s="15"/>
      <c r="F38" s="15">
        <f>SUM(B38:E38)</f>
        <v>3176914.3928187555</v>
      </c>
    </row>
    <row r="39" spans="1:8" x14ac:dyDescent="0.3">
      <c r="A39" s="3" t="s">
        <v>121</v>
      </c>
      <c r="B39" s="15">
        <f>Premium!$B7*B15</f>
        <v>0</v>
      </c>
      <c r="C39" s="15">
        <f>Premium!$B7*C15</f>
        <v>2555679.2800000003</v>
      </c>
      <c r="D39" s="15">
        <f>Premium!$B7*D15</f>
        <v>0</v>
      </c>
      <c r="E39" s="15">
        <f>Premium!$B7*E15</f>
        <v>0</v>
      </c>
      <c r="F39" s="15">
        <f>SUM(B39:E39)</f>
        <v>2555679.2800000003</v>
      </c>
    </row>
    <row r="40" spans="1:8" x14ac:dyDescent="0.3">
      <c r="A40" s="3" t="s">
        <v>122</v>
      </c>
      <c r="B40" s="15">
        <f>SUM(B15:B16)*Premium!$B9</f>
        <v>0</v>
      </c>
      <c r="C40" s="277">
        <f>SUM(C15:C16)*Premium!$B8</f>
        <v>2853475.0000000005</v>
      </c>
      <c r="D40" s="15">
        <f>SUM(D15:D16)*Premium!$B9</f>
        <v>0</v>
      </c>
      <c r="E40" s="15">
        <f>SUM(E15:E16)*Premium!$B9</f>
        <v>0</v>
      </c>
      <c r="F40" s="15">
        <f>SUM(B40:E40)</f>
        <v>2853475.0000000005</v>
      </c>
    </row>
    <row r="41" spans="1:8" x14ac:dyDescent="0.3">
      <c r="A41" s="3" t="s">
        <v>132</v>
      </c>
      <c r="B41" s="15">
        <f>B15*Premium!$B9</f>
        <v>0</v>
      </c>
      <c r="C41" s="277">
        <f>C15*Premium!$B9</f>
        <v>52156.720000000008</v>
      </c>
      <c r="D41" s="15">
        <f>D15*Premium!$B9</f>
        <v>0</v>
      </c>
      <c r="E41" s="15">
        <f>E15*Premium!$B9</f>
        <v>0</v>
      </c>
      <c r="F41" s="15">
        <f>SUM(B41:E41)</f>
        <v>52156.720000000008</v>
      </c>
    </row>
    <row r="42" spans="1:8" x14ac:dyDescent="0.3">
      <c r="A42" s="21" t="s">
        <v>0</v>
      </c>
      <c r="B42" s="18">
        <f>SUM(B37:B41)</f>
        <v>0</v>
      </c>
      <c r="C42" s="18">
        <f>SUM(C37:C41)</f>
        <v>59658673.992818765</v>
      </c>
      <c r="D42" s="18">
        <f>SUM(D37:D41)</f>
        <v>0</v>
      </c>
      <c r="E42" s="18">
        <f>SUM(E37:E41)</f>
        <v>0</v>
      </c>
      <c r="F42" s="18">
        <f>SUM(F37:F41)</f>
        <v>59658673.992818765</v>
      </c>
    </row>
    <row r="43" spans="1:8" x14ac:dyDescent="0.3">
      <c r="A43" s="3" t="s">
        <v>97</v>
      </c>
      <c r="B43" s="4">
        <f>B42*18%</f>
        <v>0</v>
      </c>
      <c r="C43" s="4">
        <f>C42*18%</f>
        <v>10738561.318707377</v>
      </c>
      <c r="D43" s="4">
        <f>D42*18%</f>
        <v>0</v>
      </c>
      <c r="E43" s="4">
        <f>E42*18%</f>
        <v>0</v>
      </c>
      <c r="F43" s="4">
        <f>F42*18%</f>
        <v>10738561.318707377</v>
      </c>
    </row>
    <row r="44" spans="1:8" x14ac:dyDescent="0.3">
      <c r="A44" s="21" t="s">
        <v>224</v>
      </c>
      <c r="B44" s="18">
        <f>B42+B43</f>
        <v>0</v>
      </c>
      <c r="C44" s="18">
        <f>C42+C43</f>
        <v>70397235.31152615</v>
      </c>
      <c r="D44" s="18">
        <f>D42+D43</f>
        <v>0</v>
      </c>
      <c r="E44" s="18">
        <f>E42+E43</f>
        <v>0</v>
      </c>
      <c r="F44" s="18">
        <f>F42+F43</f>
        <v>70397235.31152615</v>
      </c>
    </row>
    <row r="45" spans="1:8" x14ac:dyDescent="0.3">
      <c r="A45" s="21" t="s">
        <v>225</v>
      </c>
      <c r="B45" s="3"/>
      <c r="C45" s="18">
        <f>C34+C44</f>
        <v>134344602.76132336</v>
      </c>
      <c r="D45" s="3"/>
      <c r="E45" s="3"/>
      <c r="F45" s="3"/>
    </row>
    <row r="47" spans="1:8" s="39" customFormat="1" ht="15" x14ac:dyDescent="0.25">
      <c r="A47" s="20" t="s">
        <v>227</v>
      </c>
      <c r="H47" s="197">
        <f>B60+F44+F29</f>
        <v>410194093.31194961</v>
      </c>
    </row>
    <row r="48" spans="1:8" s="39" customFormat="1" ht="12.75" x14ac:dyDescent="0.2">
      <c r="A48" s="56"/>
    </row>
    <row r="49" spans="1:10" s="39" customFormat="1" ht="15" x14ac:dyDescent="0.25">
      <c r="A49" s="3" t="s">
        <v>230</v>
      </c>
      <c r="B49" s="278">
        <v>22825</v>
      </c>
    </row>
    <row r="50" spans="1:10" s="39" customFormat="1" ht="15" x14ac:dyDescent="0.25">
      <c r="A50" s="3" t="s">
        <v>231</v>
      </c>
      <c r="B50" s="4">
        <v>343</v>
      </c>
      <c r="F50" s="197"/>
    </row>
    <row r="51" spans="1:10" s="39" customFormat="1" ht="15" x14ac:dyDescent="0.25">
      <c r="A51" s="3" t="s">
        <v>232</v>
      </c>
      <c r="B51" s="4">
        <v>250</v>
      </c>
      <c r="F51" s="41"/>
    </row>
    <row r="52" spans="1:10" s="39" customFormat="1" ht="15" x14ac:dyDescent="0.25">
      <c r="A52" s="3" t="s">
        <v>229</v>
      </c>
      <c r="B52" s="4">
        <v>14445</v>
      </c>
    </row>
    <row r="53" spans="1:10" s="39" customFormat="1" ht="15" x14ac:dyDescent="0.25">
      <c r="A53" s="3" t="s">
        <v>120</v>
      </c>
      <c r="B53" s="4">
        <f>B49*B52*30%</f>
        <v>98912137.5</v>
      </c>
      <c r="J53" s="41"/>
    </row>
    <row r="54" spans="1:10" s="39" customFormat="1" ht="15" x14ac:dyDescent="0.25">
      <c r="A54" s="3" t="s">
        <v>121</v>
      </c>
      <c r="B54" s="4">
        <f>B50*B52</f>
        <v>4954635</v>
      </c>
      <c r="J54" s="41"/>
    </row>
    <row r="55" spans="1:10" s="39" customFormat="1" ht="15" x14ac:dyDescent="0.25">
      <c r="A55" s="3" t="s">
        <v>122</v>
      </c>
      <c r="B55" s="4">
        <f>B51*B52</f>
        <v>3611250</v>
      </c>
    </row>
    <row r="56" spans="1:10" s="39" customFormat="1" ht="15" x14ac:dyDescent="0.25">
      <c r="A56" s="21" t="s">
        <v>123</v>
      </c>
      <c r="B56" s="18">
        <f>SUM(B53:B55)</f>
        <v>107478022.5</v>
      </c>
      <c r="J56" s="41"/>
    </row>
    <row r="57" spans="1:10" s="39" customFormat="1" ht="15" x14ac:dyDescent="0.25">
      <c r="A57" s="3" t="s">
        <v>233</v>
      </c>
      <c r="B57" s="4">
        <f>B56*18%</f>
        <v>19346044.050000001</v>
      </c>
      <c r="C57" s="196"/>
    </row>
    <row r="58" spans="1:10" s="39" customFormat="1" ht="15" x14ac:dyDescent="0.25">
      <c r="A58" s="21" t="s">
        <v>228</v>
      </c>
      <c r="B58" s="18">
        <f>B56+B57</f>
        <v>126824066.55</v>
      </c>
    </row>
    <row r="59" spans="1:10" s="39" customFormat="1" ht="15" x14ac:dyDescent="0.25">
      <c r="A59" s="3" t="s">
        <v>149</v>
      </c>
      <c r="B59" s="4">
        <f>B52*Premium!C26/Premium!C13</f>
        <v>6264518.46042345</v>
      </c>
    </row>
    <row r="60" spans="1:10" s="39" customFormat="1" ht="15" x14ac:dyDescent="0.25">
      <c r="A60" s="21" t="s">
        <v>123</v>
      </c>
      <c r="B60" s="18">
        <f>B58+B59</f>
        <v>133088585.01042345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B4:F85"/>
  <sheetViews>
    <sheetView topLeftCell="A60" workbookViewId="0">
      <selection activeCell="B64" sqref="B64:F85"/>
    </sheetView>
  </sheetViews>
  <sheetFormatPr defaultColWidth="8.77734375" defaultRowHeight="15.75" x14ac:dyDescent="0.3"/>
  <cols>
    <col min="2" max="2" width="44.109375" customWidth="1"/>
    <col min="3" max="3" width="29.109375" customWidth="1"/>
    <col min="4" max="4" width="23.6640625" customWidth="1"/>
    <col min="5" max="6" width="9.88671875" bestFit="1" customWidth="1"/>
  </cols>
  <sheetData>
    <row r="4" spans="2:6" x14ac:dyDescent="0.3">
      <c r="B4" s="502" t="s">
        <v>458</v>
      </c>
      <c r="C4" s="502"/>
      <c r="D4" s="502"/>
      <c r="E4" s="502"/>
      <c r="F4" s="503"/>
    </row>
    <row r="5" spans="2:6" ht="31.5" x14ac:dyDescent="0.3">
      <c r="B5" s="505" t="s">
        <v>459</v>
      </c>
      <c r="C5" s="505"/>
      <c r="D5" s="505"/>
      <c r="E5" s="505"/>
      <c r="F5" s="505"/>
    </row>
    <row r="6" spans="2:6" x14ac:dyDescent="0.3">
      <c r="B6" s="506" t="s">
        <v>460</v>
      </c>
      <c r="C6" s="505" t="s">
        <v>94</v>
      </c>
      <c r="D6" s="505"/>
      <c r="E6" s="505" t="s">
        <v>9</v>
      </c>
      <c r="F6" s="505" t="s">
        <v>10</v>
      </c>
    </row>
    <row r="7" spans="2:6" x14ac:dyDescent="0.3">
      <c r="B7" s="507">
        <v>1</v>
      </c>
      <c r="C7" s="508" t="s">
        <v>237</v>
      </c>
      <c r="D7" s="508"/>
      <c r="E7" s="509">
        <v>44166</v>
      </c>
      <c r="F7" s="509">
        <v>44348</v>
      </c>
    </row>
    <row r="8" spans="2:6" x14ac:dyDescent="0.3">
      <c r="B8" s="507">
        <f>+B7+1</f>
        <v>2</v>
      </c>
      <c r="C8" s="508" t="s">
        <v>461</v>
      </c>
      <c r="D8" s="508"/>
      <c r="E8" s="509">
        <v>44652</v>
      </c>
      <c r="F8" s="509">
        <v>44652</v>
      </c>
    </row>
    <row r="9" spans="2:6" x14ac:dyDescent="0.3">
      <c r="B9" s="507">
        <f t="shared" ref="B9:B29" si="0">+B8+1</f>
        <v>3</v>
      </c>
      <c r="C9" s="508" t="s">
        <v>462</v>
      </c>
      <c r="D9" s="508"/>
      <c r="E9" s="510">
        <v>44652</v>
      </c>
      <c r="F9" s="510">
        <v>45148</v>
      </c>
    </row>
    <row r="10" spans="2:6" x14ac:dyDescent="0.3">
      <c r="B10" s="507">
        <f t="shared" si="0"/>
        <v>4</v>
      </c>
      <c r="C10" s="508" t="s">
        <v>463</v>
      </c>
      <c r="D10" s="508"/>
      <c r="E10" s="510">
        <f t="shared" ref="E10:E21" si="1">F9+1</f>
        <v>45149</v>
      </c>
      <c r="F10" s="510">
        <f>E10+18</f>
        <v>45167</v>
      </c>
    </row>
    <row r="11" spans="2:6" x14ac:dyDescent="0.3">
      <c r="B11" s="507">
        <f t="shared" si="0"/>
        <v>5</v>
      </c>
      <c r="C11" s="508" t="s">
        <v>464</v>
      </c>
      <c r="D11" s="508"/>
      <c r="E11" s="510">
        <f t="shared" si="1"/>
        <v>45168</v>
      </c>
      <c r="F11" s="510">
        <f t="shared" ref="F11:F21" si="2">E11+15</f>
        <v>45183</v>
      </c>
    </row>
    <row r="12" spans="2:6" x14ac:dyDescent="0.3">
      <c r="B12" s="507">
        <f t="shared" si="0"/>
        <v>6</v>
      </c>
      <c r="C12" s="508" t="s">
        <v>465</v>
      </c>
      <c r="D12" s="508"/>
      <c r="E12" s="510">
        <f t="shared" si="1"/>
        <v>45184</v>
      </c>
      <c r="F12" s="510">
        <f t="shared" si="2"/>
        <v>45199</v>
      </c>
    </row>
    <row r="13" spans="2:6" x14ac:dyDescent="0.3">
      <c r="B13" s="507">
        <f t="shared" si="0"/>
        <v>7</v>
      </c>
      <c r="C13" s="508" t="s">
        <v>466</v>
      </c>
      <c r="D13" s="508"/>
      <c r="E13" s="510">
        <f t="shared" si="1"/>
        <v>45200</v>
      </c>
      <c r="F13" s="510">
        <f t="shared" si="2"/>
        <v>45215</v>
      </c>
    </row>
    <row r="14" spans="2:6" x14ac:dyDescent="0.3">
      <c r="B14" s="507">
        <f t="shared" si="0"/>
        <v>8</v>
      </c>
      <c r="C14" s="508" t="s">
        <v>467</v>
      </c>
      <c r="D14" s="508"/>
      <c r="E14" s="510">
        <f t="shared" si="1"/>
        <v>45216</v>
      </c>
      <c r="F14" s="510">
        <f t="shared" si="2"/>
        <v>45231</v>
      </c>
    </row>
    <row r="15" spans="2:6" x14ac:dyDescent="0.3">
      <c r="B15" s="507">
        <f t="shared" si="0"/>
        <v>9</v>
      </c>
      <c r="C15" s="508" t="s">
        <v>468</v>
      </c>
      <c r="D15" s="508"/>
      <c r="E15" s="510">
        <f t="shared" si="1"/>
        <v>45232</v>
      </c>
      <c r="F15" s="510">
        <f t="shared" si="2"/>
        <v>45247</v>
      </c>
    </row>
    <row r="16" spans="2:6" x14ac:dyDescent="0.3">
      <c r="B16" s="507">
        <f t="shared" si="0"/>
        <v>10</v>
      </c>
      <c r="C16" s="508" t="s">
        <v>469</v>
      </c>
      <c r="D16" s="508"/>
      <c r="E16" s="510">
        <f t="shared" si="1"/>
        <v>45248</v>
      </c>
      <c r="F16" s="510">
        <f t="shared" si="2"/>
        <v>45263</v>
      </c>
    </row>
    <row r="17" spans="2:6" x14ac:dyDescent="0.3">
      <c r="B17" s="507">
        <f t="shared" si="0"/>
        <v>11</v>
      </c>
      <c r="C17" s="508" t="s">
        <v>470</v>
      </c>
      <c r="D17" s="508"/>
      <c r="E17" s="510">
        <f t="shared" si="1"/>
        <v>45264</v>
      </c>
      <c r="F17" s="510">
        <f t="shared" si="2"/>
        <v>45279</v>
      </c>
    </row>
    <row r="18" spans="2:6" x14ac:dyDescent="0.3">
      <c r="B18" s="507">
        <f t="shared" si="0"/>
        <v>12</v>
      </c>
      <c r="C18" s="508" t="s">
        <v>471</v>
      </c>
      <c r="D18" s="508"/>
      <c r="E18" s="510">
        <f t="shared" si="1"/>
        <v>45280</v>
      </c>
      <c r="F18" s="510">
        <f t="shared" si="2"/>
        <v>45295</v>
      </c>
    </row>
    <row r="19" spans="2:6" x14ac:dyDescent="0.3">
      <c r="B19" s="507">
        <f t="shared" si="0"/>
        <v>13</v>
      </c>
      <c r="C19" s="508" t="s">
        <v>472</v>
      </c>
      <c r="D19" s="508"/>
      <c r="E19" s="510">
        <f t="shared" si="1"/>
        <v>45296</v>
      </c>
      <c r="F19" s="510">
        <f t="shared" si="2"/>
        <v>45311</v>
      </c>
    </row>
    <row r="20" spans="2:6" x14ac:dyDescent="0.3">
      <c r="B20" s="507">
        <f t="shared" si="0"/>
        <v>14</v>
      </c>
      <c r="C20" s="508" t="s">
        <v>473</v>
      </c>
      <c r="D20" s="508"/>
      <c r="E20" s="510">
        <f t="shared" si="1"/>
        <v>45312</v>
      </c>
      <c r="F20" s="510">
        <f t="shared" si="2"/>
        <v>45327</v>
      </c>
    </row>
    <row r="21" spans="2:6" x14ac:dyDescent="0.3">
      <c r="B21" s="507">
        <f t="shared" si="0"/>
        <v>15</v>
      </c>
      <c r="C21" s="508" t="s">
        <v>474</v>
      </c>
      <c r="D21" s="508"/>
      <c r="E21" s="510">
        <f t="shared" si="1"/>
        <v>45328</v>
      </c>
      <c r="F21" s="510">
        <f t="shared" si="2"/>
        <v>45343</v>
      </c>
    </row>
    <row r="22" spans="2:6" x14ac:dyDescent="0.3">
      <c r="B22" s="507">
        <f t="shared" si="0"/>
        <v>16</v>
      </c>
      <c r="C22" s="508" t="s">
        <v>475</v>
      </c>
      <c r="D22" s="508"/>
      <c r="E22" s="510">
        <v>45017</v>
      </c>
      <c r="F22" s="510">
        <f>E22+365</f>
        <v>45382</v>
      </c>
    </row>
    <row r="23" spans="2:6" ht="31.5" x14ac:dyDescent="0.3">
      <c r="B23" s="507">
        <f t="shared" si="0"/>
        <v>17</v>
      </c>
      <c r="C23" s="508" t="s">
        <v>476</v>
      </c>
      <c r="D23" s="508"/>
      <c r="E23" s="510">
        <v>45108</v>
      </c>
      <c r="F23" s="510">
        <f>E23+365</f>
        <v>45473</v>
      </c>
    </row>
    <row r="24" spans="2:6" x14ac:dyDescent="0.3">
      <c r="B24" s="507">
        <f t="shared" si="0"/>
        <v>18</v>
      </c>
      <c r="C24" s="508" t="s">
        <v>477</v>
      </c>
      <c r="D24" s="508"/>
      <c r="E24" s="510">
        <v>45261</v>
      </c>
      <c r="F24" s="510">
        <f>E24+365</f>
        <v>45626</v>
      </c>
    </row>
    <row r="25" spans="2:6" x14ac:dyDescent="0.3">
      <c r="B25" s="507">
        <f t="shared" si="0"/>
        <v>19</v>
      </c>
      <c r="C25" s="508" t="s">
        <v>478</v>
      </c>
      <c r="D25" s="508"/>
      <c r="E25" s="510">
        <v>45292</v>
      </c>
      <c r="F25" s="510">
        <f>+E25+365</f>
        <v>45657</v>
      </c>
    </row>
    <row r="26" spans="2:6" x14ac:dyDescent="0.3">
      <c r="B26" s="507">
        <f t="shared" si="0"/>
        <v>20</v>
      </c>
      <c r="C26" s="508" t="s">
        <v>479</v>
      </c>
      <c r="D26" s="508"/>
      <c r="E26" s="510">
        <v>45292</v>
      </c>
      <c r="F26" s="510">
        <v>45657</v>
      </c>
    </row>
    <row r="27" spans="2:6" x14ac:dyDescent="0.3">
      <c r="B27" s="507">
        <f t="shared" si="0"/>
        <v>21</v>
      </c>
      <c r="C27" s="508" t="s">
        <v>480</v>
      </c>
      <c r="D27" s="508"/>
      <c r="E27" s="510">
        <v>45566</v>
      </c>
      <c r="F27" s="510">
        <f>E27+120</f>
        <v>45686</v>
      </c>
    </row>
    <row r="28" spans="2:6" x14ac:dyDescent="0.3">
      <c r="B28" s="507">
        <f t="shared" si="0"/>
        <v>22</v>
      </c>
      <c r="C28" s="508" t="s">
        <v>481</v>
      </c>
      <c r="D28" s="508"/>
      <c r="E28" s="510">
        <v>45505</v>
      </c>
      <c r="F28" s="510">
        <f>E28+180</f>
        <v>45685</v>
      </c>
    </row>
    <row r="29" spans="2:6" x14ac:dyDescent="0.3">
      <c r="B29" s="507">
        <f t="shared" si="0"/>
        <v>23</v>
      </c>
      <c r="C29" s="508" t="s">
        <v>482</v>
      </c>
      <c r="D29" s="508"/>
      <c r="E29" s="511" t="s">
        <v>483</v>
      </c>
      <c r="F29" s="511" t="s">
        <v>483</v>
      </c>
    </row>
    <row r="31" spans="2:6" x14ac:dyDescent="0.3">
      <c r="B31" s="505" t="s">
        <v>458</v>
      </c>
      <c r="C31" s="505"/>
      <c r="D31" s="505"/>
      <c r="E31" s="505"/>
      <c r="F31" s="508"/>
    </row>
    <row r="32" spans="2:6" ht="31.5" x14ac:dyDescent="0.3">
      <c r="B32" s="505" t="s">
        <v>484</v>
      </c>
      <c r="C32" s="505"/>
      <c r="D32" s="505"/>
      <c r="E32" s="505"/>
      <c r="F32" s="505"/>
    </row>
    <row r="33" spans="2:6" x14ac:dyDescent="0.3">
      <c r="B33" s="506" t="s">
        <v>460</v>
      </c>
      <c r="C33" s="505" t="s">
        <v>94</v>
      </c>
      <c r="D33" s="505"/>
      <c r="E33" s="505" t="s">
        <v>9</v>
      </c>
      <c r="F33" s="505" t="s">
        <v>10</v>
      </c>
    </row>
    <row r="34" spans="2:6" x14ac:dyDescent="0.3">
      <c r="B34" s="507">
        <v>1</v>
      </c>
      <c r="C34" s="508" t="s">
        <v>237</v>
      </c>
      <c r="D34" s="508"/>
      <c r="E34" s="512">
        <v>44166</v>
      </c>
      <c r="F34" s="512">
        <v>44348</v>
      </c>
    </row>
    <row r="35" spans="2:6" x14ac:dyDescent="0.3">
      <c r="B35" s="507">
        <f>+B34+1</f>
        <v>2</v>
      </c>
      <c r="C35" s="508">
        <f>+'[19]A wing PIS'!C35</f>
        <v>0</v>
      </c>
      <c r="D35" s="508"/>
      <c r="E35" s="512">
        <v>44652</v>
      </c>
      <c r="F35" s="512">
        <v>44652</v>
      </c>
    </row>
    <row r="36" spans="2:6" x14ac:dyDescent="0.3">
      <c r="B36" s="507">
        <f t="shared" ref="B36:B60" si="3">+B35+1</f>
        <v>3</v>
      </c>
      <c r="C36" s="508" t="s">
        <v>485</v>
      </c>
      <c r="D36" s="508"/>
      <c r="E36" s="510">
        <v>44774</v>
      </c>
      <c r="F36" s="510">
        <v>45148</v>
      </c>
    </row>
    <row r="37" spans="2:6" x14ac:dyDescent="0.3">
      <c r="B37" s="507">
        <f t="shared" si="3"/>
        <v>4</v>
      </c>
      <c r="C37" s="508" t="s">
        <v>486</v>
      </c>
      <c r="D37" s="508"/>
      <c r="E37" s="510">
        <f>F36+1</f>
        <v>45149</v>
      </c>
      <c r="F37" s="510">
        <f>+E37+16</f>
        <v>45165</v>
      </c>
    </row>
    <row r="38" spans="2:6" x14ac:dyDescent="0.3">
      <c r="B38" s="507">
        <f t="shared" si="3"/>
        <v>5</v>
      </c>
      <c r="C38" s="508" t="s">
        <v>487</v>
      </c>
      <c r="D38" s="508"/>
      <c r="E38" s="510">
        <f t="shared" ref="E38:E52" si="4">F37+1</f>
        <v>45166</v>
      </c>
      <c r="F38" s="510">
        <f t="shared" ref="F38:F52" si="5">+E38+16</f>
        <v>45182</v>
      </c>
    </row>
    <row r="39" spans="2:6" x14ac:dyDescent="0.3">
      <c r="B39" s="507">
        <f t="shared" si="3"/>
        <v>6</v>
      </c>
      <c r="C39" s="508" t="s">
        <v>488</v>
      </c>
      <c r="D39" s="508"/>
      <c r="E39" s="510">
        <f t="shared" si="4"/>
        <v>45183</v>
      </c>
      <c r="F39" s="510">
        <f t="shared" si="5"/>
        <v>45199</v>
      </c>
    </row>
    <row r="40" spans="2:6" x14ac:dyDescent="0.3">
      <c r="B40" s="507">
        <f t="shared" si="3"/>
        <v>7</v>
      </c>
      <c r="C40" s="508" t="s">
        <v>489</v>
      </c>
      <c r="D40" s="508"/>
      <c r="E40" s="510">
        <f t="shared" si="4"/>
        <v>45200</v>
      </c>
      <c r="F40" s="510">
        <f t="shared" si="5"/>
        <v>45216</v>
      </c>
    </row>
    <row r="41" spans="2:6" x14ac:dyDescent="0.3">
      <c r="B41" s="507">
        <f t="shared" si="3"/>
        <v>8</v>
      </c>
      <c r="C41" s="508" t="s">
        <v>463</v>
      </c>
      <c r="D41" s="508"/>
      <c r="E41" s="510">
        <f t="shared" si="4"/>
        <v>45217</v>
      </c>
      <c r="F41" s="510">
        <f t="shared" si="5"/>
        <v>45233</v>
      </c>
    </row>
    <row r="42" spans="2:6" x14ac:dyDescent="0.3">
      <c r="B42" s="507">
        <f t="shared" si="3"/>
        <v>9</v>
      </c>
      <c r="C42" s="508" t="s">
        <v>464</v>
      </c>
      <c r="D42" s="508"/>
      <c r="E42" s="510">
        <f t="shared" si="4"/>
        <v>45234</v>
      </c>
      <c r="F42" s="510">
        <f t="shared" si="5"/>
        <v>45250</v>
      </c>
    </row>
    <row r="43" spans="2:6" x14ac:dyDescent="0.3">
      <c r="B43" s="507">
        <f t="shared" si="3"/>
        <v>10</v>
      </c>
      <c r="C43" s="508" t="s">
        <v>465</v>
      </c>
      <c r="D43" s="508"/>
      <c r="E43" s="510">
        <f t="shared" si="4"/>
        <v>45251</v>
      </c>
      <c r="F43" s="510">
        <f t="shared" si="5"/>
        <v>45267</v>
      </c>
    </row>
    <row r="44" spans="2:6" x14ac:dyDescent="0.3">
      <c r="B44" s="507">
        <f t="shared" si="3"/>
        <v>11</v>
      </c>
      <c r="C44" s="508" t="s">
        <v>466</v>
      </c>
      <c r="D44" s="508"/>
      <c r="E44" s="510">
        <f t="shared" si="4"/>
        <v>45268</v>
      </c>
      <c r="F44" s="510">
        <f t="shared" si="5"/>
        <v>45284</v>
      </c>
    </row>
    <row r="45" spans="2:6" x14ac:dyDescent="0.3">
      <c r="B45" s="507">
        <f t="shared" si="3"/>
        <v>12</v>
      </c>
      <c r="C45" s="508" t="s">
        <v>467</v>
      </c>
      <c r="D45" s="508"/>
      <c r="E45" s="510">
        <f t="shared" si="4"/>
        <v>45285</v>
      </c>
      <c r="F45" s="510">
        <f t="shared" si="5"/>
        <v>45301</v>
      </c>
    </row>
    <row r="46" spans="2:6" x14ac:dyDescent="0.3">
      <c r="B46" s="507">
        <f t="shared" si="3"/>
        <v>13</v>
      </c>
      <c r="C46" s="508" t="s">
        <v>468</v>
      </c>
      <c r="D46" s="508"/>
      <c r="E46" s="510">
        <f t="shared" si="4"/>
        <v>45302</v>
      </c>
      <c r="F46" s="510">
        <f t="shared" si="5"/>
        <v>45318</v>
      </c>
    </row>
    <row r="47" spans="2:6" x14ac:dyDescent="0.3">
      <c r="B47" s="507">
        <f t="shared" si="3"/>
        <v>14</v>
      </c>
      <c r="C47" s="508" t="s">
        <v>469</v>
      </c>
      <c r="D47" s="508"/>
      <c r="E47" s="510">
        <f t="shared" si="4"/>
        <v>45319</v>
      </c>
      <c r="F47" s="510">
        <f t="shared" si="5"/>
        <v>45335</v>
      </c>
    </row>
    <row r="48" spans="2:6" x14ac:dyDescent="0.3">
      <c r="B48" s="507">
        <f t="shared" si="3"/>
        <v>15</v>
      </c>
      <c r="C48" s="508" t="s">
        <v>470</v>
      </c>
      <c r="D48" s="508"/>
      <c r="E48" s="510">
        <f t="shared" si="4"/>
        <v>45336</v>
      </c>
      <c r="F48" s="510">
        <f t="shared" si="5"/>
        <v>45352</v>
      </c>
    </row>
    <row r="49" spans="2:6" x14ac:dyDescent="0.3">
      <c r="B49" s="507">
        <f t="shared" si="3"/>
        <v>16</v>
      </c>
      <c r="C49" s="508" t="s">
        <v>471</v>
      </c>
      <c r="D49" s="508"/>
      <c r="E49" s="510">
        <f t="shared" si="4"/>
        <v>45353</v>
      </c>
      <c r="F49" s="510">
        <f t="shared" si="5"/>
        <v>45369</v>
      </c>
    </row>
    <row r="50" spans="2:6" x14ac:dyDescent="0.3">
      <c r="B50" s="507">
        <f t="shared" si="3"/>
        <v>17</v>
      </c>
      <c r="C50" s="508" t="s">
        <v>472</v>
      </c>
      <c r="D50" s="508"/>
      <c r="E50" s="510">
        <f t="shared" si="4"/>
        <v>45370</v>
      </c>
      <c r="F50" s="510">
        <f t="shared" si="5"/>
        <v>45386</v>
      </c>
    </row>
    <row r="51" spans="2:6" x14ac:dyDescent="0.3">
      <c r="B51" s="507">
        <f t="shared" si="3"/>
        <v>18</v>
      </c>
      <c r="C51" s="508" t="s">
        <v>473</v>
      </c>
      <c r="D51" s="508"/>
      <c r="E51" s="510">
        <f t="shared" si="4"/>
        <v>45387</v>
      </c>
      <c r="F51" s="510">
        <f t="shared" si="5"/>
        <v>45403</v>
      </c>
    </row>
    <row r="52" spans="2:6" x14ac:dyDescent="0.3">
      <c r="B52" s="507">
        <f t="shared" si="3"/>
        <v>19</v>
      </c>
      <c r="C52" s="508" t="s">
        <v>474</v>
      </c>
      <c r="D52" s="508"/>
      <c r="E52" s="510">
        <f t="shared" si="4"/>
        <v>45404</v>
      </c>
      <c r="F52" s="510">
        <f t="shared" si="5"/>
        <v>45420</v>
      </c>
    </row>
    <row r="53" spans="2:6" x14ac:dyDescent="0.3">
      <c r="B53" s="507">
        <f t="shared" si="3"/>
        <v>20</v>
      </c>
      <c r="C53" s="508" t="s">
        <v>475</v>
      </c>
      <c r="D53" s="508"/>
      <c r="E53" s="510">
        <v>45017</v>
      </c>
      <c r="F53" s="510">
        <f>E53+365</f>
        <v>45382</v>
      </c>
    </row>
    <row r="54" spans="2:6" ht="31.5" x14ac:dyDescent="0.3">
      <c r="B54" s="507">
        <f t="shared" si="3"/>
        <v>21</v>
      </c>
      <c r="C54" s="508" t="s">
        <v>476</v>
      </c>
      <c r="D54" s="508"/>
      <c r="E54" s="510">
        <v>45108</v>
      </c>
      <c r="F54" s="510">
        <f>E54+365</f>
        <v>45473</v>
      </c>
    </row>
    <row r="55" spans="2:6" x14ac:dyDescent="0.3">
      <c r="B55" s="507">
        <f t="shared" si="3"/>
        <v>22</v>
      </c>
      <c r="C55" s="508" t="s">
        <v>477</v>
      </c>
      <c r="D55" s="508"/>
      <c r="E55" s="510">
        <v>45261</v>
      </c>
      <c r="F55" s="510">
        <f>E55+365</f>
        <v>45626</v>
      </c>
    </row>
    <row r="56" spans="2:6" x14ac:dyDescent="0.3">
      <c r="B56" s="507">
        <f t="shared" si="3"/>
        <v>23</v>
      </c>
      <c r="C56" s="508" t="s">
        <v>478</v>
      </c>
      <c r="D56" s="508"/>
      <c r="E56" s="510">
        <v>45292</v>
      </c>
      <c r="F56" s="510">
        <f>+E56+365</f>
        <v>45657</v>
      </c>
    </row>
    <row r="57" spans="2:6" x14ac:dyDescent="0.3">
      <c r="B57" s="507">
        <f t="shared" si="3"/>
        <v>24</v>
      </c>
      <c r="C57" s="508" t="s">
        <v>479</v>
      </c>
      <c r="D57" s="508"/>
      <c r="E57" s="510">
        <v>45292</v>
      </c>
      <c r="F57" s="510">
        <v>45657</v>
      </c>
    </row>
    <row r="58" spans="2:6" x14ac:dyDescent="0.3">
      <c r="B58" s="507">
        <f t="shared" si="3"/>
        <v>25</v>
      </c>
      <c r="C58" s="508" t="s">
        <v>480</v>
      </c>
      <c r="D58" s="508"/>
      <c r="E58" s="510">
        <v>45566</v>
      </c>
      <c r="F58" s="510">
        <f>E58+120</f>
        <v>45686</v>
      </c>
    </row>
    <row r="59" spans="2:6" x14ac:dyDescent="0.3">
      <c r="B59" s="507">
        <f t="shared" si="3"/>
        <v>26</v>
      </c>
      <c r="C59" s="508" t="s">
        <v>481</v>
      </c>
      <c r="D59" s="508"/>
      <c r="E59" s="510">
        <v>45505</v>
      </c>
      <c r="F59" s="510">
        <f>E59+180</f>
        <v>45685</v>
      </c>
    </row>
    <row r="60" spans="2:6" x14ac:dyDescent="0.3">
      <c r="B60" s="507">
        <f t="shared" si="3"/>
        <v>27</v>
      </c>
      <c r="C60" s="508" t="s">
        <v>482</v>
      </c>
      <c r="D60" s="508"/>
      <c r="E60" s="510" t="s">
        <v>483</v>
      </c>
      <c r="F60" s="510" t="s">
        <v>483</v>
      </c>
    </row>
    <row r="63" spans="2:6" x14ac:dyDescent="0.3">
      <c r="B63" s="502" t="s">
        <v>458</v>
      </c>
      <c r="C63" s="502"/>
      <c r="D63" s="502"/>
      <c r="E63" s="502"/>
      <c r="F63" s="503"/>
    </row>
    <row r="64" spans="2:6" ht="31.5" x14ac:dyDescent="0.3">
      <c r="B64" s="505" t="s">
        <v>490</v>
      </c>
      <c r="C64" s="505"/>
      <c r="D64" s="505"/>
      <c r="E64" s="505"/>
      <c r="F64" s="505"/>
    </row>
    <row r="65" spans="2:6" x14ac:dyDescent="0.3">
      <c r="B65" s="506" t="s">
        <v>460</v>
      </c>
      <c r="C65" s="505" t="s">
        <v>94</v>
      </c>
      <c r="D65" s="505"/>
      <c r="E65" s="505" t="s">
        <v>9</v>
      </c>
      <c r="F65" s="505" t="s">
        <v>10</v>
      </c>
    </row>
    <row r="66" spans="2:6" x14ac:dyDescent="0.3">
      <c r="B66" s="507">
        <v>1</v>
      </c>
      <c r="C66" s="508" t="s">
        <v>237</v>
      </c>
      <c r="D66" s="508"/>
      <c r="E66" s="512">
        <f>E34</f>
        <v>44166</v>
      </c>
      <c r="F66" s="512">
        <f>F34</f>
        <v>44348</v>
      </c>
    </row>
    <row r="67" spans="2:6" x14ac:dyDescent="0.3">
      <c r="B67" s="507">
        <f>+B66+1</f>
        <v>2</v>
      </c>
      <c r="C67" s="508" t="str">
        <f>C8</f>
        <v>Plan Approval</v>
      </c>
      <c r="D67" s="508"/>
      <c r="E67" s="513" t="s">
        <v>491</v>
      </c>
      <c r="F67" s="513" t="str">
        <f>+E67</f>
        <v>April,-22</v>
      </c>
    </row>
    <row r="68" spans="2:6" x14ac:dyDescent="0.3">
      <c r="B68" s="507">
        <f t="shared" ref="B68:B85" si="6">+B67+1</f>
        <v>3</v>
      </c>
      <c r="C68" s="508" t="s">
        <v>492</v>
      </c>
      <c r="D68" s="508"/>
      <c r="E68" s="510">
        <v>44652</v>
      </c>
      <c r="F68" s="510">
        <v>45148</v>
      </c>
    </row>
    <row r="69" spans="2:6" x14ac:dyDescent="0.3">
      <c r="B69" s="507">
        <f t="shared" si="6"/>
        <v>4</v>
      </c>
      <c r="C69" s="508" t="s">
        <v>466</v>
      </c>
      <c r="D69" s="508"/>
      <c r="E69" s="510">
        <f>+F68+1</f>
        <v>45149</v>
      </c>
      <c r="F69" s="510">
        <f t="shared" ref="F69:F77" si="7">E69+15</f>
        <v>45164</v>
      </c>
    </row>
    <row r="70" spans="2:6" x14ac:dyDescent="0.3">
      <c r="B70" s="507">
        <f t="shared" si="6"/>
        <v>5</v>
      </c>
      <c r="C70" s="508" t="s">
        <v>467</v>
      </c>
      <c r="D70" s="508"/>
      <c r="E70" s="510">
        <f t="shared" ref="E70:E77" si="8">F69+1</f>
        <v>45165</v>
      </c>
      <c r="F70" s="510">
        <f t="shared" si="7"/>
        <v>45180</v>
      </c>
    </row>
    <row r="71" spans="2:6" x14ac:dyDescent="0.3">
      <c r="B71" s="507">
        <f t="shared" si="6"/>
        <v>6</v>
      </c>
      <c r="C71" s="508" t="s">
        <v>468</v>
      </c>
      <c r="D71" s="508"/>
      <c r="E71" s="510">
        <f t="shared" si="8"/>
        <v>45181</v>
      </c>
      <c r="F71" s="510">
        <f t="shared" si="7"/>
        <v>45196</v>
      </c>
    </row>
    <row r="72" spans="2:6" x14ac:dyDescent="0.3">
      <c r="B72" s="507">
        <f t="shared" si="6"/>
        <v>7</v>
      </c>
      <c r="C72" s="508" t="s">
        <v>469</v>
      </c>
      <c r="D72" s="508"/>
      <c r="E72" s="510">
        <f t="shared" si="8"/>
        <v>45197</v>
      </c>
      <c r="F72" s="510">
        <f t="shared" si="7"/>
        <v>45212</v>
      </c>
    </row>
    <row r="73" spans="2:6" x14ac:dyDescent="0.3">
      <c r="B73" s="507">
        <f t="shared" si="6"/>
        <v>8</v>
      </c>
      <c r="C73" s="508" t="s">
        <v>470</v>
      </c>
      <c r="D73" s="508"/>
      <c r="E73" s="510">
        <f t="shared" si="8"/>
        <v>45213</v>
      </c>
      <c r="F73" s="510">
        <f t="shared" si="7"/>
        <v>45228</v>
      </c>
    </row>
    <row r="74" spans="2:6" x14ac:dyDescent="0.3">
      <c r="B74" s="507">
        <f t="shared" si="6"/>
        <v>9</v>
      </c>
      <c r="C74" s="508" t="s">
        <v>471</v>
      </c>
      <c r="D74" s="508"/>
      <c r="E74" s="510">
        <f t="shared" si="8"/>
        <v>45229</v>
      </c>
      <c r="F74" s="510">
        <f t="shared" si="7"/>
        <v>45244</v>
      </c>
    </row>
    <row r="75" spans="2:6" x14ac:dyDescent="0.3">
      <c r="B75" s="507">
        <f t="shared" si="6"/>
        <v>10</v>
      </c>
      <c r="C75" s="508" t="s">
        <v>472</v>
      </c>
      <c r="D75" s="508"/>
      <c r="E75" s="510">
        <f t="shared" si="8"/>
        <v>45245</v>
      </c>
      <c r="F75" s="510">
        <f t="shared" si="7"/>
        <v>45260</v>
      </c>
    </row>
    <row r="76" spans="2:6" x14ac:dyDescent="0.3">
      <c r="B76" s="507">
        <f t="shared" si="6"/>
        <v>11</v>
      </c>
      <c r="C76" s="508" t="s">
        <v>473</v>
      </c>
      <c r="D76" s="508"/>
      <c r="E76" s="510">
        <f t="shared" si="8"/>
        <v>45261</v>
      </c>
      <c r="F76" s="510">
        <f t="shared" si="7"/>
        <v>45276</v>
      </c>
    </row>
    <row r="77" spans="2:6" x14ac:dyDescent="0.3">
      <c r="B77" s="507">
        <f t="shared" si="6"/>
        <v>12</v>
      </c>
      <c r="C77" s="508" t="s">
        <v>474</v>
      </c>
      <c r="D77" s="508"/>
      <c r="E77" s="510">
        <f t="shared" si="8"/>
        <v>45277</v>
      </c>
      <c r="F77" s="510">
        <f t="shared" si="7"/>
        <v>45292</v>
      </c>
    </row>
    <row r="78" spans="2:6" x14ac:dyDescent="0.3">
      <c r="B78" s="507">
        <f t="shared" si="6"/>
        <v>13</v>
      </c>
      <c r="C78" s="508" t="s">
        <v>475</v>
      </c>
      <c r="D78" s="508"/>
      <c r="E78" s="510">
        <v>45017</v>
      </c>
      <c r="F78" s="510">
        <f>E78+365</f>
        <v>45382</v>
      </c>
    </row>
    <row r="79" spans="2:6" ht="31.5" x14ac:dyDescent="0.3">
      <c r="B79" s="507">
        <f t="shared" si="6"/>
        <v>14</v>
      </c>
      <c r="C79" s="508" t="s">
        <v>476</v>
      </c>
      <c r="D79" s="508"/>
      <c r="E79" s="510">
        <v>45108</v>
      </c>
      <c r="F79" s="510">
        <f>E79+365</f>
        <v>45473</v>
      </c>
    </row>
    <row r="80" spans="2:6" x14ac:dyDescent="0.3">
      <c r="B80" s="507">
        <f t="shared" si="6"/>
        <v>15</v>
      </c>
      <c r="C80" s="508" t="s">
        <v>477</v>
      </c>
      <c r="D80" s="508"/>
      <c r="E80" s="510">
        <v>45261</v>
      </c>
      <c r="F80" s="510">
        <f>E80+270</f>
        <v>45531</v>
      </c>
    </row>
    <row r="81" spans="2:6" x14ac:dyDescent="0.3">
      <c r="B81" s="507">
        <f t="shared" si="6"/>
        <v>16</v>
      </c>
      <c r="C81" s="508" t="s">
        <v>478</v>
      </c>
      <c r="D81" s="508"/>
      <c r="E81" s="510">
        <v>45352</v>
      </c>
      <c r="F81" s="510">
        <f>+E81+180</f>
        <v>45532</v>
      </c>
    </row>
    <row r="82" spans="2:6" x14ac:dyDescent="0.3">
      <c r="B82" s="507">
        <f t="shared" si="6"/>
        <v>17</v>
      </c>
      <c r="C82" s="508" t="s">
        <v>479</v>
      </c>
      <c r="D82" s="508"/>
      <c r="E82" s="510">
        <v>45323</v>
      </c>
      <c r="F82" s="510">
        <f>+E82+210</f>
        <v>45533</v>
      </c>
    </row>
    <row r="83" spans="2:6" x14ac:dyDescent="0.3">
      <c r="B83" s="507">
        <f t="shared" si="6"/>
        <v>18</v>
      </c>
      <c r="C83" s="508" t="s">
        <v>480</v>
      </c>
      <c r="D83" s="508"/>
      <c r="E83" s="510">
        <v>45474</v>
      </c>
      <c r="F83" s="510">
        <f>E83+120</f>
        <v>45594</v>
      </c>
    </row>
    <row r="84" spans="2:6" x14ac:dyDescent="0.3">
      <c r="B84" s="507">
        <f t="shared" si="6"/>
        <v>19</v>
      </c>
      <c r="C84" s="508" t="s">
        <v>481</v>
      </c>
      <c r="D84" s="508"/>
      <c r="E84" s="510">
        <v>45413</v>
      </c>
      <c r="F84" s="510">
        <f>E84+180</f>
        <v>45593</v>
      </c>
    </row>
    <row r="85" spans="2:6" x14ac:dyDescent="0.3">
      <c r="B85" s="507">
        <f t="shared" si="6"/>
        <v>20</v>
      </c>
      <c r="C85" s="508" t="s">
        <v>482</v>
      </c>
      <c r="D85" s="508"/>
      <c r="E85" s="510" t="s">
        <v>493</v>
      </c>
      <c r="F85" s="510" t="str">
        <f>+E85</f>
        <v>Dec,-2024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B2:R29"/>
  <sheetViews>
    <sheetView showGridLines="0" topLeftCell="A4" workbookViewId="0">
      <selection activeCell="D7" sqref="D7"/>
    </sheetView>
  </sheetViews>
  <sheetFormatPr defaultColWidth="8.77734375" defaultRowHeight="15.75" x14ac:dyDescent="0.3"/>
  <cols>
    <col min="1" max="1" width="4.6640625" customWidth="1"/>
    <col min="2" max="2" width="10.88671875" customWidth="1"/>
    <col min="3" max="3" width="9.6640625" customWidth="1"/>
    <col min="4" max="5" width="10.21875" customWidth="1"/>
    <col min="6" max="6" width="11.44140625" customWidth="1"/>
    <col min="7" max="8" width="10.5546875" bestFit="1" customWidth="1"/>
    <col min="9" max="9" width="4.6640625" customWidth="1"/>
    <col min="10" max="16" width="9.77734375" customWidth="1"/>
  </cols>
  <sheetData>
    <row r="2" spans="2:18" x14ac:dyDescent="0.3">
      <c r="B2" s="613"/>
    </row>
    <row r="3" spans="2:18" x14ac:dyDescent="0.3">
      <c r="B3" s="613" t="s">
        <v>404</v>
      </c>
      <c r="C3" s="614"/>
      <c r="D3" s="614"/>
      <c r="E3" s="614"/>
      <c r="F3" s="615"/>
      <c r="G3" s="615"/>
      <c r="H3" s="614"/>
      <c r="J3" s="616" t="s">
        <v>405</v>
      </c>
      <c r="K3" s="617"/>
      <c r="L3" s="618">
        <v>8180</v>
      </c>
      <c r="M3" s="614"/>
      <c r="N3" s="614"/>
      <c r="O3" s="614"/>
      <c r="P3" s="614"/>
    </row>
    <row r="4" spans="2:18" x14ac:dyDescent="0.3">
      <c r="B4" s="614"/>
      <c r="C4" s="614"/>
      <c r="D4" s="614"/>
      <c r="E4" s="614"/>
      <c r="F4" s="619"/>
      <c r="G4" s="619"/>
      <c r="H4" s="620" t="s">
        <v>406</v>
      </c>
      <c r="J4" s="616" t="s">
        <v>407</v>
      </c>
      <c r="K4" s="617"/>
      <c r="L4" s="618">
        <v>8180</v>
      </c>
      <c r="M4" s="614"/>
      <c r="N4" s="614"/>
      <c r="O4" s="614"/>
      <c r="P4" s="614"/>
    </row>
    <row r="5" spans="2:18" ht="57" x14ac:dyDescent="0.3">
      <c r="B5" s="621" t="s">
        <v>31</v>
      </c>
      <c r="C5" s="622" t="s">
        <v>408</v>
      </c>
      <c r="D5" s="622" t="s">
        <v>409</v>
      </c>
      <c r="E5" s="622" t="s">
        <v>410</v>
      </c>
      <c r="F5" s="622" t="s">
        <v>411</v>
      </c>
      <c r="G5" s="622" t="s">
        <v>412</v>
      </c>
      <c r="H5" s="622" t="s">
        <v>413</v>
      </c>
      <c r="J5" s="622" t="s">
        <v>414</v>
      </c>
      <c r="K5" s="622" t="s">
        <v>415</v>
      </c>
      <c r="L5" s="622" t="s">
        <v>416</v>
      </c>
      <c r="M5" s="623" t="s">
        <v>417</v>
      </c>
      <c r="N5" s="624" t="s">
        <v>418</v>
      </c>
      <c r="O5" s="624" t="s">
        <v>419</v>
      </c>
      <c r="P5" s="624" t="s">
        <v>420</v>
      </c>
      <c r="Q5" s="664" t="s">
        <v>509</v>
      </c>
      <c r="R5" s="664" t="s">
        <v>510</v>
      </c>
    </row>
    <row r="6" spans="2:18" x14ac:dyDescent="0.3">
      <c r="B6" s="625"/>
      <c r="C6" s="626">
        <v>0</v>
      </c>
      <c r="D6" s="626">
        <f>+C6</f>
        <v>0</v>
      </c>
      <c r="E6" s="626">
        <v>0</v>
      </c>
      <c r="F6" s="627">
        <f>+E6</f>
        <v>0</v>
      </c>
      <c r="G6" s="626">
        <v>0</v>
      </c>
      <c r="H6" s="390">
        <f>G6</f>
        <v>0</v>
      </c>
      <c r="J6" s="390"/>
      <c r="K6" s="390"/>
      <c r="L6" s="390"/>
      <c r="M6" s="390"/>
      <c r="N6" s="391"/>
      <c r="O6" s="391"/>
      <c r="P6" s="391">
        <v>0</v>
      </c>
    </row>
    <row r="7" spans="2:18" x14ac:dyDescent="0.3">
      <c r="B7" s="625" t="s">
        <v>523</v>
      </c>
      <c r="C7" s="626">
        <v>118</v>
      </c>
      <c r="D7" s="628">
        <f>+C7</f>
        <v>118</v>
      </c>
      <c r="E7" s="626"/>
      <c r="F7" s="630">
        <f>+F6+E7</f>
        <v>0</v>
      </c>
      <c r="G7" s="390" t="e">
        <f>#REF!</f>
        <v>#REF!</v>
      </c>
      <c r="H7" s="390" t="e">
        <f>+H6+G7</f>
        <v>#REF!</v>
      </c>
      <c r="J7" s="390">
        <v>0</v>
      </c>
      <c r="K7" s="390">
        <f>($L$4*N7+$L$3*O7)/10^7</f>
        <v>0</v>
      </c>
      <c r="L7" s="390" t="e">
        <f>G29-K7</f>
        <v>#REF!</v>
      </c>
      <c r="M7" s="390">
        <f>IFERROR(L7/J7,0)</f>
        <v>0</v>
      </c>
      <c r="N7" s="391">
        <f>+F7</f>
        <v>0</v>
      </c>
      <c r="O7" s="391"/>
      <c r="P7" s="391">
        <f>N7+O7</f>
        <v>0</v>
      </c>
      <c r="Q7" s="665">
        <f>+K7</f>
        <v>0</v>
      </c>
      <c r="R7" s="665" t="e">
        <f>Q7-H7</f>
        <v>#REF!</v>
      </c>
    </row>
    <row r="8" spans="2:18" x14ac:dyDescent="0.3">
      <c r="B8" s="625" t="s">
        <v>421</v>
      </c>
      <c r="C8" s="626">
        <v>0</v>
      </c>
      <c r="D8" s="628">
        <f>+C8+D7</f>
        <v>118</v>
      </c>
      <c r="E8" s="626"/>
      <c r="F8" s="630">
        <f t="shared" ref="F8:F28" si="0">+F7+E8</f>
        <v>0</v>
      </c>
      <c r="G8" s="390" t="e">
        <f>#REF!</f>
        <v>#REF!</v>
      </c>
      <c r="H8" s="390" t="e">
        <f t="shared" ref="H8:H17" si="1">H7+G8</f>
        <v>#REF!</v>
      </c>
      <c r="J8" s="390" t="e">
        <f>+#REF!</f>
        <v>#REF!</v>
      </c>
      <c r="K8" s="390">
        <f>($L$4*N8+$L$3*O8)/10^7</f>
        <v>0</v>
      </c>
      <c r="L8" s="390" t="e">
        <f>L7-K8</f>
        <v>#REF!</v>
      </c>
      <c r="M8" s="390">
        <f>IFERROR(L8/J8,0)</f>
        <v>0</v>
      </c>
      <c r="N8" s="391">
        <f>+E8</f>
        <v>0</v>
      </c>
      <c r="O8" s="391"/>
      <c r="P8" s="391">
        <f t="shared" ref="P8:P28" si="2">N8+O8</f>
        <v>0</v>
      </c>
      <c r="Q8" s="665">
        <f>+Q7+K8</f>
        <v>0</v>
      </c>
      <c r="R8" s="665" t="e">
        <f t="shared" ref="R8:R28" si="3">Q8-H8</f>
        <v>#REF!</v>
      </c>
    </row>
    <row r="9" spans="2:18" x14ac:dyDescent="0.3">
      <c r="B9" s="625" t="s">
        <v>422</v>
      </c>
      <c r="C9" s="626">
        <v>0</v>
      </c>
      <c r="D9" s="628">
        <f t="shared" ref="D9:D28" si="4">+C9+D8</f>
        <v>118</v>
      </c>
      <c r="E9" s="626"/>
      <c r="F9" s="630">
        <f t="shared" si="0"/>
        <v>0</v>
      </c>
      <c r="G9" s="390" t="e">
        <f>#REF!</f>
        <v>#REF!</v>
      </c>
      <c r="H9" s="390" t="e">
        <f t="shared" si="1"/>
        <v>#REF!</v>
      </c>
      <c r="J9" s="390" t="e">
        <f>+#REF!</f>
        <v>#REF!</v>
      </c>
      <c r="K9" s="390">
        <f>($L$4*N9+$L$3*O9)/10^7</f>
        <v>0</v>
      </c>
      <c r="L9" s="390" t="e">
        <f t="shared" ref="L9:L17" si="5">L8-K9</f>
        <v>#REF!</v>
      </c>
      <c r="M9" s="390">
        <f t="shared" ref="M9:M28" si="6">IFERROR(L9/J9,0)</f>
        <v>0</v>
      </c>
      <c r="N9" s="391">
        <f t="shared" ref="N9:N10" si="7">+E9</f>
        <v>0</v>
      </c>
      <c r="O9" s="391"/>
      <c r="P9" s="391">
        <f t="shared" si="2"/>
        <v>0</v>
      </c>
      <c r="Q9" s="665">
        <f t="shared" ref="Q9:Q28" si="8">+Q8+K9</f>
        <v>0</v>
      </c>
      <c r="R9" s="665" t="e">
        <f t="shared" si="3"/>
        <v>#REF!</v>
      </c>
    </row>
    <row r="10" spans="2:18" x14ac:dyDescent="0.3">
      <c r="B10" s="625" t="s">
        <v>423</v>
      </c>
      <c r="C10" s="626">
        <v>0</v>
      </c>
      <c r="D10" s="628">
        <f t="shared" si="4"/>
        <v>118</v>
      </c>
      <c r="E10" s="626"/>
      <c r="F10" s="630">
        <f t="shared" si="0"/>
        <v>0</v>
      </c>
      <c r="G10" s="390" t="e">
        <f>#REF!</f>
        <v>#REF!</v>
      </c>
      <c r="H10" s="390" t="e">
        <f t="shared" si="1"/>
        <v>#REF!</v>
      </c>
      <c r="J10" s="390" t="e">
        <f>+#REF!</f>
        <v>#REF!</v>
      </c>
      <c r="K10" s="390">
        <f>($L$4*N10+$L$3*O10)/10^7</f>
        <v>0</v>
      </c>
      <c r="L10" s="390" t="e">
        <f t="shared" si="5"/>
        <v>#REF!</v>
      </c>
      <c r="M10" s="390">
        <f t="shared" si="6"/>
        <v>0</v>
      </c>
      <c r="N10" s="391">
        <f t="shared" si="7"/>
        <v>0</v>
      </c>
      <c r="O10" s="391"/>
      <c r="P10" s="391">
        <f t="shared" si="2"/>
        <v>0</v>
      </c>
      <c r="Q10" s="665">
        <f t="shared" si="8"/>
        <v>0</v>
      </c>
      <c r="R10" s="665" t="e">
        <f t="shared" si="3"/>
        <v>#REF!</v>
      </c>
    </row>
    <row r="11" spans="2:18" x14ac:dyDescent="0.3">
      <c r="B11" s="625" t="s">
        <v>424</v>
      </c>
      <c r="C11" s="626"/>
      <c r="D11" s="628">
        <f t="shared" si="4"/>
        <v>118</v>
      </c>
      <c r="E11" s="626"/>
      <c r="F11" s="630">
        <f t="shared" si="0"/>
        <v>0</v>
      </c>
      <c r="G11" s="390" t="e">
        <f>#REF!</f>
        <v>#REF!</v>
      </c>
      <c r="H11" s="390" t="e">
        <f t="shared" si="1"/>
        <v>#REF!</v>
      </c>
      <c r="J11" s="390" t="e">
        <f>+#REF!</f>
        <v>#REF!</v>
      </c>
      <c r="K11" s="390">
        <f t="shared" ref="K11:K28" si="9">($L$4*N11+$L$3*O11)/10^7</f>
        <v>0</v>
      </c>
      <c r="L11" s="390" t="e">
        <f t="shared" si="5"/>
        <v>#REF!</v>
      </c>
      <c r="M11" s="390">
        <f t="shared" si="6"/>
        <v>0</v>
      </c>
      <c r="N11" s="663">
        <f t="shared" ref="N11:N28" si="10">+E11-O11</f>
        <v>0</v>
      </c>
      <c r="O11" s="391">
        <f t="shared" ref="O11:O16" si="11">+E11</f>
        <v>0</v>
      </c>
      <c r="P11" s="391">
        <f t="shared" si="2"/>
        <v>0</v>
      </c>
      <c r="Q11" s="665">
        <f t="shared" si="8"/>
        <v>0</v>
      </c>
      <c r="R11" s="665" t="e">
        <f t="shared" si="3"/>
        <v>#REF!</v>
      </c>
    </row>
    <row r="12" spans="2:18" x14ac:dyDescent="0.3">
      <c r="B12" s="625" t="s">
        <v>425</v>
      </c>
      <c r="C12" s="626"/>
      <c r="D12" s="628">
        <f t="shared" si="4"/>
        <v>118</v>
      </c>
      <c r="E12" s="626"/>
      <c r="F12" s="630">
        <f t="shared" si="0"/>
        <v>0</v>
      </c>
      <c r="G12" s="390" t="e">
        <f>#REF!</f>
        <v>#REF!</v>
      </c>
      <c r="H12" s="390" t="e">
        <f t="shared" si="1"/>
        <v>#REF!</v>
      </c>
      <c r="J12" s="390" t="e">
        <f>+#REF!</f>
        <v>#REF!</v>
      </c>
      <c r="K12" s="390">
        <f t="shared" si="9"/>
        <v>0</v>
      </c>
      <c r="L12" s="390" t="e">
        <f t="shared" si="5"/>
        <v>#REF!</v>
      </c>
      <c r="M12" s="390">
        <f t="shared" si="6"/>
        <v>0</v>
      </c>
      <c r="N12" s="663">
        <f t="shared" si="10"/>
        <v>0</v>
      </c>
      <c r="O12" s="391">
        <f t="shared" si="11"/>
        <v>0</v>
      </c>
      <c r="P12" s="391">
        <f t="shared" si="2"/>
        <v>0</v>
      </c>
      <c r="Q12" s="665">
        <f t="shared" si="8"/>
        <v>0</v>
      </c>
      <c r="R12" s="665" t="e">
        <f t="shared" si="3"/>
        <v>#REF!</v>
      </c>
    </row>
    <row r="13" spans="2:18" x14ac:dyDescent="0.3">
      <c r="B13" s="625" t="s">
        <v>426</v>
      </c>
      <c r="C13" s="626"/>
      <c r="D13" s="628">
        <f t="shared" si="4"/>
        <v>118</v>
      </c>
      <c r="E13" s="626"/>
      <c r="F13" s="630">
        <f t="shared" si="0"/>
        <v>0</v>
      </c>
      <c r="G13" s="390" t="e">
        <f>#REF!</f>
        <v>#REF!</v>
      </c>
      <c r="H13" s="390" t="e">
        <f t="shared" si="1"/>
        <v>#REF!</v>
      </c>
      <c r="J13" s="390" t="e">
        <f>+#REF!</f>
        <v>#REF!</v>
      </c>
      <c r="K13" s="390">
        <f t="shared" si="9"/>
        <v>0</v>
      </c>
      <c r="L13" s="390" t="e">
        <f t="shared" si="5"/>
        <v>#REF!</v>
      </c>
      <c r="M13" s="390">
        <f t="shared" si="6"/>
        <v>0</v>
      </c>
      <c r="N13" s="663">
        <f t="shared" si="10"/>
        <v>0</v>
      </c>
      <c r="O13" s="391">
        <f t="shared" si="11"/>
        <v>0</v>
      </c>
      <c r="P13" s="391">
        <f t="shared" si="2"/>
        <v>0</v>
      </c>
      <c r="Q13" s="665">
        <f t="shared" si="8"/>
        <v>0</v>
      </c>
      <c r="R13" s="665" t="e">
        <f t="shared" si="3"/>
        <v>#REF!</v>
      </c>
    </row>
    <row r="14" spans="2:18" x14ac:dyDescent="0.3">
      <c r="B14" s="625" t="s">
        <v>427</v>
      </c>
      <c r="C14" s="626"/>
      <c r="D14" s="628">
        <f>+C14+D13</f>
        <v>118</v>
      </c>
      <c r="E14" s="626"/>
      <c r="F14" s="630">
        <f t="shared" si="0"/>
        <v>0</v>
      </c>
      <c r="G14" s="390" t="e">
        <f>#REF!</f>
        <v>#REF!</v>
      </c>
      <c r="H14" s="390" t="e">
        <f t="shared" si="1"/>
        <v>#REF!</v>
      </c>
      <c r="J14" s="390" t="e">
        <f>+#REF!</f>
        <v>#REF!</v>
      </c>
      <c r="K14" s="390">
        <f t="shared" si="9"/>
        <v>0</v>
      </c>
      <c r="L14" s="390" t="e">
        <f t="shared" si="5"/>
        <v>#REF!</v>
      </c>
      <c r="M14" s="390">
        <f t="shared" si="6"/>
        <v>0</v>
      </c>
      <c r="N14" s="663">
        <f t="shared" si="10"/>
        <v>0</v>
      </c>
      <c r="O14" s="391">
        <f t="shared" si="11"/>
        <v>0</v>
      </c>
      <c r="P14" s="391">
        <f t="shared" si="2"/>
        <v>0</v>
      </c>
      <c r="Q14" s="665">
        <f t="shared" si="8"/>
        <v>0</v>
      </c>
      <c r="R14" s="665" t="e">
        <f t="shared" si="3"/>
        <v>#REF!</v>
      </c>
    </row>
    <row r="15" spans="2:18" x14ac:dyDescent="0.3">
      <c r="B15" s="625" t="s">
        <v>428</v>
      </c>
      <c r="C15" s="626"/>
      <c r="D15" s="628">
        <f t="shared" si="4"/>
        <v>118</v>
      </c>
      <c r="E15" s="626"/>
      <c r="F15" s="630">
        <f t="shared" si="0"/>
        <v>0</v>
      </c>
      <c r="G15" s="390" t="e">
        <f>#REF!</f>
        <v>#REF!</v>
      </c>
      <c r="H15" s="390" t="e">
        <f t="shared" si="1"/>
        <v>#REF!</v>
      </c>
      <c r="J15" s="390" t="e">
        <f>+#REF!</f>
        <v>#REF!</v>
      </c>
      <c r="K15" s="390">
        <f t="shared" si="9"/>
        <v>0</v>
      </c>
      <c r="L15" s="390" t="e">
        <f t="shared" si="5"/>
        <v>#REF!</v>
      </c>
      <c r="M15" s="390">
        <f t="shared" si="6"/>
        <v>0</v>
      </c>
      <c r="N15" s="663">
        <f t="shared" si="10"/>
        <v>0</v>
      </c>
      <c r="O15" s="391">
        <f t="shared" si="11"/>
        <v>0</v>
      </c>
      <c r="P15" s="391">
        <f t="shared" si="2"/>
        <v>0</v>
      </c>
      <c r="Q15" s="665">
        <f t="shared" si="8"/>
        <v>0</v>
      </c>
      <c r="R15" s="665" t="e">
        <f t="shared" si="3"/>
        <v>#REF!</v>
      </c>
    </row>
    <row r="16" spans="2:18" x14ac:dyDescent="0.3">
      <c r="B16" s="625" t="s">
        <v>429</v>
      </c>
      <c r="C16" s="626"/>
      <c r="D16" s="628">
        <f t="shared" si="4"/>
        <v>118</v>
      </c>
      <c r="E16" s="629"/>
      <c r="F16" s="630">
        <f t="shared" si="0"/>
        <v>0</v>
      </c>
      <c r="G16" s="390" t="e">
        <f>#REF!</f>
        <v>#REF!</v>
      </c>
      <c r="H16" s="390" t="e">
        <f t="shared" si="1"/>
        <v>#REF!</v>
      </c>
      <c r="J16" s="390" t="e">
        <f>+#REF!</f>
        <v>#REF!</v>
      </c>
      <c r="K16" s="390">
        <f t="shared" si="9"/>
        <v>0</v>
      </c>
      <c r="L16" s="390" t="e">
        <f t="shared" si="5"/>
        <v>#REF!</v>
      </c>
      <c r="M16" s="390">
        <f t="shared" si="6"/>
        <v>0</v>
      </c>
      <c r="N16" s="663">
        <f t="shared" si="10"/>
        <v>0</v>
      </c>
      <c r="O16" s="391">
        <f t="shared" si="11"/>
        <v>0</v>
      </c>
      <c r="P16" s="391">
        <f t="shared" si="2"/>
        <v>0</v>
      </c>
      <c r="Q16" s="665">
        <f t="shared" si="8"/>
        <v>0</v>
      </c>
      <c r="R16" s="665" t="e">
        <f t="shared" si="3"/>
        <v>#REF!</v>
      </c>
    </row>
    <row r="17" spans="2:18" x14ac:dyDescent="0.3">
      <c r="B17" s="625" t="s">
        <v>430</v>
      </c>
      <c r="C17" s="626"/>
      <c r="D17" s="628">
        <f t="shared" si="4"/>
        <v>118</v>
      </c>
      <c r="E17" s="629"/>
      <c r="F17" s="630">
        <f t="shared" si="0"/>
        <v>0</v>
      </c>
      <c r="G17" s="390" t="e">
        <f>#REF!</f>
        <v>#REF!</v>
      </c>
      <c r="H17" s="390" t="e">
        <f t="shared" si="1"/>
        <v>#REF!</v>
      </c>
      <c r="J17" s="390" t="e">
        <f>+#REF!</f>
        <v>#REF!</v>
      </c>
      <c r="K17" s="390">
        <f t="shared" si="9"/>
        <v>0</v>
      </c>
      <c r="L17" s="390" t="e">
        <f t="shared" si="5"/>
        <v>#REF!</v>
      </c>
      <c r="M17" s="390">
        <f t="shared" si="6"/>
        <v>0</v>
      </c>
      <c r="N17" s="663">
        <f t="shared" si="10"/>
        <v>0</v>
      </c>
      <c r="O17" s="391">
        <f t="shared" ref="O17:O28" si="12">+E17</f>
        <v>0</v>
      </c>
      <c r="P17" s="391">
        <f t="shared" si="2"/>
        <v>0</v>
      </c>
      <c r="Q17" s="665">
        <f t="shared" si="8"/>
        <v>0</v>
      </c>
      <c r="R17" s="665" t="e">
        <f t="shared" si="3"/>
        <v>#REF!</v>
      </c>
    </row>
    <row r="18" spans="2:18" x14ac:dyDescent="0.3">
      <c r="B18" s="625" t="s">
        <v>431</v>
      </c>
      <c r="C18" s="626"/>
      <c r="D18" s="628">
        <f t="shared" si="4"/>
        <v>118</v>
      </c>
      <c r="E18" s="629"/>
      <c r="F18" s="630">
        <f t="shared" si="0"/>
        <v>0</v>
      </c>
      <c r="G18" s="390" t="e">
        <f>#REF!</f>
        <v>#REF!</v>
      </c>
      <c r="H18" s="390" t="e">
        <f>H17+G18</f>
        <v>#REF!</v>
      </c>
      <c r="J18" s="390" t="e">
        <f>+#REF!</f>
        <v>#REF!</v>
      </c>
      <c r="K18" s="390">
        <f t="shared" si="9"/>
        <v>0</v>
      </c>
      <c r="L18" s="390" t="e">
        <f>L17-K18</f>
        <v>#REF!</v>
      </c>
      <c r="M18" s="390">
        <f t="shared" si="6"/>
        <v>0</v>
      </c>
      <c r="N18" s="663">
        <f t="shared" si="10"/>
        <v>0</v>
      </c>
      <c r="O18" s="391">
        <f t="shared" si="12"/>
        <v>0</v>
      </c>
      <c r="P18" s="391">
        <f t="shared" si="2"/>
        <v>0</v>
      </c>
      <c r="Q18" s="665">
        <f t="shared" si="8"/>
        <v>0</v>
      </c>
      <c r="R18" s="665" t="e">
        <f t="shared" si="3"/>
        <v>#REF!</v>
      </c>
    </row>
    <row r="19" spans="2:18" x14ac:dyDescent="0.3">
      <c r="B19" s="625" t="s">
        <v>432</v>
      </c>
      <c r="C19" s="626"/>
      <c r="D19" s="628">
        <f t="shared" si="4"/>
        <v>118</v>
      </c>
      <c r="E19" s="629"/>
      <c r="F19" s="630">
        <f t="shared" si="0"/>
        <v>0</v>
      </c>
      <c r="G19" s="390" t="e">
        <f>#REF!</f>
        <v>#REF!</v>
      </c>
      <c r="H19" s="390" t="e">
        <f t="shared" ref="H19:H27" si="13">H18+G19</f>
        <v>#REF!</v>
      </c>
      <c r="J19" s="390" t="e">
        <f>+#REF!</f>
        <v>#REF!</v>
      </c>
      <c r="K19" s="390">
        <f t="shared" si="9"/>
        <v>0</v>
      </c>
      <c r="L19" s="390" t="e">
        <f t="shared" ref="L19:L27" si="14">L18-K19</f>
        <v>#REF!</v>
      </c>
      <c r="M19" s="390">
        <f t="shared" si="6"/>
        <v>0</v>
      </c>
      <c r="N19" s="663">
        <f t="shared" si="10"/>
        <v>0</v>
      </c>
      <c r="O19" s="391">
        <f t="shared" si="12"/>
        <v>0</v>
      </c>
      <c r="P19" s="391">
        <f t="shared" si="2"/>
        <v>0</v>
      </c>
      <c r="Q19" s="665">
        <f t="shared" si="8"/>
        <v>0</v>
      </c>
      <c r="R19" s="665" t="e">
        <f t="shared" si="3"/>
        <v>#REF!</v>
      </c>
    </row>
    <row r="20" spans="2:18" x14ac:dyDescent="0.3">
      <c r="B20" s="625" t="s">
        <v>433</v>
      </c>
      <c r="C20" s="626"/>
      <c r="D20" s="628">
        <f t="shared" si="4"/>
        <v>118</v>
      </c>
      <c r="E20" s="629"/>
      <c r="F20" s="630">
        <f t="shared" si="0"/>
        <v>0</v>
      </c>
      <c r="G20" s="390" t="e">
        <f>#REF!</f>
        <v>#REF!</v>
      </c>
      <c r="H20" s="390" t="e">
        <f t="shared" si="13"/>
        <v>#REF!</v>
      </c>
      <c r="J20" s="390" t="e">
        <f>+#REF!</f>
        <v>#REF!</v>
      </c>
      <c r="K20" s="390">
        <f t="shared" si="9"/>
        <v>0</v>
      </c>
      <c r="L20" s="390" t="e">
        <f t="shared" si="14"/>
        <v>#REF!</v>
      </c>
      <c r="M20" s="390">
        <f t="shared" si="6"/>
        <v>0</v>
      </c>
      <c r="N20" s="663">
        <f t="shared" si="10"/>
        <v>0</v>
      </c>
      <c r="O20" s="391">
        <f t="shared" si="12"/>
        <v>0</v>
      </c>
      <c r="P20" s="391">
        <f t="shared" si="2"/>
        <v>0</v>
      </c>
      <c r="Q20" s="665">
        <f t="shared" si="8"/>
        <v>0</v>
      </c>
      <c r="R20" s="665" t="e">
        <f t="shared" si="3"/>
        <v>#REF!</v>
      </c>
    </row>
    <row r="21" spans="2:18" x14ac:dyDescent="0.3">
      <c r="B21" s="625" t="s">
        <v>450</v>
      </c>
      <c r="C21" s="626"/>
      <c r="D21" s="628">
        <f t="shared" si="4"/>
        <v>118</v>
      </c>
      <c r="E21" s="629"/>
      <c r="F21" s="630">
        <f t="shared" si="0"/>
        <v>0</v>
      </c>
      <c r="G21" s="390" t="e">
        <f>#REF!</f>
        <v>#REF!</v>
      </c>
      <c r="H21" s="390" t="e">
        <f t="shared" si="13"/>
        <v>#REF!</v>
      </c>
      <c r="J21" s="390" t="e">
        <f>+#REF!</f>
        <v>#REF!</v>
      </c>
      <c r="K21" s="390">
        <f t="shared" si="9"/>
        <v>0</v>
      </c>
      <c r="L21" s="390" t="e">
        <f t="shared" si="14"/>
        <v>#REF!</v>
      </c>
      <c r="M21" s="390">
        <f t="shared" si="6"/>
        <v>0</v>
      </c>
      <c r="N21" s="663">
        <f t="shared" si="10"/>
        <v>0</v>
      </c>
      <c r="O21" s="391">
        <f t="shared" si="12"/>
        <v>0</v>
      </c>
      <c r="P21" s="391">
        <f t="shared" ref="P21:P27" si="15">N21+O21</f>
        <v>0</v>
      </c>
      <c r="Q21" s="665">
        <f t="shared" si="8"/>
        <v>0</v>
      </c>
      <c r="R21" s="665" t="e">
        <f t="shared" si="3"/>
        <v>#REF!</v>
      </c>
    </row>
    <row r="22" spans="2:18" x14ac:dyDescent="0.3">
      <c r="B22" s="625" t="s">
        <v>451</v>
      </c>
      <c r="C22" s="626"/>
      <c r="D22" s="628">
        <f t="shared" si="4"/>
        <v>118</v>
      </c>
      <c r="E22" s="629"/>
      <c r="F22" s="630">
        <f t="shared" si="0"/>
        <v>0</v>
      </c>
      <c r="G22" s="390" t="e">
        <f>#REF!</f>
        <v>#REF!</v>
      </c>
      <c r="H22" s="390" t="e">
        <f t="shared" si="13"/>
        <v>#REF!</v>
      </c>
      <c r="J22" s="390" t="e">
        <f>+#REF!</f>
        <v>#REF!</v>
      </c>
      <c r="K22" s="390">
        <f t="shared" si="9"/>
        <v>0</v>
      </c>
      <c r="L22" s="390" t="e">
        <f t="shared" si="14"/>
        <v>#REF!</v>
      </c>
      <c r="M22" s="390">
        <f t="shared" si="6"/>
        <v>0</v>
      </c>
      <c r="N22" s="663">
        <f t="shared" si="10"/>
        <v>0</v>
      </c>
      <c r="O22" s="391">
        <f t="shared" si="12"/>
        <v>0</v>
      </c>
      <c r="P22" s="391">
        <f t="shared" si="15"/>
        <v>0</v>
      </c>
      <c r="Q22" s="665">
        <f t="shared" si="8"/>
        <v>0</v>
      </c>
      <c r="R22" s="665" t="e">
        <f t="shared" si="3"/>
        <v>#REF!</v>
      </c>
    </row>
    <row r="23" spans="2:18" x14ac:dyDescent="0.3">
      <c r="B23" s="625" t="s">
        <v>452</v>
      </c>
      <c r="C23" s="626"/>
      <c r="D23" s="628">
        <f t="shared" si="4"/>
        <v>118</v>
      </c>
      <c r="E23" s="629"/>
      <c r="F23" s="630">
        <f t="shared" si="0"/>
        <v>0</v>
      </c>
      <c r="G23" s="390" t="e">
        <f>#REF!</f>
        <v>#REF!</v>
      </c>
      <c r="H23" s="390" t="e">
        <f t="shared" si="13"/>
        <v>#REF!</v>
      </c>
      <c r="J23" s="390" t="e">
        <f>+#REF!</f>
        <v>#REF!</v>
      </c>
      <c r="K23" s="390">
        <f t="shared" si="9"/>
        <v>0</v>
      </c>
      <c r="L23" s="390" t="e">
        <f t="shared" si="14"/>
        <v>#REF!</v>
      </c>
      <c r="M23" s="390">
        <f t="shared" si="6"/>
        <v>0</v>
      </c>
      <c r="N23" s="663">
        <f t="shared" si="10"/>
        <v>0</v>
      </c>
      <c r="O23" s="391">
        <f t="shared" si="12"/>
        <v>0</v>
      </c>
      <c r="P23" s="391">
        <f t="shared" si="15"/>
        <v>0</v>
      </c>
      <c r="Q23" s="665">
        <f t="shared" si="8"/>
        <v>0</v>
      </c>
      <c r="R23" s="665" t="e">
        <f t="shared" si="3"/>
        <v>#REF!</v>
      </c>
    </row>
    <row r="24" spans="2:18" x14ac:dyDescent="0.3">
      <c r="B24" s="625" t="s">
        <v>453</v>
      </c>
      <c r="C24" s="626"/>
      <c r="D24" s="628">
        <f t="shared" si="4"/>
        <v>118</v>
      </c>
      <c r="E24" s="629"/>
      <c r="F24" s="630">
        <f t="shared" si="0"/>
        <v>0</v>
      </c>
      <c r="G24" s="390" t="e">
        <f>#REF!</f>
        <v>#REF!</v>
      </c>
      <c r="H24" s="390" t="e">
        <f t="shared" si="13"/>
        <v>#REF!</v>
      </c>
      <c r="J24" s="390" t="e">
        <f>+#REF!</f>
        <v>#REF!</v>
      </c>
      <c r="K24" s="390">
        <f t="shared" si="9"/>
        <v>0</v>
      </c>
      <c r="L24" s="390" t="e">
        <f t="shared" si="14"/>
        <v>#REF!</v>
      </c>
      <c r="M24" s="390">
        <f t="shared" si="6"/>
        <v>0</v>
      </c>
      <c r="N24" s="663">
        <f t="shared" si="10"/>
        <v>0</v>
      </c>
      <c r="O24" s="391">
        <f t="shared" si="12"/>
        <v>0</v>
      </c>
      <c r="P24" s="391">
        <f t="shared" si="15"/>
        <v>0</v>
      </c>
      <c r="Q24" s="665">
        <f t="shared" si="8"/>
        <v>0</v>
      </c>
      <c r="R24" s="665" t="e">
        <f t="shared" si="3"/>
        <v>#REF!</v>
      </c>
    </row>
    <row r="25" spans="2:18" x14ac:dyDescent="0.3">
      <c r="B25" s="625" t="s">
        <v>454</v>
      </c>
      <c r="C25" s="626"/>
      <c r="D25" s="628">
        <f t="shared" si="4"/>
        <v>118</v>
      </c>
      <c r="E25" s="629"/>
      <c r="F25" s="630">
        <f t="shared" si="0"/>
        <v>0</v>
      </c>
      <c r="G25" s="390" t="e">
        <f>#REF!</f>
        <v>#REF!</v>
      </c>
      <c r="H25" s="390" t="e">
        <f t="shared" si="13"/>
        <v>#REF!</v>
      </c>
      <c r="J25" s="390" t="e">
        <f>+#REF!</f>
        <v>#REF!</v>
      </c>
      <c r="K25" s="390">
        <f t="shared" si="9"/>
        <v>0</v>
      </c>
      <c r="L25" s="390" t="e">
        <f t="shared" si="14"/>
        <v>#REF!</v>
      </c>
      <c r="M25" s="390">
        <f t="shared" si="6"/>
        <v>0</v>
      </c>
      <c r="N25" s="663">
        <f t="shared" si="10"/>
        <v>0</v>
      </c>
      <c r="O25" s="391">
        <f t="shared" si="12"/>
        <v>0</v>
      </c>
      <c r="P25" s="391">
        <f t="shared" si="15"/>
        <v>0</v>
      </c>
      <c r="Q25" s="665">
        <f t="shared" si="8"/>
        <v>0</v>
      </c>
      <c r="R25" s="665" t="e">
        <f t="shared" si="3"/>
        <v>#REF!</v>
      </c>
    </row>
    <row r="26" spans="2:18" x14ac:dyDescent="0.3">
      <c r="B26" s="625" t="s">
        <v>500</v>
      </c>
      <c r="C26" s="626"/>
      <c r="D26" s="628">
        <f t="shared" si="4"/>
        <v>118</v>
      </c>
      <c r="E26" s="629"/>
      <c r="F26" s="630">
        <f t="shared" si="0"/>
        <v>0</v>
      </c>
      <c r="G26" s="390" t="e">
        <f>#REF!</f>
        <v>#REF!</v>
      </c>
      <c r="H26" s="390" t="e">
        <f t="shared" si="13"/>
        <v>#REF!</v>
      </c>
      <c r="J26" s="390" t="e">
        <f>+#REF!</f>
        <v>#REF!</v>
      </c>
      <c r="K26" s="390">
        <f t="shared" si="9"/>
        <v>0</v>
      </c>
      <c r="L26" s="390" t="e">
        <f t="shared" si="14"/>
        <v>#REF!</v>
      </c>
      <c r="M26" s="390">
        <f t="shared" si="6"/>
        <v>0</v>
      </c>
      <c r="N26" s="663">
        <f t="shared" si="10"/>
        <v>0</v>
      </c>
      <c r="O26" s="391">
        <f t="shared" si="12"/>
        <v>0</v>
      </c>
      <c r="P26" s="391">
        <f t="shared" si="15"/>
        <v>0</v>
      </c>
      <c r="Q26" s="665">
        <f t="shared" si="8"/>
        <v>0</v>
      </c>
      <c r="R26" s="665" t="e">
        <f t="shared" si="3"/>
        <v>#REF!</v>
      </c>
    </row>
    <row r="27" spans="2:18" x14ac:dyDescent="0.3">
      <c r="B27" s="625" t="s">
        <v>507</v>
      </c>
      <c r="C27" s="626"/>
      <c r="D27" s="628">
        <f t="shared" si="4"/>
        <v>118</v>
      </c>
      <c r="E27" s="629"/>
      <c r="F27" s="630">
        <f t="shared" si="0"/>
        <v>0</v>
      </c>
      <c r="G27" s="390" t="e">
        <f>#REF!</f>
        <v>#REF!</v>
      </c>
      <c r="H27" s="390" t="e">
        <f t="shared" si="13"/>
        <v>#REF!</v>
      </c>
      <c r="J27" s="390" t="e">
        <f>+#REF!</f>
        <v>#REF!</v>
      </c>
      <c r="K27" s="390">
        <f t="shared" si="9"/>
        <v>0</v>
      </c>
      <c r="L27" s="390" t="e">
        <f t="shared" si="14"/>
        <v>#REF!</v>
      </c>
      <c r="M27" s="390">
        <f t="shared" si="6"/>
        <v>0</v>
      </c>
      <c r="N27" s="663">
        <f t="shared" si="10"/>
        <v>0</v>
      </c>
      <c r="O27" s="391">
        <f t="shared" si="12"/>
        <v>0</v>
      </c>
      <c r="P27" s="391">
        <f t="shared" si="15"/>
        <v>0</v>
      </c>
      <c r="Q27" s="665">
        <f t="shared" si="8"/>
        <v>0</v>
      </c>
      <c r="R27" s="665" t="e">
        <f t="shared" si="3"/>
        <v>#REF!</v>
      </c>
    </row>
    <row r="28" spans="2:18" x14ac:dyDescent="0.3">
      <c r="B28" s="625" t="s">
        <v>508</v>
      </c>
      <c r="C28" s="626"/>
      <c r="D28" s="628">
        <f t="shared" si="4"/>
        <v>118</v>
      </c>
      <c r="E28" s="629"/>
      <c r="F28" s="630">
        <f t="shared" si="0"/>
        <v>0</v>
      </c>
      <c r="G28" s="390" t="e">
        <f>#REF!</f>
        <v>#REF!</v>
      </c>
      <c r="H28" s="390" t="e">
        <f>H27+G28</f>
        <v>#REF!</v>
      </c>
      <c r="J28" s="390" t="e">
        <f>+#REF!</f>
        <v>#REF!</v>
      </c>
      <c r="K28" s="390">
        <f t="shared" si="9"/>
        <v>0</v>
      </c>
      <c r="L28" s="390" t="e">
        <f>L27-K28</f>
        <v>#REF!</v>
      </c>
      <c r="M28" s="390">
        <f t="shared" si="6"/>
        <v>0</v>
      </c>
      <c r="N28" s="663">
        <f t="shared" si="10"/>
        <v>0</v>
      </c>
      <c r="O28" s="391">
        <f t="shared" si="12"/>
        <v>0</v>
      </c>
      <c r="P28" s="391">
        <f t="shared" si="2"/>
        <v>0</v>
      </c>
      <c r="Q28" s="665">
        <f t="shared" si="8"/>
        <v>0</v>
      </c>
      <c r="R28" s="665" t="e">
        <f t="shared" si="3"/>
        <v>#REF!</v>
      </c>
    </row>
    <row r="29" spans="2:18" x14ac:dyDescent="0.3">
      <c r="B29" s="631" t="s">
        <v>0</v>
      </c>
      <c r="C29" s="632">
        <f>SUM(C6:C28)</f>
        <v>118</v>
      </c>
      <c r="D29" s="633"/>
      <c r="E29" s="632">
        <f>SUM(E6:E28)</f>
        <v>0</v>
      </c>
      <c r="F29" s="632"/>
      <c r="G29" s="634" t="e">
        <f>SUM(G6:G28)</f>
        <v>#REF!</v>
      </c>
      <c r="H29" s="635"/>
      <c r="J29" s="392">
        <v>0</v>
      </c>
      <c r="K29" s="392">
        <f>SUM(K7:K28)</f>
        <v>0</v>
      </c>
      <c r="L29" s="636"/>
      <c r="M29" s="636"/>
      <c r="N29" s="393">
        <f>SUM(N7:N28)</f>
        <v>0</v>
      </c>
      <c r="O29" s="393">
        <f>SUM(O7:O28)</f>
        <v>0</v>
      </c>
      <c r="P29" s="393">
        <f>SUM(P6:P28)</f>
        <v>0</v>
      </c>
    </row>
  </sheetData>
  <printOptions horizontalCentered="1"/>
  <pageMargins left="0.11811023622047245" right="0.11811023622047245" top="0.74803149606299213" bottom="0.55118110236220474" header="0.31496062992125984" footer="0.31496062992125984"/>
  <pageSetup scale="73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rgb="FF0070C0"/>
  </sheetPr>
  <dimension ref="A1:AD219"/>
  <sheetViews>
    <sheetView zoomScale="66" zoomScaleNormal="100" zoomScaleSheetLayoutView="109" workbookViewId="0">
      <selection activeCell="C1" sqref="C1"/>
    </sheetView>
  </sheetViews>
  <sheetFormatPr defaultColWidth="9.109375" defaultRowHeight="15" x14ac:dyDescent="0.25"/>
  <cols>
    <col min="1" max="1" width="11.109375" style="2" bestFit="1" customWidth="1"/>
    <col min="2" max="2" width="9.88671875" style="2" customWidth="1"/>
    <col min="3" max="3" width="8.88671875" style="2" customWidth="1"/>
    <col min="4" max="4" width="10" style="2" customWidth="1"/>
    <col min="5" max="5" width="8.109375" style="2" customWidth="1"/>
    <col min="6" max="9" width="7.109375" style="2" customWidth="1"/>
    <col min="10" max="13" width="10.109375" style="2" customWidth="1"/>
    <col min="14" max="14" width="9.109375" style="2" customWidth="1"/>
    <col min="15" max="15" width="9.109375" style="2"/>
    <col min="16" max="16" width="11.88671875" style="2" bestFit="1" customWidth="1"/>
    <col min="17" max="18" width="11.88671875" style="2" customWidth="1"/>
    <col min="19" max="21" width="8.88671875" style="2" hidden="1" customWidth="1"/>
    <col min="22" max="22" width="8" style="2" hidden="1" customWidth="1"/>
    <col min="23" max="23" width="8.88671875" style="2" hidden="1" customWidth="1"/>
    <col min="24" max="26" width="8" style="2" hidden="1" customWidth="1"/>
    <col min="27" max="27" width="8.88671875" style="2" hidden="1" customWidth="1"/>
    <col min="28" max="30" width="8" style="2" hidden="1" customWidth="1"/>
    <col min="31" max="32" width="8" style="2" bestFit="1" customWidth="1"/>
    <col min="33" max="33" width="8.88671875" style="2" bestFit="1" customWidth="1"/>
    <col min="34" max="39" width="8" style="2" bestFit="1" customWidth="1"/>
    <col min="40" max="40" width="8.88671875" style="2" bestFit="1" customWidth="1"/>
    <col min="41" max="46" width="8" style="2" bestFit="1" customWidth="1"/>
    <col min="47" max="47" width="8.88671875" style="2" bestFit="1" customWidth="1"/>
    <col min="48" max="53" width="8" style="2" bestFit="1" customWidth="1"/>
    <col min="54" max="54" width="8.88671875" style="2" bestFit="1" customWidth="1"/>
    <col min="55" max="60" width="8" style="2" bestFit="1" customWidth="1"/>
    <col min="61" max="61" width="8.88671875" style="2" bestFit="1" customWidth="1"/>
    <col min="62" max="67" width="8" style="2" bestFit="1" customWidth="1"/>
    <col min="68" max="68" width="8.88671875" style="2" bestFit="1" customWidth="1"/>
    <col min="69" max="74" width="8" style="2" bestFit="1" customWidth="1"/>
    <col min="75" max="75" width="8.88671875" style="2" bestFit="1" customWidth="1"/>
    <col min="76" max="81" width="8" style="2" bestFit="1" customWidth="1"/>
    <col min="82" max="82" width="8.88671875" style="2" bestFit="1" customWidth="1"/>
    <col min="83" max="88" width="8" style="2" bestFit="1" customWidth="1"/>
    <col min="89" max="89" width="8.88671875" style="2" bestFit="1" customWidth="1"/>
    <col min="90" max="95" width="8" style="2" bestFit="1" customWidth="1"/>
    <col min="96" max="96" width="8.88671875" style="2" bestFit="1" customWidth="1"/>
    <col min="97" max="102" width="8" style="2" bestFit="1" customWidth="1"/>
    <col min="103" max="109" width="11.88671875" style="2" bestFit="1" customWidth="1"/>
    <col min="110" max="430" width="13.109375" style="2" bestFit="1" customWidth="1"/>
    <col min="431" max="437" width="11.88671875" style="2" bestFit="1" customWidth="1"/>
    <col min="438" max="16384" width="9.109375" style="2"/>
  </cols>
  <sheetData>
    <row r="1" spans="1:30" x14ac:dyDescent="0.25">
      <c r="B1" s="24" t="s">
        <v>26</v>
      </c>
      <c r="C1" s="24" t="s">
        <v>353</v>
      </c>
      <c r="D1" s="24" t="s">
        <v>354</v>
      </c>
      <c r="E1" s="24" t="s">
        <v>355</v>
      </c>
      <c r="F1" s="21" t="s">
        <v>0</v>
      </c>
      <c r="G1" s="21"/>
      <c r="H1" s="21"/>
      <c r="I1" s="22"/>
      <c r="J1" s="22"/>
      <c r="K1" s="22"/>
      <c r="L1" s="22"/>
      <c r="M1" s="21"/>
      <c r="Q1" s="26"/>
    </row>
    <row r="2" spans="1:30" x14ac:dyDescent="0.25">
      <c r="B2" s="3" t="s">
        <v>18</v>
      </c>
      <c r="C2" s="3">
        <v>0</v>
      </c>
      <c r="D2" s="3">
        <v>0</v>
      </c>
      <c r="E2" s="3">
        <f>1</f>
        <v>1</v>
      </c>
      <c r="F2" s="11">
        <f>SUM(C2:E2)</f>
        <v>1</v>
      </c>
      <c r="G2" s="11"/>
      <c r="H2" s="11"/>
      <c r="I2" s="3"/>
      <c r="J2" s="3"/>
      <c r="K2" s="3"/>
      <c r="L2" s="3"/>
      <c r="M2" s="21"/>
      <c r="N2" s="36"/>
    </row>
    <row r="3" spans="1:30" x14ac:dyDescent="0.25">
      <c r="B3" s="3" t="s">
        <v>21</v>
      </c>
      <c r="C3" s="3">
        <v>0</v>
      </c>
      <c r="D3" s="3">
        <v>0</v>
      </c>
      <c r="E3" s="3">
        <f>35+64+30</f>
        <v>129</v>
      </c>
      <c r="F3" s="11">
        <f>SUM(C3:E3)</f>
        <v>129</v>
      </c>
      <c r="G3" s="11"/>
      <c r="H3" s="11"/>
      <c r="I3" s="3"/>
      <c r="J3" s="3"/>
      <c r="K3" s="3"/>
      <c r="L3" s="3"/>
      <c r="M3" s="21"/>
      <c r="N3" s="36"/>
    </row>
    <row r="4" spans="1:30" x14ac:dyDescent="0.25">
      <c r="B4" s="3" t="s">
        <v>22</v>
      </c>
      <c r="C4" s="3">
        <v>0</v>
      </c>
      <c r="D4" s="3">
        <v>0</v>
      </c>
      <c r="E4" s="3">
        <f>35+17</f>
        <v>52</v>
      </c>
      <c r="F4" s="11">
        <f>SUM(C4:E4)</f>
        <v>52</v>
      </c>
      <c r="G4" s="11"/>
      <c r="H4" s="11"/>
      <c r="I4" s="21"/>
      <c r="J4" s="21"/>
      <c r="K4" s="21"/>
      <c r="L4" s="21"/>
      <c r="M4" s="21"/>
    </row>
    <row r="5" spans="1:30" x14ac:dyDescent="0.25">
      <c r="B5" s="3" t="s">
        <v>23</v>
      </c>
      <c r="C5" s="3">
        <v>0</v>
      </c>
      <c r="D5" s="3">
        <v>0</v>
      </c>
      <c r="E5" s="3">
        <f>16</f>
        <v>16</v>
      </c>
      <c r="F5" s="11">
        <f>SUM(C5:E5)</f>
        <v>16</v>
      </c>
      <c r="G5" s="32"/>
      <c r="H5" s="32"/>
    </row>
    <row r="6" spans="1:30" x14ac:dyDescent="0.25">
      <c r="B6" s="3" t="s">
        <v>356</v>
      </c>
      <c r="C6" s="3">
        <v>0</v>
      </c>
      <c r="D6" s="3">
        <v>5</v>
      </c>
      <c r="E6" s="3">
        <v>19</v>
      </c>
      <c r="F6" s="11">
        <f>SUM(C6:E6)</f>
        <v>24</v>
      </c>
      <c r="G6" s="32"/>
      <c r="H6" s="32"/>
    </row>
    <row r="7" spans="1:30" x14ac:dyDescent="0.25">
      <c r="B7" s="21"/>
      <c r="C7" s="21">
        <f>SUM(C2:C6)</f>
        <v>0</v>
      </c>
      <c r="D7" s="21">
        <f>SUM(D2:D6)</f>
        <v>5</v>
      </c>
      <c r="E7" s="21">
        <f>SUM(E2:E6)</f>
        <v>217</v>
      </c>
      <c r="F7" s="21">
        <f>SUM(F2:F6)</f>
        <v>222</v>
      </c>
      <c r="G7" s="20"/>
      <c r="H7" s="20"/>
    </row>
    <row r="8" spans="1:30" x14ac:dyDescent="0.25">
      <c r="B8" s="25"/>
      <c r="C8" s="25"/>
      <c r="D8" s="25"/>
      <c r="E8" s="25"/>
      <c r="F8" s="25"/>
      <c r="G8" s="25"/>
      <c r="H8" s="25"/>
      <c r="I8" s="25"/>
      <c r="J8" s="124"/>
      <c r="K8" s="124"/>
      <c r="L8" s="124"/>
      <c r="M8" s="124"/>
      <c r="N8" s="25"/>
      <c r="S8" s="125">
        <f>+SUM(S11:S195)</f>
        <v>0</v>
      </c>
      <c r="T8" s="125">
        <f>+SUM(T11:T195)</f>
        <v>0</v>
      </c>
      <c r="V8" s="125">
        <f>+SUM(V11:V195)</f>
        <v>0</v>
      </c>
      <c r="W8" s="125">
        <f>+SUM(W11:W195)</f>
        <v>0</v>
      </c>
      <c r="X8" s="125">
        <f>+SUM(X11:X195)</f>
        <v>0</v>
      </c>
    </row>
    <row r="9" spans="1:30" x14ac:dyDescent="0.25">
      <c r="C9" s="35"/>
      <c r="D9" s="35"/>
      <c r="E9" s="126">
        <f t="shared" ref="E9:L9" si="0">+SUBTOTAL(9,E11:E219)</f>
        <v>221</v>
      </c>
      <c r="F9" s="126">
        <f t="shared" si="0"/>
        <v>0</v>
      </c>
      <c r="G9" s="126">
        <f t="shared" si="0"/>
        <v>0</v>
      </c>
      <c r="H9" s="126">
        <f t="shared" si="0"/>
        <v>198</v>
      </c>
      <c r="I9" s="126">
        <f t="shared" si="0"/>
        <v>24</v>
      </c>
      <c r="J9" s="126">
        <f t="shared" si="0"/>
        <v>0</v>
      </c>
      <c r="K9" s="126">
        <f t="shared" si="0"/>
        <v>0</v>
      </c>
      <c r="L9" s="126">
        <f t="shared" si="0"/>
        <v>0</v>
      </c>
      <c r="M9" s="126">
        <f>+SUBTOTAL(9,M11:M219)</f>
        <v>0</v>
      </c>
      <c r="N9" s="126">
        <f>+SUBTOTAL(9,N11:N252)</f>
        <v>197</v>
      </c>
      <c r="O9" s="127">
        <f>+SUBTOTAL(9,O11:O252)</f>
        <v>0</v>
      </c>
      <c r="P9" s="35"/>
      <c r="Q9" s="35"/>
      <c r="R9" s="35"/>
      <c r="S9" s="287"/>
      <c r="T9" s="287"/>
      <c r="U9" s="288" t="s">
        <v>3</v>
      </c>
      <c r="V9" s="764"/>
      <c r="W9" s="764"/>
      <c r="X9" s="764"/>
    </row>
    <row r="10" spans="1:30" s="20" customFormat="1" x14ac:dyDescent="0.25">
      <c r="A10" s="21" t="s">
        <v>31</v>
      </c>
      <c r="B10" s="24" t="s">
        <v>32</v>
      </c>
      <c r="C10" s="21" t="s">
        <v>3</v>
      </c>
      <c r="D10" s="21" t="s">
        <v>33</v>
      </c>
      <c r="E10" s="21" t="s">
        <v>357</v>
      </c>
      <c r="F10" s="22" t="s">
        <v>353</v>
      </c>
      <c r="G10" s="22" t="s">
        <v>354</v>
      </c>
      <c r="H10" s="22" t="s">
        <v>355</v>
      </c>
      <c r="I10" s="22" t="s">
        <v>356</v>
      </c>
      <c r="J10" s="22" t="s">
        <v>358</v>
      </c>
      <c r="K10" s="22" t="s">
        <v>359</v>
      </c>
      <c r="L10" s="22" t="s">
        <v>360</v>
      </c>
      <c r="M10" s="22" t="s">
        <v>361</v>
      </c>
      <c r="N10" s="22" t="s">
        <v>28</v>
      </c>
      <c r="O10" s="22" t="s">
        <v>92</v>
      </c>
      <c r="P10" s="126"/>
      <c r="Q10" s="126"/>
      <c r="R10" s="126"/>
      <c r="S10" s="289" t="s">
        <v>5</v>
      </c>
      <c r="T10" s="289" t="s">
        <v>6</v>
      </c>
      <c r="U10" s="289" t="s">
        <v>3</v>
      </c>
      <c r="V10" s="289" t="s">
        <v>5</v>
      </c>
      <c r="W10" s="289" t="s">
        <v>6</v>
      </c>
      <c r="X10" s="289"/>
      <c r="Y10" s="126"/>
      <c r="Z10" s="126"/>
      <c r="AA10" s="126"/>
      <c r="AB10" s="126"/>
      <c r="AC10" s="126"/>
      <c r="AD10" s="126"/>
    </row>
    <row r="11" spans="1:30" customFormat="1" ht="15.75" x14ac:dyDescent="0.3">
      <c r="A11" s="128">
        <v>45199</v>
      </c>
      <c r="B11" s="128">
        <v>45382</v>
      </c>
      <c r="C11" s="128">
        <v>45138</v>
      </c>
      <c r="D11" s="131" t="s">
        <v>18</v>
      </c>
      <c r="E11" s="34"/>
      <c r="F11" s="34"/>
      <c r="G11" s="34"/>
      <c r="H11" s="34"/>
      <c r="I11" s="34"/>
      <c r="J11" s="5">
        <f>(F11*'[20]Assumption Sheet'!$K$18)/10^7</f>
        <v>0</v>
      </c>
      <c r="K11" s="5">
        <f>(G11*'[20]Assumption Sheet'!$K$18)/10^7</f>
        <v>0</v>
      </c>
      <c r="L11" s="5">
        <f>(H11*'[20]Assumption Sheet'!$K$18)/10^7</f>
        <v>0</v>
      </c>
      <c r="M11" s="5"/>
      <c r="N11" s="5">
        <f t="shared" ref="N11:N50" si="1">SUM(E11:G11)</f>
        <v>0</v>
      </c>
      <c r="O11" s="5">
        <f>SUM(J11:M11)</f>
        <v>0</v>
      </c>
      <c r="P11" s="6"/>
      <c r="Q11" s="8"/>
      <c r="R11" s="8"/>
      <c r="S11" s="290">
        <f>J11</f>
        <v>0</v>
      </c>
      <c r="T11" s="290">
        <f>M11</f>
        <v>0</v>
      </c>
      <c r="U11" s="291">
        <f t="shared" ref="U11:U42" si="2">C11</f>
        <v>45138</v>
      </c>
      <c r="V11" s="290">
        <f>S11*'Assumption Sheet'!$D$8</f>
        <v>0</v>
      </c>
      <c r="W11" s="290">
        <f>T11*'Assumption Sheet'!$D$8</f>
        <v>0</v>
      </c>
      <c r="X11" s="290">
        <f t="shared" ref="X11:X42" si="3">SUM(V11:W11)</f>
        <v>0</v>
      </c>
      <c r="Y11" s="7"/>
      <c r="Z11" s="6"/>
      <c r="AA11" s="6"/>
      <c r="AB11" s="6"/>
      <c r="AC11" s="6"/>
    </row>
    <row r="12" spans="1:30" customFormat="1" ht="15.75" x14ac:dyDescent="0.3">
      <c r="A12" s="128">
        <f t="shared" ref="A12:C27" si="4">A11</f>
        <v>45199</v>
      </c>
      <c r="B12" s="128">
        <f t="shared" si="4"/>
        <v>45382</v>
      </c>
      <c r="C12" s="128">
        <f t="shared" si="4"/>
        <v>45138</v>
      </c>
      <c r="D12" s="129" t="s">
        <v>21</v>
      </c>
      <c r="E12" s="34">
        <f>2</f>
        <v>2</v>
      </c>
      <c r="F12" s="34"/>
      <c r="G12" s="34"/>
      <c r="H12" s="34">
        <f>E12</f>
        <v>2</v>
      </c>
      <c r="I12" s="34"/>
      <c r="J12" s="5"/>
      <c r="K12" s="5"/>
      <c r="L12" s="5">
        <f>(H12*'Assumption Sheet'!$K$22)/10^7</f>
        <v>0</v>
      </c>
      <c r="M12" s="5"/>
      <c r="N12" s="5">
        <f t="shared" si="1"/>
        <v>2</v>
      </c>
      <c r="O12" s="5">
        <f t="shared" ref="O12:O75" si="5">SUM(J12:M12)</f>
        <v>0</v>
      </c>
      <c r="P12" s="6"/>
      <c r="Q12" s="8"/>
      <c r="R12" s="8"/>
      <c r="S12" s="290">
        <f t="shared" ref="S12:S75" si="6">J12</f>
        <v>0</v>
      </c>
      <c r="T12" s="290">
        <f t="shared" ref="T12:T48" si="7">M12</f>
        <v>0</v>
      </c>
      <c r="U12" s="291">
        <f t="shared" si="2"/>
        <v>45138</v>
      </c>
      <c r="V12" s="290">
        <f>S12*'Assumption Sheet'!$D$8</f>
        <v>0</v>
      </c>
      <c r="W12" s="290">
        <f>T12*'Assumption Sheet'!$D$8</f>
        <v>0</v>
      </c>
      <c r="X12" s="290">
        <f t="shared" si="3"/>
        <v>0</v>
      </c>
      <c r="Y12" s="7"/>
      <c r="Z12" s="6"/>
      <c r="AA12" s="6"/>
      <c r="AB12" s="6"/>
      <c r="AC12" s="6"/>
    </row>
    <row r="13" spans="1:30" customFormat="1" ht="15.75" x14ac:dyDescent="0.3">
      <c r="A13" s="128">
        <f t="shared" si="4"/>
        <v>45199</v>
      </c>
      <c r="B13" s="128">
        <f t="shared" si="4"/>
        <v>45382</v>
      </c>
      <c r="C13" s="128">
        <f t="shared" si="4"/>
        <v>45138</v>
      </c>
      <c r="D13" s="129" t="s">
        <v>22</v>
      </c>
      <c r="E13" s="3">
        <f>1</f>
        <v>1</v>
      </c>
      <c r="F13" s="34"/>
      <c r="G13" s="34"/>
      <c r="H13" s="34">
        <f>E13</f>
        <v>1</v>
      </c>
      <c r="I13" s="34"/>
      <c r="J13" s="5"/>
      <c r="K13" s="5"/>
      <c r="L13" s="5">
        <f>(H13*'Assumption Sheet'!$K$23)/10^7</f>
        <v>0</v>
      </c>
      <c r="M13" s="5"/>
      <c r="N13" s="5">
        <f t="shared" si="1"/>
        <v>1</v>
      </c>
      <c r="O13" s="5">
        <f t="shared" si="5"/>
        <v>0</v>
      </c>
      <c r="P13" s="6"/>
      <c r="Q13" s="8"/>
      <c r="R13" s="8"/>
      <c r="S13" s="290">
        <f t="shared" si="6"/>
        <v>0</v>
      </c>
      <c r="T13" s="290">
        <f t="shared" si="7"/>
        <v>0</v>
      </c>
      <c r="U13" s="291">
        <f t="shared" si="2"/>
        <v>45138</v>
      </c>
      <c r="V13" s="290">
        <f>S13*'Assumption Sheet'!$D$8</f>
        <v>0</v>
      </c>
      <c r="W13" s="290">
        <f>T13*'Assumption Sheet'!$D$8</f>
        <v>0</v>
      </c>
      <c r="X13" s="290">
        <f t="shared" si="3"/>
        <v>0</v>
      </c>
      <c r="Y13" s="7"/>
      <c r="Z13" s="6"/>
      <c r="AA13" s="6"/>
      <c r="AB13" s="6"/>
      <c r="AC13" s="6"/>
    </row>
    <row r="14" spans="1:30" customFormat="1" ht="15.75" x14ac:dyDescent="0.3">
      <c r="A14" s="128">
        <f t="shared" si="4"/>
        <v>45199</v>
      </c>
      <c r="B14" s="128">
        <f t="shared" si="4"/>
        <v>45382</v>
      </c>
      <c r="C14" s="128">
        <f t="shared" si="4"/>
        <v>45138</v>
      </c>
      <c r="D14" s="131" t="s">
        <v>23</v>
      </c>
      <c r="E14" s="34"/>
      <c r="F14" s="34"/>
      <c r="G14" s="34"/>
      <c r="H14" s="34"/>
      <c r="I14" s="34"/>
      <c r="J14" s="5"/>
      <c r="K14" s="5"/>
      <c r="L14" s="5"/>
      <c r="M14" s="5"/>
      <c r="N14" s="5">
        <f t="shared" si="1"/>
        <v>0</v>
      </c>
      <c r="O14" s="5">
        <f t="shared" si="5"/>
        <v>0</v>
      </c>
      <c r="P14" s="6"/>
      <c r="Q14" s="8"/>
      <c r="R14" s="8"/>
      <c r="S14" s="290">
        <f t="shared" si="6"/>
        <v>0</v>
      </c>
      <c r="T14" s="290">
        <f t="shared" si="7"/>
        <v>0</v>
      </c>
      <c r="U14" s="291">
        <f t="shared" si="2"/>
        <v>45138</v>
      </c>
      <c r="V14" s="290">
        <f>S14*'Assumption Sheet'!$D$8</f>
        <v>0</v>
      </c>
      <c r="W14" s="290">
        <f>T14*'Assumption Sheet'!$D$8</f>
        <v>0</v>
      </c>
      <c r="X14" s="290">
        <f t="shared" si="3"/>
        <v>0</v>
      </c>
      <c r="Y14" s="7"/>
      <c r="Z14" s="6"/>
      <c r="AA14" s="6"/>
      <c r="AB14" s="6"/>
      <c r="AC14" s="6"/>
    </row>
    <row r="15" spans="1:30" customFormat="1" ht="15.75" x14ac:dyDescent="0.3">
      <c r="A15" s="128">
        <f t="shared" si="4"/>
        <v>45199</v>
      </c>
      <c r="B15" s="128">
        <f t="shared" si="4"/>
        <v>45382</v>
      </c>
      <c r="C15" s="128">
        <f>EOMONTH(C11,1)</f>
        <v>45169</v>
      </c>
      <c r="D15" s="131" t="s">
        <v>18</v>
      </c>
      <c r="E15" s="34"/>
      <c r="F15" s="34"/>
      <c r="G15" s="34"/>
      <c r="H15" s="34"/>
      <c r="I15" s="34"/>
      <c r="J15" s="5">
        <f>(F15*'[20]Assumption Sheet'!$K$18)/10^7</f>
        <v>0</v>
      </c>
      <c r="K15" s="5">
        <f>(G15*'[20]Assumption Sheet'!$K$18)/10^7</f>
        <v>0</v>
      </c>
      <c r="L15" s="5">
        <f>(H15*'[20]Assumption Sheet'!$K$18)/10^7</f>
        <v>0</v>
      </c>
      <c r="M15" s="5"/>
      <c r="N15" s="5">
        <f t="shared" si="1"/>
        <v>0</v>
      </c>
      <c r="O15" s="5">
        <f t="shared" si="5"/>
        <v>0</v>
      </c>
      <c r="P15" s="6"/>
      <c r="Q15" s="8"/>
      <c r="R15" s="8"/>
      <c r="S15" s="290">
        <f t="shared" si="6"/>
        <v>0</v>
      </c>
      <c r="T15" s="290">
        <f t="shared" si="7"/>
        <v>0</v>
      </c>
      <c r="U15" s="291">
        <f t="shared" si="2"/>
        <v>45169</v>
      </c>
      <c r="V15" s="290">
        <f>S15*'Assumption Sheet'!$D$8</f>
        <v>0</v>
      </c>
      <c r="W15" s="290">
        <f>T15*'Assumption Sheet'!$D$8</f>
        <v>0</v>
      </c>
      <c r="X15" s="290">
        <f t="shared" si="3"/>
        <v>0</v>
      </c>
      <c r="Y15" s="7"/>
      <c r="Z15" s="6"/>
      <c r="AA15" s="6"/>
      <c r="AB15" s="6"/>
      <c r="AC15" s="6"/>
    </row>
    <row r="16" spans="1:30" customFormat="1" ht="15.75" x14ac:dyDescent="0.3">
      <c r="A16" s="128">
        <f t="shared" si="4"/>
        <v>45199</v>
      </c>
      <c r="B16" s="128">
        <f t="shared" si="4"/>
        <v>45382</v>
      </c>
      <c r="C16" s="128">
        <f>C15</f>
        <v>45169</v>
      </c>
      <c r="D16" s="129" t="s">
        <v>21</v>
      </c>
      <c r="E16" s="34">
        <f>2</f>
        <v>2</v>
      </c>
      <c r="F16" s="34"/>
      <c r="G16" s="34"/>
      <c r="H16" s="34">
        <f>E16</f>
        <v>2</v>
      </c>
      <c r="I16" s="34"/>
      <c r="J16" s="5"/>
      <c r="K16" s="5"/>
      <c r="L16" s="5">
        <f>(H16*'Assumption Sheet'!$K$22)/10^7</f>
        <v>0</v>
      </c>
      <c r="M16" s="5"/>
      <c r="N16" s="5">
        <f t="shared" si="1"/>
        <v>2</v>
      </c>
      <c r="O16" s="5">
        <f t="shared" si="5"/>
        <v>0</v>
      </c>
      <c r="P16" s="6"/>
      <c r="Q16" s="8"/>
      <c r="R16" s="8"/>
      <c r="S16" s="290">
        <f t="shared" si="6"/>
        <v>0</v>
      </c>
      <c r="T16" s="290">
        <f t="shared" si="7"/>
        <v>0</v>
      </c>
      <c r="U16" s="291">
        <f t="shared" si="2"/>
        <v>45169</v>
      </c>
      <c r="V16" s="290">
        <f>S16*'Assumption Sheet'!$D$8</f>
        <v>0</v>
      </c>
      <c r="W16" s="290">
        <f>T16*'Assumption Sheet'!$D$8</f>
        <v>0</v>
      </c>
      <c r="X16" s="290">
        <f t="shared" si="3"/>
        <v>0</v>
      </c>
      <c r="Y16" s="7"/>
      <c r="Z16" s="6"/>
      <c r="AA16" s="6"/>
      <c r="AB16" s="6"/>
      <c r="AC16" s="6"/>
    </row>
    <row r="17" spans="1:29" customFormat="1" ht="15.75" x14ac:dyDescent="0.3">
      <c r="A17" s="128">
        <f t="shared" si="4"/>
        <v>45199</v>
      </c>
      <c r="B17" s="128">
        <f t="shared" si="4"/>
        <v>45382</v>
      </c>
      <c r="C17" s="128">
        <f>C16</f>
        <v>45169</v>
      </c>
      <c r="D17" s="129" t="s">
        <v>22</v>
      </c>
      <c r="E17" s="3">
        <f>1</f>
        <v>1</v>
      </c>
      <c r="F17" s="34"/>
      <c r="G17" s="34"/>
      <c r="H17" s="34">
        <f>E17</f>
        <v>1</v>
      </c>
      <c r="I17" s="34"/>
      <c r="J17" s="5"/>
      <c r="K17" s="5"/>
      <c r="L17" s="5">
        <f>(H17*'Assumption Sheet'!$K$23)/10^7</f>
        <v>0</v>
      </c>
      <c r="M17" s="5"/>
      <c r="N17" s="5">
        <f t="shared" si="1"/>
        <v>1</v>
      </c>
      <c r="O17" s="5">
        <f t="shared" si="5"/>
        <v>0</v>
      </c>
      <c r="P17" s="6"/>
      <c r="Q17" s="8"/>
      <c r="R17" s="8"/>
      <c r="S17" s="290">
        <f t="shared" si="6"/>
        <v>0</v>
      </c>
      <c r="T17" s="290">
        <f t="shared" si="7"/>
        <v>0</v>
      </c>
      <c r="U17" s="291">
        <f t="shared" si="2"/>
        <v>45169</v>
      </c>
      <c r="V17" s="290">
        <f>S17*'Assumption Sheet'!$D$8</f>
        <v>0</v>
      </c>
      <c r="W17" s="290">
        <f>T17*'Assumption Sheet'!$D$8</f>
        <v>0</v>
      </c>
      <c r="X17" s="290">
        <f t="shared" si="3"/>
        <v>0</v>
      </c>
      <c r="Y17" s="7"/>
      <c r="Z17" s="6"/>
      <c r="AA17" s="6"/>
      <c r="AB17" s="6"/>
      <c r="AC17" s="6"/>
    </row>
    <row r="18" spans="1:29" customFormat="1" ht="15.75" x14ac:dyDescent="0.3">
      <c r="A18" s="128">
        <f t="shared" si="4"/>
        <v>45199</v>
      </c>
      <c r="B18" s="128">
        <f t="shared" si="4"/>
        <v>45382</v>
      </c>
      <c r="C18" s="128">
        <f>C17</f>
        <v>45169</v>
      </c>
      <c r="D18" s="131" t="s">
        <v>23</v>
      </c>
      <c r="E18" s="34"/>
      <c r="F18" s="34"/>
      <c r="G18" s="34"/>
      <c r="H18" s="34"/>
      <c r="I18" s="34"/>
      <c r="J18" s="5"/>
      <c r="K18" s="5"/>
      <c r="L18" s="5"/>
      <c r="M18" s="5"/>
      <c r="N18" s="5">
        <f t="shared" si="1"/>
        <v>0</v>
      </c>
      <c r="O18" s="5">
        <f t="shared" si="5"/>
        <v>0</v>
      </c>
      <c r="P18" s="6"/>
      <c r="Q18" s="8"/>
      <c r="R18" s="8"/>
      <c r="S18" s="290">
        <f t="shared" si="6"/>
        <v>0</v>
      </c>
      <c r="T18" s="290">
        <f t="shared" si="7"/>
        <v>0</v>
      </c>
      <c r="U18" s="291">
        <f t="shared" si="2"/>
        <v>45169</v>
      </c>
      <c r="V18" s="290">
        <f>S18*'Assumption Sheet'!$D$8</f>
        <v>0</v>
      </c>
      <c r="W18" s="290">
        <f>T18*'Assumption Sheet'!$D$8</f>
        <v>0</v>
      </c>
      <c r="X18" s="290">
        <f t="shared" si="3"/>
        <v>0</v>
      </c>
      <c r="Y18" s="7"/>
      <c r="Z18" s="6"/>
      <c r="AA18" s="6"/>
      <c r="AB18" s="6"/>
      <c r="AC18" s="6"/>
    </row>
    <row r="19" spans="1:29" customFormat="1" ht="15.75" x14ac:dyDescent="0.3">
      <c r="A19" s="128">
        <f t="shared" si="4"/>
        <v>45199</v>
      </c>
      <c r="B19" s="128">
        <f t="shared" si="4"/>
        <v>45382</v>
      </c>
      <c r="C19" s="128">
        <f>EOMONTH(C15,1)</f>
        <v>45199</v>
      </c>
      <c r="D19" s="131" t="s">
        <v>18</v>
      </c>
      <c r="E19" s="34"/>
      <c r="F19" s="34"/>
      <c r="G19" s="34"/>
      <c r="H19" s="34"/>
      <c r="I19" s="34"/>
      <c r="J19" s="5">
        <f>(F19*'[20]Assumption Sheet'!$K$18)/10^7</f>
        <v>0</v>
      </c>
      <c r="K19" s="5">
        <f>(G19*'[20]Assumption Sheet'!$K$18)/10^7</f>
        <v>0</v>
      </c>
      <c r="L19" s="5">
        <f>(H19*'[20]Assumption Sheet'!$K$18)/10^7</f>
        <v>0</v>
      </c>
      <c r="M19" s="5"/>
      <c r="N19" s="5">
        <f t="shared" si="1"/>
        <v>0</v>
      </c>
      <c r="O19" s="5">
        <f t="shared" si="5"/>
        <v>0</v>
      </c>
      <c r="P19" s="6"/>
      <c r="Q19" s="8"/>
      <c r="R19" s="8"/>
      <c r="S19" s="290">
        <f t="shared" si="6"/>
        <v>0</v>
      </c>
      <c r="T19" s="290">
        <f t="shared" si="7"/>
        <v>0</v>
      </c>
      <c r="U19" s="291">
        <f t="shared" si="2"/>
        <v>45199</v>
      </c>
      <c r="V19" s="290">
        <f>S19*'Assumption Sheet'!$D$8</f>
        <v>0</v>
      </c>
      <c r="W19" s="290">
        <f>T19*'Assumption Sheet'!$D$8</f>
        <v>0</v>
      </c>
      <c r="X19" s="290">
        <f t="shared" si="3"/>
        <v>0</v>
      </c>
      <c r="Y19" s="7"/>
      <c r="Z19" s="6"/>
      <c r="AA19" s="6"/>
      <c r="AB19" s="6"/>
      <c r="AC19" s="6"/>
    </row>
    <row r="20" spans="1:29" customFormat="1" ht="15.75" x14ac:dyDescent="0.3">
      <c r="A20" s="128">
        <f t="shared" si="4"/>
        <v>45199</v>
      </c>
      <c r="B20" s="128">
        <f t="shared" si="4"/>
        <v>45382</v>
      </c>
      <c r="C20" s="128">
        <f>C19</f>
        <v>45199</v>
      </c>
      <c r="D20" s="129" t="s">
        <v>21</v>
      </c>
      <c r="E20" s="34">
        <f>2</f>
        <v>2</v>
      </c>
      <c r="F20" s="34"/>
      <c r="G20" s="34"/>
      <c r="H20" s="34">
        <f>E20</f>
        <v>2</v>
      </c>
      <c r="I20" s="34"/>
      <c r="J20" s="5"/>
      <c r="K20" s="5"/>
      <c r="L20" s="5">
        <f>(H20*'Assumption Sheet'!$K$22)/10^7</f>
        <v>0</v>
      </c>
      <c r="M20" s="5"/>
      <c r="N20" s="5">
        <f t="shared" si="1"/>
        <v>2</v>
      </c>
      <c r="O20" s="5">
        <f t="shared" si="5"/>
        <v>0</v>
      </c>
      <c r="P20" s="6"/>
      <c r="Q20" s="8"/>
      <c r="R20" s="8"/>
      <c r="S20" s="290">
        <f t="shared" si="6"/>
        <v>0</v>
      </c>
      <c r="T20" s="290">
        <f t="shared" si="7"/>
        <v>0</v>
      </c>
      <c r="U20" s="291">
        <f t="shared" si="2"/>
        <v>45199</v>
      </c>
      <c r="V20" s="290">
        <f>S20*'Assumption Sheet'!$D$8</f>
        <v>0</v>
      </c>
      <c r="W20" s="290">
        <f>T20*'Assumption Sheet'!$D$8</f>
        <v>0</v>
      </c>
      <c r="X20" s="290">
        <f t="shared" si="3"/>
        <v>0</v>
      </c>
      <c r="Y20" s="7"/>
      <c r="Z20" s="6"/>
      <c r="AA20" s="6"/>
      <c r="AB20" s="6"/>
      <c r="AC20" s="6"/>
    </row>
    <row r="21" spans="1:29" customFormat="1" ht="15.75" x14ac:dyDescent="0.3">
      <c r="A21" s="128">
        <f t="shared" si="4"/>
        <v>45199</v>
      </c>
      <c r="B21" s="128">
        <f t="shared" si="4"/>
        <v>45382</v>
      </c>
      <c r="C21" s="128">
        <f>C20</f>
        <v>45199</v>
      </c>
      <c r="D21" s="129" t="s">
        <v>22</v>
      </c>
      <c r="E21" s="3">
        <f>1</f>
        <v>1</v>
      </c>
      <c r="F21" s="34"/>
      <c r="G21" s="34"/>
      <c r="H21" s="34">
        <f>E21</f>
        <v>1</v>
      </c>
      <c r="I21" s="34"/>
      <c r="J21" s="5"/>
      <c r="K21" s="5"/>
      <c r="L21" s="5">
        <f>(H21*'Assumption Sheet'!$K$23)/10^7</f>
        <v>0</v>
      </c>
      <c r="M21" s="5"/>
      <c r="N21" s="5">
        <f t="shared" si="1"/>
        <v>1</v>
      </c>
      <c r="O21" s="5">
        <f t="shared" si="5"/>
        <v>0</v>
      </c>
      <c r="P21" s="6"/>
      <c r="Q21" s="8"/>
      <c r="R21" s="8"/>
      <c r="S21" s="290">
        <f t="shared" si="6"/>
        <v>0</v>
      </c>
      <c r="T21" s="290">
        <f t="shared" si="7"/>
        <v>0</v>
      </c>
      <c r="U21" s="291">
        <f t="shared" si="2"/>
        <v>45199</v>
      </c>
      <c r="V21" s="290">
        <f>S21*'Assumption Sheet'!$D$8</f>
        <v>0</v>
      </c>
      <c r="W21" s="290">
        <f>T21*'Assumption Sheet'!$D$8</f>
        <v>0</v>
      </c>
      <c r="X21" s="290">
        <f t="shared" si="3"/>
        <v>0</v>
      </c>
      <c r="Y21" s="7"/>
      <c r="Z21" s="6"/>
      <c r="AA21" s="6"/>
      <c r="AB21" s="6"/>
      <c r="AC21" s="6"/>
    </row>
    <row r="22" spans="1:29" customFormat="1" ht="15.75" x14ac:dyDescent="0.3">
      <c r="A22" s="128">
        <f t="shared" si="4"/>
        <v>45199</v>
      </c>
      <c r="B22" s="128">
        <f t="shared" si="4"/>
        <v>45382</v>
      </c>
      <c r="C22" s="128">
        <f>C21</f>
        <v>45199</v>
      </c>
      <c r="D22" s="131" t="s">
        <v>23</v>
      </c>
      <c r="E22" s="34"/>
      <c r="F22" s="34"/>
      <c r="G22" s="34"/>
      <c r="H22" s="34"/>
      <c r="I22" s="34"/>
      <c r="J22" s="5"/>
      <c r="K22" s="5"/>
      <c r="L22" s="5"/>
      <c r="M22" s="5"/>
      <c r="N22" s="5">
        <f t="shared" si="1"/>
        <v>0</v>
      </c>
      <c r="O22" s="5">
        <f t="shared" si="5"/>
        <v>0</v>
      </c>
      <c r="P22" s="6"/>
      <c r="Q22" s="8"/>
      <c r="R22" s="8"/>
      <c r="S22" s="290">
        <f t="shared" si="6"/>
        <v>0</v>
      </c>
      <c r="T22" s="290">
        <f t="shared" si="7"/>
        <v>0</v>
      </c>
      <c r="U22" s="291">
        <f t="shared" si="2"/>
        <v>45199</v>
      </c>
      <c r="V22" s="290">
        <f>S22*'Assumption Sheet'!$D$8</f>
        <v>0</v>
      </c>
      <c r="W22" s="290">
        <f>T22*'Assumption Sheet'!$D$8</f>
        <v>0</v>
      </c>
      <c r="X22" s="290">
        <f t="shared" si="3"/>
        <v>0</v>
      </c>
      <c r="Y22" s="7"/>
      <c r="Z22" s="6"/>
      <c r="AA22" s="6"/>
      <c r="AB22" s="6"/>
      <c r="AC22" s="6"/>
    </row>
    <row r="23" spans="1:29" ht="15.75" x14ac:dyDescent="0.3">
      <c r="A23" s="130">
        <f>EOMONTH(A22,3)</f>
        <v>45291</v>
      </c>
      <c r="B23" s="130">
        <f t="shared" si="4"/>
        <v>45382</v>
      </c>
      <c r="C23" s="130">
        <f>EOMONTH(C19,1)</f>
        <v>45230</v>
      </c>
      <c r="D23" s="131" t="s">
        <v>18</v>
      </c>
      <c r="E23" s="34"/>
      <c r="F23" s="34"/>
      <c r="G23" s="34"/>
      <c r="H23" s="132"/>
      <c r="I23" s="132"/>
      <c r="J23" s="5">
        <f>(F23*'[20]Assumption Sheet'!$K$18)/10^7</f>
        <v>0</v>
      </c>
      <c r="K23" s="5">
        <f>(G23*'[20]Assumption Sheet'!$K$18)/10^7</f>
        <v>0</v>
      </c>
      <c r="L23" s="5">
        <f>(H23*'[20]Assumption Sheet'!$K$18)/10^7</f>
        <v>0</v>
      </c>
      <c r="M23" s="58"/>
      <c r="N23" s="5">
        <f t="shared" si="1"/>
        <v>0</v>
      </c>
      <c r="O23" s="5">
        <f t="shared" si="5"/>
        <v>0</v>
      </c>
      <c r="P23" s="59"/>
      <c r="Q23" s="60"/>
      <c r="R23" s="60"/>
      <c r="S23" s="290">
        <f t="shared" si="6"/>
        <v>0</v>
      </c>
      <c r="T23" s="290">
        <f t="shared" si="7"/>
        <v>0</v>
      </c>
      <c r="U23" s="292">
        <f t="shared" si="2"/>
        <v>45230</v>
      </c>
      <c r="V23" s="293">
        <f>S23*'Assumption Sheet'!$D$8</f>
        <v>0</v>
      </c>
      <c r="W23" s="293">
        <f>T23*'Assumption Sheet'!$D$8</f>
        <v>0</v>
      </c>
      <c r="X23" s="293">
        <f t="shared" si="3"/>
        <v>0</v>
      </c>
      <c r="Y23" s="61"/>
      <c r="Z23" s="59"/>
      <c r="AA23" s="59"/>
      <c r="AB23" s="59"/>
      <c r="AC23" s="59"/>
    </row>
    <row r="24" spans="1:29" ht="15.75" x14ac:dyDescent="0.3">
      <c r="A24" s="130">
        <f t="shared" ref="A24:B39" si="8">A23</f>
        <v>45291</v>
      </c>
      <c r="B24" s="130">
        <f t="shared" si="4"/>
        <v>45382</v>
      </c>
      <c r="C24" s="130">
        <f>C23</f>
        <v>45230</v>
      </c>
      <c r="D24" s="131" t="s">
        <v>21</v>
      </c>
      <c r="E24" s="34">
        <f>2</f>
        <v>2</v>
      </c>
      <c r="F24" s="132"/>
      <c r="G24" s="132"/>
      <c r="H24" s="34">
        <f>E24</f>
        <v>2</v>
      </c>
      <c r="I24" s="34"/>
      <c r="J24" s="58"/>
      <c r="K24" s="58"/>
      <c r="L24" s="5">
        <f>(H24*'Assumption Sheet'!$K$22)/10^7</f>
        <v>0</v>
      </c>
      <c r="M24" s="58"/>
      <c r="N24" s="5">
        <f t="shared" si="1"/>
        <v>2</v>
      </c>
      <c r="O24" s="5">
        <f t="shared" si="5"/>
        <v>0</v>
      </c>
      <c r="P24" s="59"/>
      <c r="Q24" s="60"/>
      <c r="R24" s="60"/>
      <c r="S24" s="290">
        <f t="shared" si="6"/>
        <v>0</v>
      </c>
      <c r="T24" s="290">
        <f t="shared" si="7"/>
        <v>0</v>
      </c>
      <c r="U24" s="292">
        <f t="shared" si="2"/>
        <v>45230</v>
      </c>
      <c r="V24" s="293">
        <f>S24*'Assumption Sheet'!$D$8</f>
        <v>0</v>
      </c>
      <c r="W24" s="293">
        <f>T24*'Assumption Sheet'!$D$8</f>
        <v>0</v>
      </c>
      <c r="X24" s="293">
        <f t="shared" si="3"/>
        <v>0</v>
      </c>
      <c r="Y24" s="61"/>
      <c r="Z24" s="59"/>
      <c r="AA24" s="59"/>
      <c r="AB24" s="59"/>
      <c r="AC24" s="59"/>
    </row>
    <row r="25" spans="1:29" ht="15.75" x14ac:dyDescent="0.3">
      <c r="A25" s="130">
        <f t="shared" si="8"/>
        <v>45291</v>
      </c>
      <c r="B25" s="130">
        <f t="shared" si="4"/>
        <v>45382</v>
      </c>
      <c r="C25" s="130">
        <f>C24</f>
        <v>45230</v>
      </c>
      <c r="D25" s="131" t="s">
        <v>22</v>
      </c>
      <c r="E25" s="3">
        <f>1</f>
        <v>1</v>
      </c>
      <c r="F25" s="132"/>
      <c r="G25" s="132"/>
      <c r="H25" s="34">
        <f>E25</f>
        <v>1</v>
      </c>
      <c r="I25" s="34"/>
      <c r="J25" s="58"/>
      <c r="K25" s="58"/>
      <c r="L25" s="5">
        <f>(H25*'Assumption Sheet'!$K$23)/10^7</f>
        <v>0</v>
      </c>
      <c r="M25" s="58"/>
      <c r="N25" s="5">
        <f t="shared" si="1"/>
        <v>1</v>
      </c>
      <c r="O25" s="5">
        <f t="shared" si="5"/>
        <v>0</v>
      </c>
      <c r="P25" s="59"/>
      <c r="Q25" s="60"/>
      <c r="R25" s="60"/>
      <c r="S25" s="290">
        <f t="shared" si="6"/>
        <v>0</v>
      </c>
      <c r="T25" s="290">
        <f t="shared" si="7"/>
        <v>0</v>
      </c>
      <c r="U25" s="292">
        <f t="shared" si="2"/>
        <v>45230</v>
      </c>
      <c r="V25" s="293">
        <f>S25*'Assumption Sheet'!$D$8</f>
        <v>0</v>
      </c>
      <c r="W25" s="293">
        <f>T25*'Assumption Sheet'!$D$8</f>
        <v>0</v>
      </c>
      <c r="X25" s="293">
        <f t="shared" si="3"/>
        <v>0</v>
      </c>
      <c r="Y25" s="61"/>
      <c r="Z25" s="59"/>
      <c r="AA25" s="59"/>
      <c r="AB25" s="59"/>
      <c r="AC25" s="59"/>
    </row>
    <row r="26" spans="1:29" ht="15.75" x14ac:dyDescent="0.3">
      <c r="A26" s="130">
        <f t="shared" si="8"/>
        <v>45291</v>
      </c>
      <c r="B26" s="130">
        <f t="shared" si="4"/>
        <v>45382</v>
      </c>
      <c r="C26" s="130">
        <f>C25</f>
        <v>45230</v>
      </c>
      <c r="D26" s="131" t="s">
        <v>23</v>
      </c>
      <c r="E26" s="34"/>
      <c r="F26" s="132"/>
      <c r="G26" s="132"/>
      <c r="H26" s="132"/>
      <c r="I26" s="132"/>
      <c r="J26" s="58"/>
      <c r="K26" s="58"/>
      <c r="L26" s="58"/>
      <c r="M26" s="58"/>
      <c r="N26" s="5">
        <f t="shared" si="1"/>
        <v>0</v>
      </c>
      <c r="O26" s="5">
        <f t="shared" si="5"/>
        <v>0</v>
      </c>
      <c r="P26" s="59"/>
      <c r="Q26" s="60"/>
      <c r="R26" s="60"/>
      <c r="S26" s="290">
        <f t="shared" si="6"/>
        <v>0</v>
      </c>
      <c r="T26" s="290">
        <f t="shared" si="7"/>
        <v>0</v>
      </c>
      <c r="U26" s="292">
        <f t="shared" si="2"/>
        <v>45230</v>
      </c>
      <c r="V26" s="293">
        <f>S26*'Assumption Sheet'!$D$8</f>
        <v>0</v>
      </c>
      <c r="W26" s="293">
        <f>T26*'Assumption Sheet'!$D$8</f>
        <v>0</v>
      </c>
      <c r="X26" s="293">
        <f t="shared" si="3"/>
        <v>0</v>
      </c>
      <c r="Y26" s="61"/>
      <c r="Z26" s="59"/>
      <c r="AA26" s="59"/>
      <c r="AB26" s="59"/>
      <c r="AC26" s="59"/>
    </row>
    <row r="27" spans="1:29" ht="15.75" x14ac:dyDescent="0.3">
      <c r="A27" s="130">
        <f t="shared" si="8"/>
        <v>45291</v>
      </c>
      <c r="B27" s="130">
        <f t="shared" si="4"/>
        <v>45382</v>
      </c>
      <c r="C27" s="130">
        <f>EOMONTH(C23,1)</f>
        <v>45260</v>
      </c>
      <c r="D27" s="131" t="s">
        <v>18</v>
      </c>
      <c r="E27" s="34"/>
      <c r="F27" s="34"/>
      <c r="G27" s="34"/>
      <c r="H27" s="132"/>
      <c r="I27" s="132"/>
      <c r="J27" s="5">
        <f>(F27*'[20]Assumption Sheet'!$K$18)/10^7</f>
        <v>0</v>
      </c>
      <c r="K27" s="5">
        <f>(G27*'[20]Assumption Sheet'!$K$18)/10^7</f>
        <v>0</v>
      </c>
      <c r="L27" s="5">
        <f>(H27*'[20]Assumption Sheet'!$K$18)/10^7</f>
        <v>0</v>
      </c>
      <c r="M27" s="58"/>
      <c r="N27" s="5">
        <f t="shared" si="1"/>
        <v>0</v>
      </c>
      <c r="O27" s="5">
        <f t="shared" si="5"/>
        <v>0</v>
      </c>
      <c r="P27" s="59"/>
      <c r="Q27" s="60"/>
      <c r="R27" s="60"/>
      <c r="S27" s="290">
        <f t="shared" si="6"/>
        <v>0</v>
      </c>
      <c r="T27" s="290">
        <f t="shared" si="7"/>
        <v>0</v>
      </c>
      <c r="U27" s="292">
        <f t="shared" si="2"/>
        <v>45260</v>
      </c>
      <c r="V27" s="293">
        <f>S27*'Assumption Sheet'!$D$8</f>
        <v>0</v>
      </c>
      <c r="W27" s="293">
        <f>T27*'Assumption Sheet'!$D$8</f>
        <v>0</v>
      </c>
      <c r="X27" s="293">
        <f t="shared" si="3"/>
        <v>0</v>
      </c>
      <c r="Y27" s="61"/>
      <c r="Z27" s="59"/>
      <c r="AA27" s="59"/>
      <c r="AB27" s="59"/>
      <c r="AC27" s="59"/>
    </row>
    <row r="28" spans="1:29" ht="15.75" x14ac:dyDescent="0.3">
      <c r="A28" s="130">
        <f t="shared" si="8"/>
        <v>45291</v>
      </c>
      <c r="B28" s="130">
        <f t="shared" si="8"/>
        <v>45382</v>
      </c>
      <c r="C28" s="130">
        <f>C27</f>
        <v>45260</v>
      </c>
      <c r="D28" s="131" t="s">
        <v>21</v>
      </c>
      <c r="E28" s="34">
        <f>2</f>
        <v>2</v>
      </c>
      <c r="F28" s="132"/>
      <c r="G28" s="132"/>
      <c r="H28" s="34">
        <f>E28</f>
        <v>2</v>
      </c>
      <c r="I28" s="34"/>
      <c r="J28" s="58"/>
      <c r="K28" s="58"/>
      <c r="L28" s="5">
        <f>(H28*'Assumption Sheet'!$K$22)/10^7</f>
        <v>0</v>
      </c>
      <c r="M28" s="58"/>
      <c r="N28" s="5">
        <f t="shared" si="1"/>
        <v>2</v>
      </c>
      <c r="O28" s="5">
        <f t="shared" si="5"/>
        <v>0</v>
      </c>
      <c r="P28" s="59"/>
      <c r="Q28" s="60"/>
      <c r="R28" s="60"/>
      <c r="S28" s="290">
        <f t="shared" si="6"/>
        <v>0</v>
      </c>
      <c r="T28" s="290">
        <f t="shared" si="7"/>
        <v>0</v>
      </c>
      <c r="U28" s="292">
        <f t="shared" si="2"/>
        <v>45260</v>
      </c>
      <c r="V28" s="293">
        <f>S28*'Assumption Sheet'!$D$8</f>
        <v>0</v>
      </c>
      <c r="W28" s="293">
        <f>T28*'Assumption Sheet'!$D$8</f>
        <v>0</v>
      </c>
      <c r="X28" s="293">
        <f t="shared" si="3"/>
        <v>0</v>
      </c>
      <c r="Y28" s="61"/>
      <c r="Z28" s="59"/>
      <c r="AA28" s="59"/>
      <c r="AB28" s="59"/>
      <c r="AC28" s="59"/>
    </row>
    <row r="29" spans="1:29" ht="15.75" x14ac:dyDescent="0.3">
      <c r="A29" s="130">
        <f t="shared" si="8"/>
        <v>45291</v>
      </c>
      <c r="B29" s="130">
        <f t="shared" si="8"/>
        <v>45382</v>
      </c>
      <c r="C29" s="130">
        <f>C28</f>
        <v>45260</v>
      </c>
      <c r="D29" s="131" t="s">
        <v>22</v>
      </c>
      <c r="E29" s="3">
        <f>1</f>
        <v>1</v>
      </c>
      <c r="F29" s="132"/>
      <c r="G29" s="132"/>
      <c r="H29" s="34">
        <f>E29</f>
        <v>1</v>
      </c>
      <c r="I29" s="34"/>
      <c r="J29" s="58"/>
      <c r="K29" s="58"/>
      <c r="L29" s="5">
        <f>(H29*'Assumption Sheet'!$K$23)/10^7</f>
        <v>0</v>
      </c>
      <c r="M29" s="58"/>
      <c r="N29" s="5">
        <f t="shared" si="1"/>
        <v>1</v>
      </c>
      <c r="O29" s="5">
        <f t="shared" si="5"/>
        <v>0</v>
      </c>
      <c r="P29" s="59"/>
      <c r="Q29" s="60"/>
      <c r="R29" s="60"/>
      <c r="S29" s="290">
        <f t="shared" si="6"/>
        <v>0</v>
      </c>
      <c r="T29" s="290">
        <f t="shared" si="7"/>
        <v>0</v>
      </c>
      <c r="U29" s="292">
        <f t="shared" si="2"/>
        <v>45260</v>
      </c>
      <c r="V29" s="293">
        <f>S29*'Assumption Sheet'!$D$8</f>
        <v>0</v>
      </c>
      <c r="W29" s="293">
        <f>T29*'Assumption Sheet'!$D$8</f>
        <v>0</v>
      </c>
      <c r="X29" s="293">
        <f t="shared" si="3"/>
        <v>0</v>
      </c>
      <c r="Y29" s="61"/>
      <c r="Z29" s="59"/>
      <c r="AA29" s="59"/>
      <c r="AB29" s="59"/>
      <c r="AC29" s="59"/>
    </row>
    <row r="30" spans="1:29" ht="15.75" x14ac:dyDescent="0.3">
      <c r="A30" s="130">
        <f t="shared" si="8"/>
        <v>45291</v>
      </c>
      <c r="B30" s="130">
        <f t="shared" si="8"/>
        <v>45382</v>
      </c>
      <c r="C30" s="130">
        <f>C29</f>
        <v>45260</v>
      </c>
      <c r="D30" s="131" t="s">
        <v>23</v>
      </c>
      <c r="E30" s="34"/>
      <c r="F30" s="132"/>
      <c r="G30" s="132"/>
      <c r="H30" s="132"/>
      <c r="I30" s="132"/>
      <c r="J30" s="58"/>
      <c r="K30" s="58"/>
      <c r="L30" s="58"/>
      <c r="M30" s="58"/>
      <c r="N30" s="5">
        <f t="shared" si="1"/>
        <v>0</v>
      </c>
      <c r="O30" s="5">
        <f t="shared" si="5"/>
        <v>0</v>
      </c>
      <c r="P30" s="59"/>
      <c r="Q30" s="60"/>
      <c r="R30" s="60"/>
      <c r="S30" s="290">
        <f t="shared" si="6"/>
        <v>0</v>
      </c>
      <c r="T30" s="290">
        <f t="shared" si="7"/>
        <v>0</v>
      </c>
      <c r="U30" s="292">
        <f t="shared" si="2"/>
        <v>45260</v>
      </c>
      <c r="V30" s="293">
        <f>S30*'Assumption Sheet'!$D$8</f>
        <v>0</v>
      </c>
      <c r="W30" s="293">
        <f>T30*'Assumption Sheet'!$D$8</f>
        <v>0</v>
      </c>
      <c r="X30" s="293">
        <f t="shared" si="3"/>
        <v>0</v>
      </c>
      <c r="Y30" s="61"/>
      <c r="Z30" s="59"/>
      <c r="AA30" s="59"/>
      <c r="AB30" s="59"/>
      <c r="AC30" s="59"/>
    </row>
    <row r="31" spans="1:29" ht="15.75" x14ac:dyDescent="0.3">
      <c r="A31" s="130">
        <f t="shared" si="8"/>
        <v>45291</v>
      </c>
      <c r="B31" s="130">
        <f t="shared" si="8"/>
        <v>45382</v>
      </c>
      <c r="C31" s="130">
        <f>EOMONTH(C27,1)</f>
        <v>45291</v>
      </c>
      <c r="D31" s="131" t="s">
        <v>18</v>
      </c>
      <c r="E31" s="34"/>
      <c r="F31" s="34"/>
      <c r="G31" s="34"/>
      <c r="H31" s="132"/>
      <c r="I31" s="132"/>
      <c r="J31" s="5">
        <f>(F31*'[20]Assumption Sheet'!$K$18)/10^7</f>
        <v>0</v>
      </c>
      <c r="K31" s="5">
        <f>(G31*'[20]Assumption Sheet'!$K$18)/10^7</f>
        <v>0</v>
      </c>
      <c r="L31" s="5">
        <f>(H31*'[20]Assumption Sheet'!$K$18)/10^7</f>
        <v>0</v>
      </c>
      <c r="M31" s="58"/>
      <c r="N31" s="5">
        <f t="shared" si="1"/>
        <v>0</v>
      </c>
      <c r="O31" s="5">
        <f t="shared" si="5"/>
        <v>0</v>
      </c>
      <c r="P31" s="59"/>
      <c r="Q31" s="60"/>
      <c r="R31" s="60"/>
      <c r="S31" s="290">
        <f t="shared" si="6"/>
        <v>0</v>
      </c>
      <c r="T31" s="290">
        <f t="shared" si="7"/>
        <v>0</v>
      </c>
      <c r="U31" s="292">
        <f t="shared" si="2"/>
        <v>45291</v>
      </c>
      <c r="V31" s="293">
        <f>S31*'Assumption Sheet'!$D$8</f>
        <v>0</v>
      </c>
      <c r="W31" s="293">
        <f>T31*'Assumption Sheet'!$D$8</f>
        <v>0</v>
      </c>
      <c r="X31" s="293">
        <f t="shared" si="3"/>
        <v>0</v>
      </c>
      <c r="Y31" s="61"/>
      <c r="Z31" s="59"/>
      <c r="AA31" s="59"/>
      <c r="AB31" s="59"/>
      <c r="AC31" s="59"/>
    </row>
    <row r="32" spans="1:29" ht="15.75" x14ac:dyDescent="0.3">
      <c r="A32" s="130">
        <f t="shared" si="8"/>
        <v>45291</v>
      </c>
      <c r="B32" s="130">
        <f t="shared" si="8"/>
        <v>45382</v>
      </c>
      <c r="C32" s="130">
        <f>C31</f>
        <v>45291</v>
      </c>
      <c r="D32" s="131" t="s">
        <v>21</v>
      </c>
      <c r="E32" s="34">
        <f>2</f>
        <v>2</v>
      </c>
      <c r="F32" s="132"/>
      <c r="G32" s="132"/>
      <c r="H32" s="34">
        <f>E32</f>
        <v>2</v>
      </c>
      <c r="I32" s="34"/>
      <c r="J32" s="58"/>
      <c r="K32" s="58"/>
      <c r="L32" s="5">
        <f>(H32*'Assumption Sheet'!$K$22)/10^7</f>
        <v>0</v>
      </c>
      <c r="M32" s="58"/>
      <c r="N32" s="5">
        <f t="shared" si="1"/>
        <v>2</v>
      </c>
      <c r="O32" s="5">
        <f t="shared" si="5"/>
        <v>0</v>
      </c>
      <c r="P32" s="59"/>
      <c r="Q32" s="60"/>
      <c r="R32" s="60"/>
      <c r="S32" s="290">
        <f t="shared" si="6"/>
        <v>0</v>
      </c>
      <c r="T32" s="290">
        <f t="shared" si="7"/>
        <v>0</v>
      </c>
      <c r="U32" s="292">
        <f t="shared" si="2"/>
        <v>45291</v>
      </c>
      <c r="V32" s="293">
        <f>S32*'Assumption Sheet'!$D$8</f>
        <v>0</v>
      </c>
      <c r="W32" s="293">
        <f>T32*'Assumption Sheet'!$D$8</f>
        <v>0</v>
      </c>
      <c r="X32" s="293">
        <f t="shared" si="3"/>
        <v>0</v>
      </c>
      <c r="Y32" s="61"/>
      <c r="Z32" s="59"/>
      <c r="AA32" s="59"/>
      <c r="AB32" s="59"/>
      <c r="AC32" s="59"/>
    </row>
    <row r="33" spans="1:29" ht="15.75" x14ac:dyDescent="0.3">
      <c r="A33" s="130">
        <f t="shared" si="8"/>
        <v>45291</v>
      </c>
      <c r="B33" s="130">
        <f t="shared" si="8"/>
        <v>45382</v>
      </c>
      <c r="C33" s="130">
        <f>C32</f>
        <v>45291</v>
      </c>
      <c r="D33" s="131" t="s">
        <v>22</v>
      </c>
      <c r="E33" s="3">
        <v>1</v>
      </c>
      <c r="F33" s="132"/>
      <c r="G33" s="132"/>
      <c r="H33" s="34">
        <f>E33</f>
        <v>1</v>
      </c>
      <c r="I33" s="34"/>
      <c r="J33" s="58"/>
      <c r="K33" s="58"/>
      <c r="L33" s="5">
        <f>(H33*'Assumption Sheet'!$K$23)/10^7</f>
        <v>0</v>
      </c>
      <c r="M33" s="58"/>
      <c r="N33" s="5">
        <f t="shared" si="1"/>
        <v>1</v>
      </c>
      <c r="O33" s="5">
        <f t="shared" si="5"/>
        <v>0</v>
      </c>
      <c r="P33" s="59"/>
      <c r="Q33" s="60"/>
      <c r="R33" s="60"/>
      <c r="S33" s="290">
        <f t="shared" si="6"/>
        <v>0</v>
      </c>
      <c r="T33" s="290">
        <f t="shared" si="7"/>
        <v>0</v>
      </c>
      <c r="U33" s="292">
        <f t="shared" si="2"/>
        <v>45291</v>
      </c>
      <c r="V33" s="293">
        <f>S33*'Assumption Sheet'!$D$8</f>
        <v>0</v>
      </c>
      <c r="W33" s="293">
        <f>T33*'Assumption Sheet'!$D$8</f>
        <v>0</v>
      </c>
      <c r="X33" s="293">
        <f t="shared" si="3"/>
        <v>0</v>
      </c>
      <c r="Y33" s="61"/>
      <c r="Z33" s="59"/>
      <c r="AA33" s="59"/>
      <c r="AB33" s="59"/>
      <c r="AC33" s="59"/>
    </row>
    <row r="34" spans="1:29" ht="15.75" x14ac:dyDescent="0.3">
      <c r="A34" s="130">
        <f t="shared" si="8"/>
        <v>45291</v>
      </c>
      <c r="B34" s="130">
        <f t="shared" si="8"/>
        <v>45382</v>
      </c>
      <c r="C34" s="130">
        <f>C33</f>
        <v>45291</v>
      </c>
      <c r="D34" s="131" t="s">
        <v>23</v>
      </c>
      <c r="E34" s="34"/>
      <c r="F34" s="132"/>
      <c r="G34" s="132"/>
      <c r="H34" s="132"/>
      <c r="I34" s="132"/>
      <c r="J34" s="58"/>
      <c r="K34" s="58"/>
      <c r="L34" s="58"/>
      <c r="M34" s="58"/>
      <c r="N34" s="5">
        <f t="shared" si="1"/>
        <v>0</v>
      </c>
      <c r="O34" s="5">
        <f t="shared" si="5"/>
        <v>0</v>
      </c>
      <c r="P34" s="59"/>
      <c r="Q34" s="60"/>
      <c r="R34" s="60"/>
      <c r="S34" s="290">
        <f t="shared" si="6"/>
        <v>0</v>
      </c>
      <c r="T34" s="290">
        <f t="shared" si="7"/>
        <v>0</v>
      </c>
      <c r="U34" s="292">
        <f t="shared" si="2"/>
        <v>45291</v>
      </c>
      <c r="V34" s="293">
        <f>S34*'Assumption Sheet'!$D$8</f>
        <v>0</v>
      </c>
      <c r="W34" s="293">
        <f>T34*'Assumption Sheet'!$D$8</f>
        <v>0</v>
      </c>
      <c r="X34" s="293">
        <f t="shared" si="3"/>
        <v>0</v>
      </c>
      <c r="Y34" s="61"/>
      <c r="Z34" s="59"/>
      <c r="AA34" s="59"/>
      <c r="AB34" s="59"/>
      <c r="AC34" s="59"/>
    </row>
    <row r="35" spans="1:29" ht="15.75" x14ac:dyDescent="0.3">
      <c r="A35" s="130">
        <f>EOMONTH(A34,3)</f>
        <v>45382</v>
      </c>
      <c r="B35" s="130">
        <f t="shared" si="8"/>
        <v>45382</v>
      </c>
      <c r="C35" s="130">
        <f>EOMONTH(C31,1)</f>
        <v>45322</v>
      </c>
      <c r="D35" s="131" t="s">
        <v>18</v>
      </c>
      <c r="E35" s="34"/>
      <c r="F35" s="34"/>
      <c r="G35" s="34"/>
      <c r="H35" s="132"/>
      <c r="I35" s="132"/>
      <c r="J35" s="5">
        <f>(F35*'[20]Assumption Sheet'!$K$18)/10^7</f>
        <v>0</v>
      </c>
      <c r="K35" s="5">
        <f>(G35*'[20]Assumption Sheet'!$K$18)/10^7</f>
        <v>0</v>
      </c>
      <c r="L35" s="5">
        <f>(H35*'[20]Assumption Sheet'!$K$18)/10^7</f>
        <v>0</v>
      </c>
      <c r="M35" s="58"/>
      <c r="N35" s="5">
        <f t="shared" si="1"/>
        <v>0</v>
      </c>
      <c r="O35" s="5">
        <f t="shared" si="5"/>
        <v>0</v>
      </c>
      <c r="P35" s="59"/>
      <c r="Q35" s="60"/>
      <c r="R35" s="60"/>
      <c r="S35" s="290">
        <f t="shared" si="6"/>
        <v>0</v>
      </c>
      <c r="T35" s="290">
        <f t="shared" si="7"/>
        <v>0</v>
      </c>
      <c r="U35" s="292">
        <f t="shared" si="2"/>
        <v>45322</v>
      </c>
      <c r="V35" s="293">
        <f>S35*'Assumption Sheet'!$D$8</f>
        <v>0</v>
      </c>
      <c r="W35" s="293">
        <f>T35*'Assumption Sheet'!$D$8</f>
        <v>0</v>
      </c>
      <c r="X35" s="293">
        <f t="shared" si="3"/>
        <v>0</v>
      </c>
      <c r="Y35" s="61"/>
      <c r="Z35" s="59"/>
      <c r="AA35" s="59"/>
      <c r="AB35" s="59"/>
      <c r="AC35" s="59"/>
    </row>
    <row r="36" spans="1:29" ht="15.75" x14ac:dyDescent="0.3">
      <c r="A36" s="130">
        <f t="shared" ref="A36:B46" si="9">A35</f>
        <v>45382</v>
      </c>
      <c r="B36" s="130">
        <f t="shared" si="8"/>
        <v>45382</v>
      </c>
      <c r="C36" s="130">
        <f>C35</f>
        <v>45322</v>
      </c>
      <c r="D36" s="131" t="s">
        <v>21</v>
      </c>
      <c r="E36" s="34">
        <v>2</v>
      </c>
      <c r="F36" s="132"/>
      <c r="G36" s="132"/>
      <c r="H36" s="34">
        <f>E36</f>
        <v>2</v>
      </c>
      <c r="I36" s="34"/>
      <c r="J36" s="58"/>
      <c r="K36" s="58"/>
      <c r="L36" s="5">
        <f>(H36*'Assumption Sheet'!$K$22)/10^7</f>
        <v>0</v>
      </c>
      <c r="M36" s="58"/>
      <c r="N36" s="5">
        <f t="shared" si="1"/>
        <v>2</v>
      </c>
      <c r="O36" s="5">
        <f t="shared" si="5"/>
        <v>0</v>
      </c>
      <c r="P36" s="59"/>
      <c r="Q36" s="60"/>
      <c r="R36" s="60"/>
      <c r="S36" s="290">
        <f t="shared" si="6"/>
        <v>0</v>
      </c>
      <c r="T36" s="290">
        <f t="shared" si="7"/>
        <v>0</v>
      </c>
      <c r="U36" s="292">
        <f t="shared" si="2"/>
        <v>45322</v>
      </c>
      <c r="V36" s="293">
        <f>S36*'Assumption Sheet'!$D$8</f>
        <v>0</v>
      </c>
      <c r="W36" s="293">
        <f>T36*'Assumption Sheet'!$D$8</f>
        <v>0</v>
      </c>
      <c r="X36" s="293">
        <f t="shared" si="3"/>
        <v>0</v>
      </c>
      <c r="Y36" s="61"/>
      <c r="Z36" s="59"/>
      <c r="AA36" s="59"/>
      <c r="AB36" s="59"/>
      <c r="AC36" s="59"/>
    </row>
    <row r="37" spans="1:29" ht="15.75" x14ac:dyDescent="0.3">
      <c r="A37" s="130">
        <f t="shared" si="9"/>
        <v>45382</v>
      </c>
      <c r="B37" s="130">
        <f t="shared" si="8"/>
        <v>45382</v>
      </c>
      <c r="C37" s="130">
        <f>C36</f>
        <v>45322</v>
      </c>
      <c r="D37" s="131" t="s">
        <v>22</v>
      </c>
      <c r="E37" s="3">
        <v>1</v>
      </c>
      <c r="F37" s="132"/>
      <c r="G37" s="132"/>
      <c r="H37" s="34">
        <f>E37</f>
        <v>1</v>
      </c>
      <c r="I37" s="34"/>
      <c r="J37" s="58"/>
      <c r="K37" s="58"/>
      <c r="L37" s="5">
        <f>(H37*'Assumption Sheet'!$K$23)/10^7</f>
        <v>0</v>
      </c>
      <c r="M37" s="58"/>
      <c r="N37" s="5">
        <f t="shared" si="1"/>
        <v>1</v>
      </c>
      <c r="O37" s="5">
        <f t="shared" si="5"/>
        <v>0</v>
      </c>
      <c r="P37" s="59"/>
      <c r="Q37" s="60"/>
      <c r="R37" s="60"/>
      <c r="S37" s="290">
        <f t="shared" si="6"/>
        <v>0</v>
      </c>
      <c r="T37" s="290">
        <f t="shared" si="7"/>
        <v>0</v>
      </c>
      <c r="U37" s="292">
        <f t="shared" si="2"/>
        <v>45322</v>
      </c>
      <c r="V37" s="293">
        <f>S37*'Assumption Sheet'!$D$8</f>
        <v>0</v>
      </c>
      <c r="W37" s="293">
        <f>T37*'Assumption Sheet'!$D$8</f>
        <v>0</v>
      </c>
      <c r="X37" s="293">
        <f t="shared" si="3"/>
        <v>0</v>
      </c>
      <c r="Y37" s="61"/>
      <c r="Z37" s="59"/>
      <c r="AA37" s="59"/>
      <c r="AB37" s="59"/>
      <c r="AC37" s="59"/>
    </row>
    <row r="38" spans="1:29" ht="15.75" x14ac:dyDescent="0.3">
      <c r="A38" s="130">
        <f t="shared" si="9"/>
        <v>45382</v>
      </c>
      <c r="B38" s="130">
        <f t="shared" si="8"/>
        <v>45382</v>
      </c>
      <c r="C38" s="130">
        <f>C37</f>
        <v>45322</v>
      </c>
      <c r="D38" s="131" t="s">
        <v>23</v>
      </c>
      <c r="E38" s="34"/>
      <c r="F38" s="132"/>
      <c r="G38" s="132"/>
      <c r="H38" s="132"/>
      <c r="I38" s="132"/>
      <c r="J38" s="58"/>
      <c r="K38" s="58"/>
      <c r="L38" s="58"/>
      <c r="M38" s="58"/>
      <c r="N38" s="5">
        <f t="shared" si="1"/>
        <v>0</v>
      </c>
      <c r="O38" s="5">
        <f t="shared" si="5"/>
        <v>0</v>
      </c>
      <c r="P38" s="59"/>
      <c r="Q38" s="60"/>
      <c r="R38" s="60"/>
      <c r="S38" s="290">
        <f t="shared" si="6"/>
        <v>0</v>
      </c>
      <c r="T38" s="290">
        <f t="shared" si="7"/>
        <v>0</v>
      </c>
      <c r="U38" s="292">
        <f t="shared" si="2"/>
        <v>45322</v>
      </c>
      <c r="V38" s="293">
        <f>S38*'Assumption Sheet'!$D$8</f>
        <v>0</v>
      </c>
      <c r="W38" s="293">
        <f>T38*'Assumption Sheet'!$D$8</f>
        <v>0</v>
      </c>
      <c r="X38" s="293">
        <f t="shared" si="3"/>
        <v>0</v>
      </c>
      <c r="Y38" s="61"/>
      <c r="Z38" s="59"/>
      <c r="AA38" s="59"/>
      <c r="AB38" s="59"/>
      <c r="AC38" s="59"/>
    </row>
    <row r="39" spans="1:29" ht="15.75" x14ac:dyDescent="0.3">
      <c r="A39" s="130">
        <f t="shared" si="9"/>
        <v>45382</v>
      </c>
      <c r="B39" s="130">
        <f t="shared" si="8"/>
        <v>45382</v>
      </c>
      <c r="C39" s="130">
        <f>EOMONTH(C35,1)</f>
        <v>45351</v>
      </c>
      <c r="D39" s="131" t="s">
        <v>18</v>
      </c>
      <c r="E39" s="34"/>
      <c r="F39" s="34"/>
      <c r="G39" s="34"/>
      <c r="H39" s="132"/>
      <c r="I39" s="132"/>
      <c r="J39" s="5">
        <f>(F39*'[20]Assumption Sheet'!$K$18)/10^7</f>
        <v>0</v>
      </c>
      <c r="K39" s="5">
        <f>(G39*'[20]Assumption Sheet'!$K$18)/10^7</f>
        <v>0</v>
      </c>
      <c r="L39" s="5">
        <f>(H39*'[20]Assumption Sheet'!$K$18)/10^7</f>
        <v>0</v>
      </c>
      <c r="M39" s="58"/>
      <c r="N39" s="5">
        <f t="shared" si="1"/>
        <v>0</v>
      </c>
      <c r="O39" s="5">
        <f t="shared" si="5"/>
        <v>0</v>
      </c>
      <c r="P39" s="59"/>
      <c r="Q39" s="60"/>
      <c r="R39" s="60"/>
      <c r="S39" s="290">
        <f t="shared" si="6"/>
        <v>0</v>
      </c>
      <c r="T39" s="290">
        <f t="shared" si="7"/>
        <v>0</v>
      </c>
      <c r="U39" s="292">
        <f t="shared" si="2"/>
        <v>45351</v>
      </c>
      <c r="V39" s="293">
        <f>S39*'Assumption Sheet'!$D$8</f>
        <v>0</v>
      </c>
      <c r="W39" s="293">
        <f>T39*'Assumption Sheet'!$D$8</f>
        <v>0</v>
      </c>
      <c r="X39" s="293">
        <f t="shared" si="3"/>
        <v>0</v>
      </c>
      <c r="Y39" s="61"/>
      <c r="Z39" s="59"/>
      <c r="AA39" s="59"/>
      <c r="AB39" s="59"/>
      <c r="AC39" s="59"/>
    </row>
    <row r="40" spans="1:29" ht="15.75" x14ac:dyDescent="0.3">
      <c r="A40" s="130">
        <f t="shared" si="9"/>
        <v>45382</v>
      </c>
      <c r="B40" s="130">
        <f t="shared" si="9"/>
        <v>45382</v>
      </c>
      <c r="C40" s="130">
        <f>C39</f>
        <v>45351</v>
      </c>
      <c r="D40" s="131" t="s">
        <v>21</v>
      </c>
      <c r="E40" s="34">
        <v>2</v>
      </c>
      <c r="F40" s="132"/>
      <c r="G40" s="132"/>
      <c r="H40" s="34">
        <f>E40</f>
        <v>2</v>
      </c>
      <c r="I40" s="34"/>
      <c r="J40" s="58"/>
      <c r="K40" s="58"/>
      <c r="L40" s="5">
        <f>(H40*'Assumption Sheet'!$K$22)/10^7</f>
        <v>0</v>
      </c>
      <c r="M40" s="58"/>
      <c r="N40" s="5">
        <f t="shared" si="1"/>
        <v>2</v>
      </c>
      <c r="O40" s="5">
        <f t="shared" si="5"/>
        <v>0</v>
      </c>
      <c r="P40" s="59"/>
      <c r="Q40" s="60"/>
      <c r="R40" s="60"/>
      <c r="S40" s="290">
        <f t="shared" si="6"/>
        <v>0</v>
      </c>
      <c r="T40" s="290">
        <f t="shared" si="7"/>
        <v>0</v>
      </c>
      <c r="U40" s="292">
        <f t="shared" si="2"/>
        <v>45351</v>
      </c>
      <c r="V40" s="293">
        <f>S40*'Assumption Sheet'!$D$8</f>
        <v>0</v>
      </c>
      <c r="W40" s="293">
        <f>T40*'Assumption Sheet'!$D$8</f>
        <v>0</v>
      </c>
      <c r="X40" s="293">
        <f t="shared" si="3"/>
        <v>0</v>
      </c>
      <c r="Y40" s="61"/>
      <c r="Z40" s="59"/>
      <c r="AA40" s="59"/>
      <c r="AB40" s="59"/>
      <c r="AC40" s="59"/>
    </row>
    <row r="41" spans="1:29" ht="15.75" x14ac:dyDescent="0.3">
      <c r="A41" s="130">
        <f t="shared" si="9"/>
        <v>45382</v>
      </c>
      <c r="B41" s="130">
        <f t="shared" si="9"/>
        <v>45382</v>
      </c>
      <c r="C41" s="130">
        <f>C40</f>
        <v>45351</v>
      </c>
      <c r="D41" s="131" t="s">
        <v>22</v>
      </c>
      <c r="E41" s="3">
        <v>1</v>
      </c>
      <c r="F41" s="132"/>
      <c r="G41" s="132"/>
      <c r="H41" s="34">
        <f>E41</f>
        <v>1</v>
      </c>
      <c r="I41" s="34"/>
      <c r="J41" s="58"/>
      <c r="K41" s="58"/>
      <c r="L41" s="5">
        <f>(H41*'Assumption Sheet'!$K$23)/10^7</f>
        <v>0</v>
      </c>
      <c r="M41" s="58"/>
      <c r="N41" s="5">
        <f t="shared" si="1"/>
        <v>1</v>
      </c>
      <c r="O41" s="5">
        <f t="shared" si="5"/>
        <v>0</v>
      </c>
      <c r="P41" s="59"/>
      <c r="Q41" s="60"/>
      <c r="R41" s="60"/>
      <c r="S41" s="290">
        <f t="shared" si="6"/>
        <v>0</v>
      </c>
      <c r="T41" s="290">
        <f t="shared" si="7"/>
        <v>0</v>
      </c>
      <c r="U41" s="292">
        <f t="shared" si="2"/>
        <v>45351</v>
      </c>
      <c r="V41" s="293">
        <f>S41*'Assumption Sheet'!$D$8</f>
        <v>0</v>
      </c>
      <c r="W41" s="293">
        <f>T41*'Assumption Sheet'!$D$8</f>
        <v>0</v>
      </c>
      <c r="X41" s="293">
        <f t="shared" si="3"/>
        <v>0</v>
      </c>
      <c r="Y41" s="61"/>
      <c r="Z41" s="59"/>
      <c r="AA41" s="59"/>
      <c r="AB41" s="59"/>
      <c r="AC41" s="59"/>
    </row>
    <row r="42" spans="1:29" ht="15.75" x14ac:dyDescent="0.3">
      <c r="A42" s="130">
        <f t="shared" si="9"/>
        <v>45382</v>
      </c>
      <c r="B42" s="130">
        <f t="shared" si="9"/>
        <v>45382</v>
      </c>
      <c r="C42" s="130">
        <f>C41</f>
        <v>45351</v>
      </c>
      <c r="D42" s="131" t="s">
        <v>23</v>
      </c>
      <c r="E42" s="34"/>
      <c r="F42" s="132"/>
      <c r="G42" s="132"/>
      <c r="H42" s="132"/>
      <c r="I42" s="132"/>
      <c r="J42" s="58"/>
      <c r="K42" s="58"/>
      <c r="L42" s="58"/>
      <c r="M42" s="58"/>
      <c r="N42" s="5">
        <f t="shared" si="1"/>
        <v>0</v>
      </c>
      <c r="O42" s="5">
        <f t="shared" si="5"/>
        <v>0</v>
      </c>
      <c r="P42" s="59"/>
      <c r="Q42" s="60"/>
      <c r="R42" s="60"/>
      <c r="S42" s="290">
        <f t="shared" si="6"/>
        <v>0</v>
      </c>
      <c r="T42" s="290">
        <f t="shared" si="7"/>
        <v>0</v>
      </c>
      <c r="U42" s="292">
        <f t="shared" si="2"/>
        <v>45351</v>
      </c>
      <c r="V42" s="293">
        <f>S42*'Assumption Sheet'!$D$8</f>
        <v>0</v>
      </c>
      <c r="W42" s="293">
        <f>T42*'Assumption Sheet'!$D$8</f>
        <v>0</v>
      </c>
      <c r="X42" s="293">
        <f t="shared" si="3"/>
        <v>0</v>
      </c>
      <c r="Y42" s="61"/>
      <c r="Z42" s="59"/>
      <c r="AA42" s="59"/>
      <c r="AB42" s="59"/>
      <c r="AC42" s="59"/>
    </row>
    <row r="43" spans="1:29" ht="15.75" x14ac:dyDescent="0.3">
      <c r="A43" s="130">
        <f t="shared" si="9"/>
        <v>45382</v>
      </c>
      <c r="B43" s="130">
        <f t="shared" si="9"/>
        <v>45382</v>
      </c>
      <c r="C43" s="130">
        <f>EOMONTH(C39,1)</f>
        <v>45382</v>
      </c>
      <c r="D43" s="131" t="s">
        <v>18</v>
      </c>
      <c r="E43" s="34"/>
      <c r="F43" s="34"/>
      <c r="G43" s="34"/>
      <c r="H43" s="132"/>
      <c r="I43" s="132"/>
      <c r="J43" s="5">
        <f>(F43*'[20]Assumption Sheet'!$K$18)/10^7</f>
        <v>0</v>
      </c>
      <c r="K43" s="5">
        <f>(G43*'[20]Assumption Sheet'!$K$18)/10^7</f>
        <v>0</v>
      </c>
      <c r="L43" s="5">
        <f>(H43*'[20]Assumption Sheet'!$K$18)/10^7</f>
        <v>0</v>
      </c>
      <c r="M43" s="58"/>
      <c r="N43" s="5">
        <f t="shared" si="1"/>
        <v>0</v>
      </c>
      <c r="O43" s="5">
        <f t="shared" si="5"/>
        <v>0</v>
      </c>
      <c r="P43" s="59"/>
      <c r="Q43" s="60"/>
      <c r="R43" s="60"/>
      <c r="S43" s="290">
        <f t="shared" si="6"/>
        <v>0</v>
      </c>
      <c r="T43" s="290">
        <f t="shared" si="7"/>
        <v>0</v>
      </c>
      <c r="U43" s="292">
        <f t="shared" ref="U43:U74" si="10">C43</f>
        <v>45382</v>
      </c>
      <c r="V43" s="293">
        <f>S43*'Assumption Sheet'!$D$8</f>
        <v>0</v>
      </c>
      <c r="W43" s="293">
        <f>T43*'Assumption Sheet'!$D$8</f>
        <v>0</v>
      </c>
      <c r="X43" s="293">
        <f t="shared" ref="X43:X74" si="11">SUM(V43:W43)</f>
        <v>0</v>
      </c>
      <c r="Y43" s="61"/>
      <c r="Z43" s="59"/>
      <c r="AA43" s="59"/>
      <c r="AB43" s="59"/>
      <c r="AC43" s="59"/>
    </row>
    <row r="44" spans="1:29" ht="15.75" x14ac:dyDescent="0.3">
      <c r="A44" s="130">
        <f t="shared" si="9"/>
        <v>45382</v>
      </c>
      <c r="B44" s="130">
        <f t="shared" si="9"/>
        <v>45382</v>
      </c>
      <c r="C44" s="130">
        <f>C43</f>
        <v>45382</v>
      </c>
      <c r="D44" s="131" t="s">
        <v>21</v>
      </c>
      <c r="E44" s="34">
        <v>2</v>
      </c>
      <c r="F44" s="132"/>
      <c r="G44" s="132"/>
      <c r="H44" s="34">
        <f>E44</f>
        <v>2</v>
      </c>
      <c r="I44" s="34"/>
      <c r="J44" s="58"/>
      <c r="K44" s="58"/>
      <c r="L44" s="5">
        <f>(H44*'Assumption Sheet'!$K$22)/10^7</f>
        <v>0</v>
      </c>
      <c r="M44" s="58"/>
      <c r="N44" s="5">
        <f t="shared" si="1"/>
        <v>2</v>
      </c>
      <c r="O44" s="5">
        <f t="shared" si="5"/>
        <v>0</v>
      </c>
      <c r="P44" s="59"/>
      <c r="Q44" s="60"/>
      <c r="R44" s="60"/>
      <c r="S44" s="290">
        <f t="shared" si="6"/>
        <v>0</v>
      </c>
      <c r="T44" s="290">
        <f t="shared" si="7"/>
        <v>0</v>
      </c>
      <c r="U44" s="292">
        <f t="shared" si="10"/>
        <v>45382</v>
      </c>
      <c r="V44" s="293">
        <f>S44*'Assumption Sheet'!$D$8</f>
        <v>0</v>
      </c>
      <c r="W44" s="293">
        <f>T44*'Assumption Sheet'!$D$8</f>
        <v>0</v>
      </c>
      <c r="X44" s="293">
        <f t="shared" si="11"/>
        <v>0</v>
      </c>
      <c r="Y44" s="61"/>
      <c r="Z44" s="59"/>
      <c r="AA44" s="59"/>
      <c r="AB44" s="59"/>
      <c r="AC44" s="59"/>
    </row>
    <row r="45" spans="1:29" ht="15.75" x14ac:dyDescent="0.3">
      <c r="A45" s="130">
        <f t="shared" si="9"/>
        <v>45382</v>
      </c>
      <c r="B45" s="130">
        <f t="shared" si="9"/>
        <v>45382</v>
      </c>
      <c r="C45" s="130">
        <f>C44</f>
        <v>45382</v>
      </c>
      <c r="D45" s="131" t="s">
        <v>22</v>
      </c>
      <c r="E45" s="3">
        <v>1</v>
      </c>
      <c r="F45" s="132"/>
      <c r="G45" s="132"/>
      <c r="H45" s="34">
        <f>E45</f>
        <v>1</v>
      </c>
      <c r="I45" s="34"/>
      <c r="J45" s="58"/>
      <c r="K45" s="58"/>
      <c r="L45" s="5">
        <f>(H45*'Assumption Sheet'!$K$23)/10^7</f>
        <v>0</v>
      </c>
      <c r="M45" s="58"/>
      <c r="N45" s="5">
        <f t="shared" si="1"/>
        <v>1</v>
      </c>
      <c r="O45" s="5">
        <f t="shared" si="5"/>
        <v>0</v>
      </c>
      <c r="P45" s="59"/>
      <c r="Q45" s="60"/>
      <c r="R45" s="60"/>
      <c r="S45" s="290">
        <f t="shared" si="6"/>
        <v>0</v>
      </c>
      <c r="T45" s="290">
        <f t="shared" si="7"/>
        <v>0</v>
      </c>
      <c r="U45" s="292">
        <f t="shared" si="10"/>
        <v>45382</v>
      </c>
      <c r="V45" s="293">
        <f>S45*'Assumption Sheet'!$D$8</f>
        <v>0</v>
      </c>
      <c r="W45" s="293">
        <f>T45*'Assumption Sheet'!$D$8</f>
        <v>0</v>
      </c>
      <c r="X45" s="293">
        <f t="shared" si="11"/>
        <v>0</v>
      </c>
      <c r="Y45" s="61"/>
      <c r="Z45" s="59"/>
      <c r="AA45" s="59"/>
      <c r="AB45" s="59"/>
      <c r="AC45" s="59"/>
    </row>
    <row r="46" spans="1:29" ht="15.75" x14ac:dyDescent="0.3">
      <c r="A46" s="130">
        <f t="shared" si="9"/>
        <v>45382</v>
      </c>
      <c r="B46" s="130">
        <f t="shared" si="9"/>
        <v>45382</v>
      </c>
      <c r="C46" s="130">
        <f>C45</f>
        <v>45382</v>
      </c>
      <c r="D46" s="131" t="s">
        <v>23</v>
      </c>
      <c r="E46" s="34"/>
      <c r="F46" s="132"/>
      <c r="G46" s="132"/>
      <c r="H46" s="132"/>
      <c r="I46" s="132"/>
      <c r="J46" s="58"/>
      <c r="K46" s="58"/>
      <c r="L46" s="58"/>
      <c r="M46" s="58"/>
      <c r="N46" s="5">
        <f t="shared" si="1"/>
        <v>0</v>
      </c>
      <c r="O46" s="5">
        <f t="shared" si="5"/>
        <v>0</v>
      </c>
      <c r="P46" s="59"/>
      <c r="Q46" s="60"/>
      <c r="R46" s="60"/>
      <c r="S46" s="290">
        <f t="shared" si="6"/>
        <v>0</v>
      </c>
      <c r="T46" s="290">
        <f t="shared" si="7"/>
        <v>0</v>
      </c>
      <c r="U46" s="292">
        <f t="shared" si="10"/>
        <v>45382</v>
      </c>
      <c r="V46" s="293">
        <f>S46*'Assumption Sheet'!$D$8</f>
        <v>0</v>
      </c>
      <c r="W46" s="293">
        <f>T46*'Assumption Sheet'!$D$8</f>
        <v>0</v>
      </c>
      <c r="X46" s="293">
        <f t="shared" si="11"/>
        <v>0</v>
      </c>
      <c r="Y46" s="61"/>
      <c r="Z46" s="59"/>
      <c r="AA46" s="59"/>
      <c r="AB46" s="59"/>
      <c r="AC46" s="59"/>
    </row>
    <row r="47" spans="1:29" ht="15.75" x14ac:dyDescent="0.3">
      <c r="A47" s="130">
        <f>EOMONTH(A46,3)</f>
        <v>45473</v>
      </c>
      <c r="B47" s="130">
        <f>EOMONTH(B46,12)</f>
        <v>45747</v>
      </c>
      <c r="C47" s="130">
        <f>EOMONTH(C43,1)</f>
        <v>45412</v>
      </c>
      <c r="D47" s="131" t="s">
        <v>18</v>
      </c>
      <c r="E47" s="34"/>
      <c r="F47" s="34"/>
      <c r="G47" s="34"/>
      <c r="H47" s="132">
        <f>1</f>
        <v>1</v>
      </c>
      <c r="I47" s="132"/>
      <c r="J47" s="5">
        <f>(F47*'[20]Assumption Sheet'!$K$18)/10^7</f>
        <v>0</v>
      </c>
      <c r="K47" s="5">
        <f>(G47*'[20]Assumption Sheet'!$K$18)/10^7</f>
        <v>0</v>
      </c>
      <c r="L47" s="5">
        <f>(H47*'Assumption Sheet'!$K$21)/10^7</f>
        <v>0</v>
      </c>
      <c r="M47" s="58"/>
      <c r="N47" s="5">
        <f t="shared" si="1"/>
        <v>0</v>
      </c>
      <c r="O47" s="5">
        <f t="shared" si="5"/>
        <v>0</v>
      </c>
      <c r="P47" s="59"/>
      <c r="Q47" s="60"/>
      <c r="R47" s="60"/>
      <c r="S47" s="290">
        <f t="shared" si="6"/>
        <v>0</v>
      </c>
      <c r="T47" s="290">
        <f t="shared" si="7"/>
        <v>0</v>
      </c>
      <c r="U47" s="292">
        <f t="shared" si="10"/>
        <v>45412</v>
      </c>
      <c r="V47" s="293">
        <f>S47*'Assumption Sheet'!$D$8</f>
        <v>0</v>
      </c>
      <c r="W47" s="293">
        <f>T47*'Assumption Sheet'!$D$8</f>
        <v>0</v>
      </c>
      <c r="X47" s="293">
        <f t="shared" si="11"/>
        <v>0</v>
      </c>
      <c r="Y47" s="61"/>
      <c r="Z47" s="59"/>
      <c r="AA47" s="59"/>
      <c r="AB47" s="59"/>
      <c r="AC47" s="59"/>
    </row>
    <row r="48" spans="1:29" ht="15.75" x14ac:dyDescent="0.3">
      <c r="A48" s="130">
        <f t="shared" ref="A48:C51" si="12">A47</f>
        <v>45473</v>
      </c>
      <c r="B48" s="130">
        <f t="shared" si="12"/>
        <v>45747</v>
      </c>
      <c r="C48" s="130">
        <f t="shared" si="12"/>
        <v>45412</v>
      </c>
      <c r="D48" s="131" t="s">
        <v>21</v>
      </c>
      <c r="E48" s="34">
        <v>2</v>
      </c>
      <c r="F48" s="132"/>
      <c r="G48" s="132"/>
      <c r="H48" s="34">
        <f>E48</f>
        <v>2</v>
      </c>
      <c r="I48" s="34"/>
      <c r="J48" s="58"/>
      <c r="K48" s="58"/>
      <c r="L48" s="5">
        <f>(H48*'Assumption Sheet'!$K$22)/10^7</f>
        <v>0</v>
      </c>
      <c r="M48" s="58"/>
      <c r="N48" s="5">
        <f t="shared" si="1"/>
        <v>2</v>
      </c>
      <c r="O48" s="5">
        <f t="shared" si="5"/>
        <v>0</v>
      </c>
      <c r="P48" s="59"/>
      <c r="Q48" s="60"/>
      <c r="R48" s="60"/>
      <c r="S48" s="290">
        <f t="shared" si="6"/>
        <v>0</v>
      </c>
      <c r="T48" s="290">
        <f t="shared" si="7"/>
        <v>0</v>
      </c>
      <c r="U48" s="292">
        <f t="shared" si="10"/>
        <v>45412</v>
      </c>
      <c r="V48" s="293">
        <f>S48*'Assumption Sheet'!$D$8</f>
        <v>0</v>
      </c>
      <c r="W48" s="293">
        <f>T48*'Assumption Sheet'!$D$8</f>
        <v>0</v>
      </c>
      <c r="X48" s="293">
        <f t="shared" si="11"/>
        <v>0</v>
      </c>
      <c r="Y48" s="61"/>
      <c r="Z48" s="59"/>
      <c r="AA48" s="59"/>
      <c r="AB48" s="59"/>
      <c r="AC48" s="59"/>
    </row>
    <row r="49" spans="1:29" ht="15.75" x14ac:dyDescent="0.3">
      <c r="A49" s="130">
        <f t="shared" si="12"/>
        <v>45473</v>
      </c>
      <c r="B49" s="130">
        <f t="shared" si="12"/>
        <v>45747</v>
      </c>
      <c r="C49" s="130">
        <f t="shared" si="12"/>
        <v>45412</v>
      </c>
      <c r="D49" s="131" t="s">
        <v>22</v>
      </c>
      <c r="E49" s="3">
        <v>1</v>
      </c>
      <c r="F49" s="132"/>
      <c r="G49" s="132"/>
      <c r="H49" s="34">
        <f>E49</f>
        <v>1</v>
      </c>
      <c r="I49" s="34"/>
      <c r="J49" s="58"/>
      <c r="K49" s="58"/>
      <c r="L49" s="5">
        <f>(H49*'Assumption Sheet'!$K$23)/10^7</f>
        <v>0</v>
      </c>
      <c r="M49" s="58"/>
      <c r="N49" s="5">
        <f t="shared" si="1"/>
        <v>1</v>
      </c>
      <c r="O49" s="5">
        <f t="shared" si="5"/>
        <v>0</v>
      </c>
      <c r="P49" s="59"/>
      <c r="Q49" s="60"/>
      <c r="R49" s="60"/>
      <c r="S49" s="290">
        <f t="shared" si="6"/>
        <v>0</v>
      </c>
      <c r="T49" s="290">
        <f t="shared" ref="T49:T80" si="13">M50</f>
        <v>0</v>
      </c>
      <c r="U49" s="292">
        <f t="shared" si="10"/>
        <v>45412</v>
      </c>
      <c r="V49" s="293">
        <f>S49*'Assumption Sheet'!$D$8</f>
        <v>0</v>
      </c>
      <c r="W49" s="293">
        <f>T49*'Assumption Sheet'!$D$8</f>
        <v>0</v>
      </c>
      <c r="X49" s="293">
        <f t="shared" si="11"/>
        <v>0</v>
      </c>
      <c r="Y49" s="61"/>
      <c r="Z49" s="59"/>
      <c r="AA49" s="59"/>
      <c r="AB49" s="59"/>
      <c r="AC49" s="59"/>
    </row>
    <row r="50" spans="1:29" ht="15.75" x14ac:dyDescent="0.3">
      <c r="A50" s="130">
        <f t="shared" si="12"/>
        <v>45473</v>
      </c>
      <c r="B50" s="130">
        <f t="shared" si="12"/>
        <v>45747</v>
      </c>
      <c r="C50" s="130">
        <f t="shared" si="12"/>
        <v>45412</v>
      </c>
      <c r="D50" s="131" t="s">
        <v>23</v>
      </c>
      <c r="E50" s="34"/>
      <c r="F50" s="132"/>
      <c r="G50" s="132"/>
      <c r="H50" s="132">
        <f>E50</f>
        <v>0</v>
      </c>
      <c r="I50" s="132"/>
      <c r="J50" s="58"/>
      <c r="K50" s="58"/>
      <c r="L50" s="5">
        <f>(H50*'Assumption Sheet'!$K$24)/10^7</f>
        <v>0</v>
      </c>
      <c r="M50" s="58"/>
      <c r="N50" s="5">
        <f t="shared" si="1"/>
        <v>0</v>
      </c>
      <c r="O50" s="5">
        <f t="shared" si="5"/>
        <v>0</v>
      </c>
      <c r="P50" s="59"/>
      <c r="Q50" s="60"/>
      <c r="R50" s="60"/>
      <c r="S50" s="290">
        <f t="shared" si="6"/>
        <v>0</v>
      </c>
      <c r="T50" s="290">
        <f t="shared" si="13"/>
        <v>0</v>
      </c>
      <c r="U50" s="292">
        <f t="shared" si="10"/>
        <v>45412</v>
      </c>
      <c r="V50" s="293">
        <f>S50*'Assumption Sheet'!$D$8</f>
        <v>0</v>
      </c>
      <c r="W50" s="293">
        <f>T50*'Assumption Sheet'!$D$8</f>
        <v>0</v>
      </c>
      <c r="X50" s="293">
        <f t="shared" si="11"/>
        <v>0</v>
      </c>
      <c r="Y50" s="61"/>
      <c r="Z50" s="59"/>
      <c r="AA50" s="59"/>
      <c r="AB50" s="59"/>
      <c r="AC50" s="59"/>
    </row>
    <row r="51" spans="1:29" ht="15.75" x14ac:dyDescent="0.3">
      <c r="A51" s="130"/>
      <c r="B51" s="130">
        <f t="shared" si="12"/>
        <v>45747</v>
      </c>
      <c r="C51" s="130">
        <f>C50</f>
        <v>45412</v>
      </c>
      <c r="D51" s="131" t="s">
        <v>356</v>
      </c>
      <c r="E51" s="34">
        <v>1</v>
      </c>
      <c r="F51" s="132"/>
      <c r="G51" s="132"/>
      <c r="H51" s="132"/>
      <c r="I51" s="132">
        <f>E51</f>
        <v>1</v>
      </c>
      <c r="J51" s="58"/>
      <c r="K51" s="58"/>
      <c r="L51" s="58"/>
      <c r="M51" s="58">
        <f>(I51*'Assumption Sheet'!$K$25)/10^7</f>
        <v>0</v>
      </c>
      <c r="N51" s="5"/>
      <c r="O51" s="5">
        <f t="shared" si="5"/>
        <v>0</v>
      </c>
      <c r="P51" s="59"/>
      <c r="Q51" s="60"/>
      <c r="R51" s="60"/>
      <c r="S51" s="290">
        <f t="shared" si="6"/>
        <v>0</v>
      </c>
      <c r="T51" s="290">
        <f t="shared" si="13"/>
        <v>0</v>
      </c>
      <c r="U51" s="292">
        <f t="shared" si="10"/>
        <v>45412</v>
      </c>
      <c r="V51" s="293">
        <f>S51*'Assumption Sheet'!$D$8</f>
        <v>0</v>
      </c>
      <c r="W51" s="293">
        <f>T51*'Assumption Sheet'!$D$8</f>
        <v>0</v>
      </c>
      <c r="X51" s="293">
        <f t="shared" si="11"/>
        <v>0</v>
      </c>
      <c r="Y51" s="61"/>
      <c r="Z51" s="59"/>
      <c r="AA51" s="59"/>
      <c r="AB51" s="59"/>
      <c r="AC51" s="59"/>
    </row>
    <row r="52" spans="1:29" ht="15.75" x14ac:dyDescent="0.3">
      <c r="A52" s="130">
        <f>A50</f>
        <v>45473</v>
      </c>
      <c r="B52" s="130">
        <f>B50</f>
        <v>45747</v>
      </c>
      <c r="C52" s="130">
        <f>EOMONTH(C47,1)</f>
        <v>45443</v>
      </c>
      <c r="D52" s="131" t="s">
        <v>18</v>
      </c>
      <c r="E52" s="34"/>
      <c r="F52" s="34"/>
      <c r="G52" s="34"/>
      <c r="H52" s="132"/>
      <c r="I52" s="132"/>
      <c r="J52" s="5">
        <f>(F52*'[20]Assumption Sheet'!$K$18)/10^7</f>
        <v>0</v>
      </c>
      <c r="K52" s="5">
        <f>(G52*'[20]Assumption Sheet'!$K$18)/10^7</f>
        <v>0</v>
      </c>
      <c r="L52" s="5">
        <f>(H52*'[20]Assumption Sheet'!$K$18)/10^7</f>
        <v>0</v>
      </c>
      <c r="M52" s="58"/>
      <c r="N52" s="5">
        <f>SUM(E52:G52)</f>
        <v>0</v>
      </c>
      <c r="O52" s="5">
        <f t="shared" si="5"/>
        <v>0</v>
      </c>
      <c r="P52" s="59"/>
      <c r="Q52" s="60"/>
      <c r="R52" s="60"/>
      <c r="S52" s="290">
        <f t="shared" si="6"/>
        <v>0</v>
      </c>
      <c r="T52" s="290">
        <f t="shared" si="13"/>
        <v>0</v>
      </c>
      <c r="U52" s="292">
        <f t="shared" si="10"/>
        <v>45443</v>
      </c>
      <c r="V52" s="293">
        <f>S52*'Assumption Sheet'!$D$8</f>
        <v>0</v>
      </c>
      <c r="W52" s="293">
        <f>T52*'Assumption Sheet'!$D$8</f>
        <v>0</v>
      </c>
      <c r="X52" s="293">
        <f t="shared" si="11"/>
        <v>0</v>
      </c>
      <c r="Y52" s="61"/>
      <c r="Z52" s="59"/>
      <c r="AA52" s="59"/>
      <c r="AB52" s="59"/>
      <c r="AC52" s="59"/>
    </row>
    <row r="53" spans="1:29" ht="15.75" x14ac:dyDescent="0.3">
      <c r="A53" s="130">
        <f t="shared" ref="A53:C56" si="14">A52</f>
        <v>45473</v>
      </c>
      <c r="B53" s="130">
        <f t="shared" si="14"/>
        <v>45747</v>
      </c>
      <c r="C53" s="130">
        <f t="shared" si="14"/>
        <v>45443</v>
      </c>
      <c r="D53" s="131" t="s">
        <v>21</v>
      </c>
      <c r="E53" s="34">
        <v>2</v>
      </c>
      <c r="F53" s="132"/>
      <c r="G53" s="132"/>
      <c r="H53" s="34">
        <f>E53</f>
        <v>2</v>
      </c>
      <c r="I53" s="34"/>
      <c r="J53" s="58"/>
      <c r="K53" s="58"/>
      <c r="L53" s="5">
        <f>(H53*'Assumption Sheet'!$K$22)/10^7</f>
        <v>0</v>
      </c>
      <c r="M53" s="58"/>
      <c r="N53" s="5">
        <f>SUM(E53:G53)</f>
        <v>2</v>
      </c>
      <c r="O53" s="5">
        <f t="shared" si="5"/>
        <v>0</v>
      </c>
      <c r="P53" s="59"/>
      <c r="Q53" s="60"/>
      <c r="R53" s="60"/>
      <c r="S53" s="290">
        <f t="shared" si="6"/>
        <v>0</v>
      </c>
      <c r="T53" s="290">
        <f t="shared" si="13"/>
        <v>0</v>
      </c>
      <c r="U53" s="292">
        <f t="shared" si="10"/>
        <v>45443</v>
      </c>
      <c r="V53" s="293">
        <f>S53*'Assumption Sheet'!$D$8</f>
        <v>0</v>
      </c>
      <c r="W53" s="293">
        <f>T53*'Assumption Sheet'!$D$8</f>
        <v>0</v>
      </c>
      <c r="X53" s="293">
        <f t="shared" si="11"/>
        <v>0</v>
      </c>
      <c r="Y53" s="61"/>
      <c r="Z53" s="59"/>
      <c r="AA53" s="59"/>
      <c r="AB53" s="59"/>
      <c r="AC53" s="59"/>
    </row>
    <row r="54" spans="1:29" ht="15.75" x14ac:dyDescent="0.3">
      <c r="A54" s="130">
        <f t="shared" si="14"/>
        <v>45473</v>
      </c>
      <c r="B54" s="130">
        <f t="shared" si="14"/>
        <v>45747</v>
      </c>
      <c r="C54" s="130">
        <f t="shared" si="14"/>
        <v>45443</v>
      </c>
      <c r="D54" s="131" t="s">
        <v>22</v>
      </c>
      <c r="E54" s="3">
        <v>1</v>
      </c>
      <c r="F54" s="132"/>
      <c r="G54" s="132"/>
      <c r="H54" s="34">
        <f>E54</f>
        <v>1</v>
      </c>
      <c r="I54" s="34"/>
      <c r="J54" s="58"/>
      <c r="K54" s="58"/>
      <c r="L54" s="5">
        <f>(H54*'Assumption Sheet'!$K$23)/10^7</f>
        <v>0</v>
      </c>
      <c r="M54" s="58"/>
      <c r="N54" s="5">
        <f>SUM(E54:G54)</f>
        <v>1</v>
      </c>
      <c r="O54" s="5">
        <f t="shared" si="5"/>
        <v>0</v>
      </c>
      <c r="P54" s="59"/>
      <c r="Q54" s="60"/>
      <c r="R54" s="60"/>
      <c r="S54" s="290">
        <f t="shared" si="6"/>
        <v>0</v>
      </c>
      <c r="T54" s="290">
        <f t="shared" si="13"/>
        <v>0</v>
      </c>
      <c r="U54" s="292">
        <f t="shared" si="10"/>
        <v>45443</v>
      </c>
      <c r="V54" s="293">
        <f>S54*'Assumption Sheet'!$D$8</f>
        <v>0</v>
      </c>
      <c r="W54" s="293">
        <f>T54*'Assumption Sheet'!$D$8</f>
        <v>0</v>
      </c>
      <c r="X54" s="293">
        <f t="shared" si="11"/>
        <v>0</v>
      </c>
      <c r="Y54" s="61"/>
      <c r="Z54" s="59"/>
      <c r="AA54" s="59"/>
      <c r="AB54" s="59"/>
      <c r="AC54" s="59"/>
    </row>
    <row r="55" spans="1:29" ht="15.75" x14ac:dyDescent="0.3">
      <c r="A55" s="130">
        <f t="shared" si="14"/>
        <v>45473</v>
      </c>
      <c r="B55" s="130">
        <f t="shared" si="14"/>
        <v>45747</v>
      </c>
      <c r="C55" s="130">
        <f t="shared" si="14"/>
        <v>45443</v>
      </c>
      <c r="D55" s="131" t="s">
        <v>23</v>
      </c>
      <c r="E55" s="34"/>
      <c r="F55" s="132"/>
      <c r="G55" s="132"/>
      <c r="H55" s="132">
        <f>E55</f>
        <v>0</v>
      </c>
      <c r="I55" s="132"/>
      <c r="J55" s="58"/>
      <c r="K55" s="58"/>
      <c r="L55" s="5">
        <f>(H55*'Assumption Sheet'!$K$24)/10^7</f>
        <v>0</v>
      </c>
      <c r="M55" s="58"/>
      <c r="N55" s="5">
        <f>SUM(E55:G55)</f>
        <v>0</v>
      </c>
      <c r="O55" s="5">
        <f t="shared" si="5"/>
        <v>0</v>
      </c>
      <c r="P55" s="59"/>
      <c r="Q55" s="60"/>
      <c r="R55" s="60"/>
      <c r="S55" s="290">
        <f t="shared" si="6"/>
        <v>0</v>
      </c>
      <c r="T55" s="290">
        <f t="shared" si="13"/>
        <v>0</v>
      </c>
      <c r="U55" s="292">
        <f t="shared" si="10"/>
        <v>45443</v>
      </c>
      <c r="V55" s="293">
        <f>S55*'Assumption Sheet'!$D$8</f>
        <v>0</v>
      </c>
      <c r="W55" s="293">
        <f>T55*'Assumption Sheet'!$D$8</f>
        <v>0</v>
      </c>
      <c r="X55" s="293">
        <f t="shared" si="11"/>
        <v>0</v>
      </c>
      <c r="Y55" s="61"/>
      <c r="Z55" s="59"/>
      <c r="AA55" s="59"/>
      <c r="AB55" s="59"/>
      <c r="AC55" s="59"/>
    </row>
    <row r="56" spans="1:29" ht="15.75" x14ac:dyDescent="0.3">
      <c r="A56" s="130"/>
      <c r="B56" s="130">
        <f t="shared" si="14"/>
        <v>45747</v>
      </c>
      <c r="C56" s="130">
        <f>C55</f>
        <v>45443</v>
      </c>
      <c r="D56" s="131" t="s">
        <v>356</v>
      </c>
      <c r="E56" s="34">
        <v>1</v>
      </c>
      <c r="F56" s="132"/>
      <c r="G56" s="132"/>
      <c r="H56" s="132"/>
      <c r="I56" s="132">
        <f>E56</f>
        <v>1</v>
      </c>
      <c r="J56" s="58"/>
      <c r="K56" s="58"/>
      <c r="L56" s="58"/>
      <c r="M56" s="58">
        <f>(I56*'Assumption Sheet'!$K$25)/10^7</f>
        <v>0</v>
      </c>
      <c r="N56" s="5"/>
      <c r="O56" s="5">
        <f t="shared" si="5"/>
        <v>0</v>
      </c>
      <c r="P56" s="59"/>
      <c r="Q56" s="60"/>
      <c r="R56" s="60"/>
      <c r="S56" s="290">
        <f t="shared" si="6"/>
        <v>0</v>
      </c>
      <c r="T56" s="290">
        <f t="shared" si="13"/>
        <v>0</v>
      </c>
      <c r="U56" s="292">
        <f t="shared" si="10"/>
        <v>45443</v>
      </c>
      <c r="V56" s="293">
        <f>S56*'Assumption Sheet'!$D$8</f>
        <v>0</v>
      </c>
      <c r="W56" s="293">
        <f>T56*'Assumption Sheet'!$D$8</f>
        <v>0</v>
      </c>
      <c r="X56" s="293">
        <f t="shared" si="11"/>
        <v>0</v>
      </c>
      <c r="Y56" s="61"/>
      <c r="Z56" s="59"/>
      <c r="AA56" s="59"/>
      <c r="AB56" s="59"/>
      <c r="AC56" s="59"/>
    </row>
    <row r="57" spans="1:29" ht="15.75" x14ac:dyDescent="0.3">
      <c r="A57" s="130">
        <f>A55</f>
        <v>45473</v>
      </c>
      <c r="B57" s="130">
        <f>B55</f>
        <v>45747</v>
      </c>
      <c r="C57" s="130">
        <f>EOMONTH(C52,1)</f>
        <v>45473</v>
      </c>
      <c r="D57" s="131" t="s">
        <v>18</v>
      </c>
      <c r="E57" s="34"/>
      <c r="F57" s="34"/>
      <c r="G57" s="34"/>
      <c r="H57" s="132"/>
      <c r="I57" s="132"/>
      <c r="J57" s="5">
        <f>(F57*'[20]Assumption Sheet'!$K$18)/10^7</f>
        <v>0</v>
      </c>
      <c r="K57" s="5">
        <f>(G57*'[20]Assumption Sheet'!$K$18)/10^7</f>
        <v>0</v>
      </c>
      <c r="L57" s="5">
        <f>(H57*'[20]Assumption Sheet'!$K$18)/10^7</f>
        <v>0</v>
      </c>
      <c r="M57" s="58"/>
      <c r="N57" s="5">
        <f>SUM(E57:G57)</f>
        <v>0</v>
      </c>
      <c r="O57" s="5">
        <f t="shared" si="5"/>
        <v>0</v>
      </c>
      <c r="P57" s="59"/>
      <c r="Q57" s="60"/>
      <c r="R57" s="60"/>
      <c r="S57" s="290">
        <f t="shared" si="6"/>
        <v>0</v>
      </c>
      <c r="T57" s="290">
        <f t="shared" si="13"/>
        <v>0</v>
      </c>
      <c r="U57" s="292">
        <f t="shared" si="10"/>
        <v>45473</v>
      </c>
      <c r="V57" s="293">
        <f>S57*'Assumption Sheet'!$D$8</f>
        <v>0</v>
      </c>
      <c r="W57" s="293">
        <f>T57*'Assumption Sheet'!$D$8</f>
        <v>0</v>
      </c>
      <c r="X57" s="293">
        <f t="shared" si="11"/>
        <v>0</v>
      </c>
      <c r="Y57" s="61"/>
      <c r="Z57" s="59"/>
      <c r="AA57" s="59"/>
      <c r="AB57" s="59"/>
      <c r="AC57" s="59"/>
    </row>
    <row r="58" spans="1:29" ht="15.75" x14ac:dyDescent="0.3">
      <c r="A58" s="130">
        <f t="shared" ref="A58:C61" si="15">A57</f>
        <v>45473</v>
      </c>
      <c r="B58" s="130">
        <f t="shared" si="15"/>
        <v>45747</v>
      </c>
      <c r="C58" s="130">
        <f t="shared" si="15"/>
        <v>45473</v>
      </c>
      <c r="D58" s="131" t="s">
        <v>21</v>
      </c>
      <c r="E58" s="34">
        <v>2</v>
      </c>
      <c r="F58" s="132"/>
      <c r="G58" s="132"/>
      <c r="H58" s="34">
        <f>E58</f>
        <v>2</v>
      </c>
      <c r="I58" s="34"/>
      <c r="J58" s="58"/>
      <c r="K58" s="58"/>
      <c r="L58" s="5">
        <f>(H58*'Assumption Sheet'!$K$22)/10^7</f>
        <v>0</v>
      </c>
      <c r="M58" s="58"/>
      <c r="N58" s="5">
        <f>SUM(E58:G58)</f>
        <v>2</v>
      </c>
      <c r="O58" s="5">
        <f t="shared" si="5"/>
        <v>0</v>
      </c>
      <c r="P58" s="59"/>
      <c r="Q58" s="60"/>
      <c r="R58" s="60"/>
      <c r="S58" s="290">
        <f t="shared" si="6"/>
        <v>0</v>
      </c>
      <c r="T58" s="290">
        <f t="shared" si="13"/>
        <v>0</v>
      </c>
      <c r="U58" s="292">
        <f t="shared" si="10"/>
        <v>45473</v>
      </c>
      <c r="V58" s="293">
        <f>S58*'Assumption Sheet'!$D$8</f>
        <v>0</v>
      </c>
      <c r="W58" s="293">
        <f>T58*'Assumption Sheet'!$D$8</f>
        <v>0</v>
      </c>
      <c r="X58" s="293">
        <f t="shared" si="11"/>
        <v>0</v>
      </c>
      <c r="Y58" s="61"/>
      <c r="Z58" s="59"/>
      <c r="AA58" s="59"/>
      <c r="AB58" s="59"/>
      <c r="AC58" s="59"/>
    </row>
    <row r="59" spans="1:29" ht="15.75" x14ac:dyDescent="0.3">
      <c r="A59" s="130">
        <f t="shared" si="15"/>
        <v>45473</v>
      </c>
      <c r="B59" s="130">
        <f t="shared" si="15"/>
        <v>45747</v>
      </c>
      <c r="C59" s="130">
        <f t="shared" si="15"/>
        <v>45473</v>
      </c>
      <c r="D59" s="131" t="s">
        <v>22</v>
      </c>
      <c r="E59" s="3">
        <v>1</v>
      </c>
      <c r="F59" s="132"/>
      <c r="G59" s="132"/>
      <c r="H59" s="34">
        <f>E59</f>
        <v>1</v>
      </c>
      <c r="I59" s="34"/>
      <c r="J59" s="58"/>
      <c r="K59" s="58"/>
      <c r="L59" s="5">
        <f>(H59*'Assumption Sheet'!$K$23)/10^7</f>
        <v>0</v>
      </c>
      <c r="M59" s="58"/>
      <c r="N59" s="5">
        <f>SUM(E59:G59)</f>
        <v>1</v>
      </c>
      <c r="O59" s="5">
        <f t="shared" si="5"/>
        <v>0</v>
      </c>
      <c r="P59" s="59"/>
      <c r="Q59" s="60"/>
      <c r="R59" s="60"/>
      <c r="S59" s="290">
        <f t="shared" si="6"/>
        <v>0</v>
      </c>
      <c r="T59" s="290">
        <f t="shared" si="13"/>
        <v>0</v>
      </c>
      <c r="U59" s="292">
        <f t="shared" si="10"/>
        <v>45473</v>
      </c>
      <c r="V59" s="293">
        <f>S59*'Assumption Sheet'!$D$8</f>
        <v>0</v>
      </c>
      <c r="W59" s="293">
        <f>T59*'Assumption Sheet'!$D$8</f>
        <v>0</v>
      </c>
      <c r="X59" s="293">
        <f t="shared" si="11"/>
        <v>0</v>
      </c>
      <c r="Y59" s="61"/>
      <c r="Z59" s="59"/>
      <c r="AA59" s="59"/>
      <c r="AB59" s="59"/>
      <c r="AC59" s="59"/>
    </row>
    <row r="60" spans="1:29" ht="15.75" x14ac:dyDescent="0.3">
      <c r="A60" s="130">
        <f t="shared" si="15"/>
        <v>45473</v>
      </c>
      <c r="B60" s="130">
        <f t="shared" si="15"/>
        <v>45747</v>
      </c>
      <c r="C60" s="130">
        <f t="shared" si="15"/>
        <v>45473</v>
      </c>
      <c r="D60" s="131" t="s">
        <v>23</v>
      </c>
      <c r="E60" s="34"/>
      <c r="F60" s="132"/>
      <c r="G60" s="132"/>
      <c r="H60" s="132">
        <f>E60</f>
        <v>0</v>
      </c>
      <c r="I60" s="132"/>
      <c r="J60" s="58"/>
      <c r="K60" s="58"/>
      <c r="L60" s="5">
        <f>(H60*'Assumption Sheet'!$K$24)/10^7</f>
        <v>0</v>
      </c>
      <c r="M60" s="58"/>
      <c r="N60" s="5">
        <f>SUM(E60:G60)</f>
        <v>0</v>
      </c>
      <c r="O60" s="5">
        <f t="shared" si="5"/>
        <v>0</v>
      </c>
      <c r="P60" s="59"/>
      <c r="Q60" s="60"/>
      <c r="R60" s="60"/>
      <c r="S60" s="290">
        <f t="shared" si="6"/>
        <v>0</v>
      </c>
      <c r="T60" s="290">
        <f t="shared" si="13"/>
        <v>0</v>
      </c>
      <c r="U60" s="292">
        <f t="shared" si="10"/>
        <v>45473</v>
      </c>
      <c r="V60" s="293">
        <f>S60*'Assumption Sheet'!$D$8</f>
        <v>0</v>
      </c>
      <c r="W60" s="293">
        <f>T60*'Assumption Sheet'!$D$8</f>
        <v>0</v>
      </c>
      <c r="X60" s="293">
        <f t="shared" si="11"/>
        <v>0</v>
      </c>
      <c r="Y60" s="61"/>
      <c r="Z60" s="59"/>
      <c r="AA60" s="59"/>
      <c r="AB60" s="59"/>
      <c r="AC60" s="59"/>
    </row>
    <row r="61" spans="1:29" ht="15.75" x14ac:dyDescent="0.3">
      <c r="A61" s="130"/>
      <c r="B61" s="130">
        <f t="shared" si="15"/>
        <v>45747</v>
      </c>
      <c r="C61" s="130">
        <f>C60</f>
        <v>45473</v>
      </c>
      <c r="D61" s="131" t="s">
        <v>356</v>
      </c>
      <c r="E61" s="34">
        <v>1</v>
      </c>
      <c r="F61" s="132"/>
      <c r="G61" s="132"/>
      <c r="H61" s="132"/>
      <c r="I61" s="132">
        <f>E61</f>
        <v>1</v>
      </c>
      <c r="J61" s="58"/>
      <c r="K61" s="58"/>
      <c r="L61" s="58"/>
      <c r="M61" s="58">
        <f>(I61*'Assumption Sheet'!$K$25)/10^7</f>
        <v>0</v>
      </c>
      <c r="N61" s="5"/>
      <c r="O61" s="5">
        <f t="shared" si="5"/>
        <v>0</v>
      </c>
      <c r="P61" s="59"/>
      <c r="Q61" s="60"/>
      <c r="R61" s="60"/>
      <c r="S61" s="290">
        <f t="shared" si="6"/>
        <v>0</v>
      </c>
      <c r="T61" s="290">
        <f t="shared" si="13"/>
        <v>0</v>
      </c>
      <c r="U61" s="292">
        <f t="shared" si="10"/>
        <v>45473</v>
      </c>
      <c r="V61" s="293">
        <f>S61*'Assumption Sheet'!$D$8</f>
        <v>0</v>
      </c>
      <c r="W61" s="293">
        <f>T61*'Assumption Sheet'!$D$8</f>
        <v>0</v>
      </c>
      <c r="X61" s="293">
        <f t="shared" si="11"/>
        <v>0</v>
      </c>
      <c r="Y61" s="61"/>
      <c r="Z61" s="59"/>
      <c r="AA61" s="59"/>
      <c r="AB61" s="59"/>
      <c r="AC61" s="59"/>
    </row>
    <row r="62" spans="1:29" ht="15.75" x14ac:dyDescent="0.3">
      <c r="A62" s="130">
        <f>EOMONTH(A60,3)</f>
        <v>45565</v>
      </c>
      <c r="B62" s="130">
        <f>B60</f>
        <v>45747</v>
      </c>
      <c r="C62" s="130">
        <f>EOMONTH(C57,1)</f>
        <v>45504</v>
      </c>
      <c r="D62" s="131" t="s">
        <v>18</v>
      </c>
      <c r="E62" s="34"/>
      <c r="F62" s="34"/>
      <c r="G62" s="34"/>
      <c r="H62" s="132"/>
      <c r="I62" s="132"/>
      <c r="J62" s="5">
        <f>(F62*'[20]Assumption Sheet'!$K$18)/10^7</f>
        <v>0</v>
      </c>
      <c r="K62" s="5">
        <f>(G62*'[20]Assumption Sheet'!$K$18)/10^7</f>
        <v>0</v>
      </c>
      <c r="L62" s="5">
        <f>(H62*'[20]Assumption Sheet'!$K$18)/10^7</f>
        <v>0</v>
      </c>
      <c r="M62" s="58"/>
      <c r="N62" s="5">
        <f>SUM(E62:G62)</f>
        <v>0</v>
      </c>
      <c r="O62" s="5">
        <f t="shared" si="5"/>
        <v>0</v>
      </c>
      <c r="P62" s="59"/>
      <c r="Q62" s="60"/>
      <c r="R62" s="60"/>
      <c r="S62" s="290">
        <f t="shared" si="6"/>
        <v>0</v>
      </c>
      <c r="T62" s="290">
        <f t="shared" si="13"/>
        <v>0</v>
      </c>
      <c r="U62" s="292">
        <f t="shared" si="10"/>
        <v>45504</v>
      </c>
      <c r="V62" s="293">
        <f>S62*'Assumption Sheet'!$D$8</f>
        <v>0</v>
      </c>
      <c r="W62" s="293">
        <f>T62*'Assumption Sheet'!$D$8</f>
        <v>0</v>
      </c>
      <c r="X62" s="293">
        <f t="shared" si="11"/>
        <v>0</v>
      </c>
      <c r="Y62" s="61"/>
      <c r="Z62" s="59"/>
      <c r="AA62" s="59"/>
      <c r="AB62" s="59"/>
      <c r="AC62" s="59"/>
    </row>
    <row r="63" spans="1:29" ht="15.75" x14ac:dyDescent="0.3">
      <c r="A63" s="130">
        <f t="shared" ref="A63:C66" si="16">A62</f>
        <v>45565</v>
      </c>
      <c r="B63" s="130">
        <f t="shared" si="16"/>
        <v>45747</v>
      </c>
      <c r="C63" s="130">
        <f t="shared" si="16"/>
        <v>45504</v>
      </c>
      <c r="D63" s="131" t="s">
        <v>21</v>
      </c>
      <c r="E63" s="34">
        <v>2</v>
      </c>
      <c r="F63" s="132"/>
      <c r="G63" s="132"/>
      <c r="H63" s="34">
        <f>E63</f>
        <v>2</v>
      </c>
      <c r="I63" s="34"/>
      <c r="J63" s="58"/>
      <c r="K63" s="58"/>
      <c r="L63" s="5">
        <f>(H63*'Assumption Sheet'!$K$22)/10^7</f>
        <v>0</v>
      </c>
      <c r="M63" s="58"/>
      <c r="N63" s="5">
        <f>SUM(E63:G63)</f>
        <v>2</v>
      </c>
      <c r="O63" s="5">
        <f t="shared" si="5"/>
        <v>0</v>
      </c>
      <c r="P63" s="59"/>
      <c r="Q63" s="60"/>
      <c r="R63" s="60"/>
      <c r="S63" s="290">
        <f t="shared" si="6"/>
        <v>0</v>
      </c>
      <c r="T63" s="290">
        <f t="shared" si="13"/>
        <v>0</v>
      </c>
      <c r="U63" s="292">
        <f t="shared" si="10"/>
        <v>45504</v>
      </c>
      <c r="V63" s="293">
        <f>S63*'Assumption Sheet'!$D$8</f>
        <v>0</v>
      </c>
      <c r="W63" s="293">
        <f>T63*'Assumption Sheet'!$D$8</f>
        <v>0</v>
      </c>
      <c r="X63" s="293">
        <f t="shared" si="11"/>
        <v>0</v>
      </c>
      <c r="Y63" s="61"/>
      <c r="Z63" s="59"/>
      <c r="AA63" s="59"/>
      <c r="AB63" s="59"/>
      <c r="AC63" s="59"/>
    </row>
    <row r="64" spans="1:29" ht="15.75" x14ac:dyDescent="0.3">
      <c r="A64" s="130">
        <f t="shared" si="16"/>
        <v>45565</v>
      </c>
      <c r="B64" s="130">
        <f t="shared" si="16"/>
        <v>45747</v>
      </c>
      <c r="C64" s="130">
        <f t="shared" si="16"/>
        <v>45504</v>
      </c>
      <c r="D64" s="131" t="s">
        <v>22</v>
      </c>
      <c r="E64" s="3">
        <f>1</f>
        <v>1</v>
      </c>
      <c r="F64" s="132"/>
      <c r="G64" s="132"/>
      <c r="H64" s="34">
        <f>E64</f>
        <v>1</v>
      </c>
      <c r="I64" s="34"/>
      <c r="J64" s="58"/>
      <c r="K64" s="58"/>
      <c r="L64" s="5">
        <f>(H64*'Assumption Sheet'!$K$23)/10^7</f>
        <v>0</v>
      </c>
      <c r="M64" s="58"/>
      <c r="N64" s="5">
        <f>SUM(E64:G64)</f>
        <v>1</v>
      </c>
      <c r="O64" s="5">
        <f t="shared" si="5"/>
        <v>0</v>
      </c>
      <c r="P64" s="59"/>
      <c r="Q64" s="60"/>
      <c r="R64" s="60"/>
      <c r="S64" s="290">
        <f t="shared" si="6"/>
        <v>0</v>
      </c>
      <c r="T64" s="290">
        <f t="shared" si="13"/>
        <v>0</v>
      </c>
      <c r="U64" s="292">
        <f t="shared" si="10"/>
        <v>45504</v>
      </c>
      <c r="V64" s="293">
        <f>S64*'Assumption Sheet'!$D$8</f>
        <v>0</v>
      </c>
      <c r="W64" s="293">
        <f>T64*'Assumption Sheet'!$D$8</f>
        <v>0</v>
      </c>
      <c r="X64" s="293">
        <f t="shared" si="11"/>
        <v>0</v>
      </c>
      <c r="Y64" s="61"/>
      <c r="Z64" s="59"/>
      <c r="AA64" s="59"/>
      <c r="AB64" s="59"/>
      <c r="AC64" s="59"/>
    </row>
    <row r="65" spans="1:29" ht="15.75" x14ac:dyDescent="0.3">
      <c r="A65" s="130">
        <f t="shared" si="16"/>
        <v>45565</v>
      </c>
      <c r="B65" s="130">
        <f t="shared" si="16"/>
        <v>45747</v>
      </c>
      <c r="C65" s="130">
        <f t="shared" si="16"/>
        <v>45504</v>
      </c>
      <c r="D65" s="131" t="s">
        <v>23</v>
      </c>
      <c r="E65" s="34"/>
      <c r="F65" s="132"/>
      <c r="G65" s="132"/>
      <c r="H65" s="132">
        <f>E65</f>
        <v>0</v>
      </c>
      <c r="I65" s="132"/>
      <c r="J65" s="58"/>
      <c r="K65" s="58"/>
      <c r="L65" s="5">
        <f>(H65*'Assumption Sheet'!$K$24)/10^7</f>
        <v>0</v>
      </c>
      <c r="M65" s="58"/>
      <c r="N65" s="5">
        <f>SUM(E65:G65)</f>
        <v>0</v>
      </c>
      <c r="O65" s="5">
        <f t="shared" si="5"/>
        <v>0</v>
      </c>
      <c r="P65" s="59"/>
      <c r="Q65" s="60"/>
      <c r="R65" s="60"/>
      <c r="S65" s="290">
        <f t="shared" si="6"/>
        <v>0</v>
      </c>
      <c r="T65" s="290">
        <f t="shared" si="13"/>
        <v>0</v>
      </c>
      <c r="U65" s="292">
        <f t="shared" si="10"/>
        <v>45504</v>
      </c>
      <c r="V65" s="293">
        <f>S65*'Assumption Sheet'!$D$8</f>
        <v>0</v>
      </c>
      <c r="W65" s="293">
        <f>T65*'Assumption Sheet'!$D$8</f>
        <v>0</v>
      </c>
      <c r="X65" s="293">
        <f t="shared" si="11"/>
        <v>0</v>
      </c>
      <c r="Y65" s="61"/>
      <c r="Z65" s="59"/>
      <c r="AA65" s="59"/>
      <c r="AB65" s="59"/>
      <c r="AC65" s="59"/>
    </row>
    <row r="66" spans="1:29" ht="15.75" x14ac:dyDescent="0.3">
      <c r="A66" s="130"/>
      <c r="B66" s="130">
        <f t="shared" si="16"/>
        <v>45747</v>
      </c>
      <c r="C66" s="130">
        <f>C65</f>
        <v>45504</v>
      </c>
      <c r="D66" s="131" t="s">
        <v>356</v>
      </c>
      <c r="E66" s="34">
        <v>1</v>
      </c>
      <c r="F66" s="132"/>
      <c r="G66" s="132"/>
      <c r="H66" s="132"/>
      <c r="I66" s="132">
        <f>E66</f>
        <v>1</v>
      </c>
      <c r="J66" s="58"/>
      <c r="K66" s="58"/>
      <c r="L66" s="58"/>
      <c r="M66" s="58">
        <f>(I66*'Assumption Sheet'!$K$25)/10^7</f>
        <v>0</v>
      </c>
      <c r="N66" s="5"/>
      <c r="O66" s="5">
        <f t="shared" si="5"/>
        <v>0</v>
      </c>
      <c r="P66" s="59"/>
      <c r="Q66" s="60"/>
      <c r="R66" s="60"/>
      <c r="S66" s="290">
        <f t="shared" si="6"/>
        <v>0</v>
      </c>
      <c r="T66" s="290">
        <f t="shared" si="13"/>
        <v>0</v>
      </c>
      <c r="U66" s="292">
        <f t="shared" si="10"/>
        <v>45504</v>
      </c>
      <c r="V66" s="293">
        <f>S66*'Assumption Sheet'!$D$8</f>
        <v>0</v>
      </c>
      <c r="W66" s="293">
        <f>T66*'Assumption Sheet'!$D$8</f>
        <v>0</v>
      </c>
      <c r="X66" s="293">
        <f t="shared" si="11"/>
        <v>0</v>
      </c>
      <c r="Y66" s="61"/>
      <c r="Z66" s="59"/>
      <c r="AA66" s="59"/>
      <c r="AB66" s="59"/>
      <c r="AC66" s="59"/>
    </row>
    <row r="67" spans="1:29" ht="15.75" x14ac:dyDescent="0.3">
      <c r="A67" s="130">
        <f>A65</f>
        <v>45565</v>
      </c>
      <c r="B67" s="130">
        <f>B65</f>
        <v>45747</v>
      </c>
      <c r="C67" s="130">
        <f>EOMONTH(C62,1)</f>
        <v>45535</v>
      </c>
      <c r="D67" s="131" t="s">
        <v>18</v>
      </c>
      <c r="E67" s="34"/>
      <c r="F67" s="34"/>
      <c r="G67" s="34"/>
      <c r="H67" s="132"/>
      <c r="I67" s="132"/>
      <c r="J67" s="5">
        <f>(F67*'[20]Assumption Sheet'!$K$18)/10^7</f>
        <v>0</v>
      </c>
      <c r="K67" s="5">
        <f>(G67*'[20]Assumption Sheet'!$K$18)/10^7</f>
        <v>0</v>
      </c>
      <c r="L67" s="5">
        <f>(H67*'[20]Assumption Sheet'!$K$18)/10^7</f>
        <v>0</v>
      </c>
      <c r="M67" s="58"/>
      <c r="N67" s="5">
        <f>SUM(E67:G67)</f>
        <v>0</v>
      </c>
      <c r="O67" s="5">
        <f t="shared" si="5"/>
        <v>0</v>
      </c>
      <c r="P67" s="59"/>
      <c r="Q67" s="60"/>
      <c r="R67" s="60"/>
      <c r="S67" s="290">
        <f t="shared" si="6"/>
        <v>0</v>
      </c>
      <c r="T67" s="290">
        <f t="shared" si="13"/>
        <v>0</v>
      </c>
      <c r="U67" s="292">
        <f t="shared" si="10"/>
        <v>45535</v>
      </c>
      <c r="V67" s="293">
        <f>S67*'Assumption Sheet'!$D$8</f>
        <v>0</v>
      </c>
      <c r="W67" s="293">
        <f>T67*'Assumption Sheet'!$D$8</f>
        <v>0</v>
      </c>
      <c r="X67" s="293">
        <f t="shared" si="11"/>
        <v>0</v>
      </c>
      <c r="Y67" s="61"/>
      <c r="Z67" s="59"/>
      <c r="AA67" s="59"/>
      <c r="AB67" s="59"/>
      <c r="AC67" s="59"/>
    </row>
    <row r="68" spans="1:29" ht="15.75" x14ac:dyDescent="0.3">
      <c r="A68" s="130">
        <f t="shared" ref="A68:C71" si="17">A67</f>
        <v>45565</v>
      </c>
      <c r="B68" s="130">
        <f t="shared" si="17"/>
        <v>45747</v>
      </c>
      <c r="C68" s="130">
        <f t="shared" si="17"/>
        <v>45535</v>
      </c>
      <c r="D68" s="131" t="s">
        <v>21</v>
      </c>
      <c r="E68" s="34">
        <v>2</v>
      </c>
      <c r="F68" s="132"/>
      <c r="G68" s="132"/>
      <c r="H68" s="34">
        <f>E68</f>
        <v>2</v>
      </c>
      <c r="I68" s="34"/>
      <c r="J68" s="58"/>
      <c r="K68" s="58"/>
      <c r="L68" s="5">
        <f>(H68*'Assumption Sheet'!$K$22)/10^7</f>
        <v>0</v>
      </c>
      <c r="M68" s="58"/>
      <c r="N68" s="5">
        <f>SUM(E68:G68)</f>
        <v>2</v>
      </c>
      <c r="O68" s="5">
        <f t="shared" si="5"/>
        <v>0</v>
      </c>
      <c r="P68" s="59"/>
      <c r="Q68" s="60"/>
      <c r="R68" s="60"/>
      <c r="S68" s="290">
        <f t="shared" si="6"/>
        <v>0</v>
      </c>
      <c r="T68" s="290">
        <f t="shared" si="13"/>
        <v>0</v>
      </c>
      <c r="U68" s="292">
        <f t="shared" si="10"/>
        <v>45535</v>
      </c>
      <c r="V68" s="293">
        <f>S68*'Assumption Sheet'!$D$8</f>
        <v>0</v>
      </c>
      <c r="W68" s="293">
        <f>T68*'Assumption Sheet'!$D$8</f>
        <v>0</v>
      </c>
      <c r="X68" s="293">
        <f t="shared" si="11"/>
        <v>0</v>
      </c>
      <c r="Y68" s="61"/>
      <c r="Z68" s="59"/>
      <c r="AA68" s="59"/>
      <c r="AB68" s="59"/>
      <c r="AC68" s="59"/>
    </row>
    <row r="69" spans="1:29" ht="15.75" x14ac:dyDescent="0.3">
      <c r="A69" s="130">
        <f t="shared" si="17"/>
        <v>45565</v>
      </c>
      <c r="B69" s="130">
        <f t="shared" si="17"/>
        <v>45747</v>
      </c>
      <c r="C69" s="130">
        <f t="shared" si="17"/>
        <v>45535</v>
      </c>
      <c r="D69" s="131" t="s">
        <v>22</v>
      </c>
      <c r="E69" s="3">
        <f>1</f>
        <v>1</v>
      </c>
      <c r="F69" s="132"/>
      <c r="G69" s="132"/>
      <c r="H69" s="34">
        <f>E69</f>
        <v>1</v>
      </c>
      <c r="I69" s="34"/>
      <c r="J69" s="58"/>
      <c r="K69" s="58"/>
      <c r="L69" s="5">
        <f>(H69*'Assumption Sheet'!$K$23)/10^7</f>
        <v>0</v>
      </c>
      <c r="M69" s="58"/>
      <c r="N69" s="5">
        <f>SUM(E69:G69)</f>
        <v>1</v>
      </c>
      <c r="O69" s="5">
        <f t="shared" si="5"/>
        <v>0</v>
      </c>
      <c r="P69" s="59"/>
      <c r="Q69" s="60"/>
      <c r="R69" s="60"/>
      <c r="S69" s="290">
        <f t="shared" si="6"/>
        <v>0</v>
      </c>
      <c r="T69" s="290">
        <f t="shared" si="13"/>
        <v>0</v>
      </c>
      <c r="U69" s="292">
        <f t="shared" si="10"/>
        <v>45535</v>
      </c>
      <c r="V69" s="293">
        <f>S69*'Assumption Sheet'!$D$8</f>
        <v>0</v>
      </c>
      <c r="W69" s="293">
        <f>T69*'Assumption Sheet'!$D$8</f>
        <v>0</v>
      </c>
      <c r="X69" s="293">
        <f t="shared" si="11"/>
        <v>0</v>
      </c>
      <c r="Y69" s="61"/>
      <c r="Z69" s="59"/>
      <c r="AA69" s="59"/>
      <c r="AB69" s="59"/>
      <c r="AC69" s="59"/>
    </row>
    <row r="70" spans="1:29" ht="15.75" x14ac:dyDescent="0.3">
      <c r="A70" s="130">
        <f t="shared" si="17"/>
        <v>45565</v>
      </c>
      <c r="B70" s="130">
        <f t="shared" si="17"/>
        <v>45747</v>
      </c>
      <c r="C70" s="130">
        <f t="shared" si="17"/>
        <v>45535</v>
      </c>
      <c r="D70" s="131" t="s">
        <v>23</v>
      </c>
      <c r="E70" s="34"/>
      <c r="F70" s="132"/>
      <c r="G70" s="132"/>
      <c r="H70" s="132">
        <f>E70</f>
        <v>0</v>
      </c>
      <c r="I70" s="132"/>
      <c r="J70" s="58"/>
      <c r="K70" s="58"/>
      <c r="L70" s="5">
        <f>(H70*'Assumption Sheet'!$K$24)/10^7</f>
        <v>0</v>
      </c>
      <c r="M70" s="58"/>
      <c r="N70" s="5">
        <f>SUM(E70:G70)</f>
        <v>0</v>
      </c>
      <c r="O70" s="5">
        <f t="shared" si="5"/>
        <v>0</v>
      </c>
      <c r="P70" s="59"/>
      <c r="Q70" s="60"/>
      <c r="R70" s="60"/>
      <c r="S70" s="290">
        <f t="shared" si="6"/>
        <v>0</v>
      </c>
      <c r="T70" s="290">
        <f t="shared" si="13"/>
        <v>0</v>
      </c>
      <c r="U70" s="292">
        <f t="shared" si="10"/>
        <v>45535</v>
      </c>
      <c r="V70" s="293">
        <f>S70*'Assumption Sheet'!$D$8</f>
        <v>0</v>
      </c>
      <c r="W70" s="293">
        <f>T70*'Assumption Sheet'!$D$8</f>
        <v>0</v>
      </c>
      <c r="X70" s="293">
        <f t="shared" si="11"/>
        <v>0</v>
      </c>
      <c r="Y70" s="61"/>
      <c r="Z70" s="59"/>
      <c r="AA70" s="59"/>
      <c r="AB70" s="59"/>
      <c r="AC70" s="59"/>
    </row>
    <row r="71" spans="1:29" ht="15.75" x14ac:dyDescent="0.3">
      <c r="A71" s="130"/>
      <c r="B71" s="130">
        <f t="shared" si="17"/>
        <v>45747</v>
      </c>
      <c r="C71" s="130">
        <f>C70</f>
        <v>45535</v>
      </c>
      <c r="D71" s="131" t="s">
        <v>356</v>
      </c>
      <c r="E71" s="34">
        <v>1</v>
      </c>
      <c r="F71" s="132"/>
      <c r="G71" s="132"/>
      <c r="H71" s="132"/>
      <c r="I71" s="132">
        <f>E71</f>
        <v>1</v>
      </c>
      <c r="J71" s="58"/>
      <c r="K71" s="58"/>
      <c r="L71" s="58"/>
      <c r="M71" s="58">
        <f>(I71*'Assumption Sheet'!$K$25)/10^7</f>
        <v>0</v>
      </c>
      <c r="N71" s="5"/>
      <c r="O71" s="5">
        <f t="shared" si="5"/>
        <v>0</v>
      </c>
      <c r="P71" s="59"/>
      <c r="Q71" s="60"/>
      <c r="R71" s="60"/>
      <c r="S71" s="290">
        <f t="shared" si="6"/>
        <v>0</v>
      </c>
      <c r="T71" s="290">
        <f t="shared" si="13"/>
        <v>0</v>
      </c>
      <c r="U71" s="292">
        <f t="shared" si="10"/>
        <v>45535</v>
      </c>
      <c r="V71" s="293">
        <f>S71*'Assumption Sheet'!$D$8</f>
        <v>0</v>
      </c>
      <c r="W71" s="293">
        <f>T71*'Assumption Sheet'!$D$8</f>
        <v>0</v>
      </c>
      <c r="X71" s="293">
        <f t="shared" si="11"/>
        <v>0</v>
      </c>
      <c r="Y71" s="61"/>
      <c r="Z71" s="59"/>
      <c r="AA71" s="59"/>
      <c r="AB71" s="59"/>
      <c r="AC71" s="59"/>
    </row>
    <row r="72" spans="1:29" ht="15.75" x14ac:dyDescent="0.3">
      <c r="A72" s="130">
        <f>A70</f>
        <v>45565</v>
      </c>
      <c r="B72" s="130">
        <f>B70</f>
        <v>45747</v>
      </c>
      <c r="C72" s="130">
        <f>EOMONTH(C67,1)</f>
        <v>45565</v>
      </c>
      <c r="D72" s="131" t="s">
        <v>18</v>
      </c>
      <c r="E72" s="34"/>
      <c r="F72" s="34"/>
      <c r="G72" s="34"/>
      <c r="H72" s="132"/>
      <c r="I72" s="132"/>
      <c r="J72" s="5">
        <f>(F72*'[20]Assumption Sheet'!$K$18)/10^7</f>
        <v>0</v>
      </c>
      <c r="K72" s="5">
        <f>(G72*'[20]Assumption Sheet'!$K$18)/10^7</f>
        <v>0</v>
      </c>
      <c r="L72" s="5">
        <f>(H72*'[20]Assumption Sheet'!$K$18)/10^7</f>
        <v>0</v>
      </c>
      <c r="M72" s="58"/>
      <c r="N72" s="5">
        <f>SUM(E72:G72)</f>
        <v>0</v>
      </c>
      <c r="O72" s="5">
        <f t="shared" si="5"/>
        <v>0</v>
      </c>
      <c r="P72" s="59"/>
      <c r="Q72" s="60"/>
      <c r="R72" s="60"/>
      <c r="S72" s="290">
        <f t="shared" si="6"/>
        <v>0</v>
      </c>
      <c r="T72" s="290">
        <f t="shared" si="13"/>
        <v>0</v>
      </c>
      <c r="U72" s="292">
        <f t="shared" si="10"/>
        <v>45565</v>
      </c>
      <c r="V72" s="293">
        <f>S72*'Assumption Sheet'!$D$8</f>
        <v>0</v>
      </c>
      <c r="W72" s="293">
        <f>T72*'Assumption Sheet'!$D$8</f>
        <v>0</v>
      </c>
      <c r="X72" s="293">
        <f t="shared" si="11"/>
        <v>0</v>
      </c>
      <c r="Y72" s="61"/>
      <c r="Z72" s="59"/>
      <c r="AA72" s="59"/>
      <c r="AB72" s="59"/>
      <c r="AC72" s="59"/>
    </row>
    <row r="73" spans="1:29" ht="15.75" x14ac:dyDescent="0.3">
      <c r="A73" s="130">
        <f t="shared" ref="A73:C76" si="18">A72</f>
        <v>45565</v>
      </c>
      <c r="B73" s="130">
        <f t="shared" si="18"/>
        <v>45747</v>
      </c>
      <c r="C73" s="130">
        <f t="shared" si="18"/>
        <v>45565</v>
      </c>
      <c r="D73" s="131" t="s">
        <v>21</v>
      </c>
      <c r="E73" s="34">
        <v>2</v>
      </c>
      <c r="F73" s="132"/>
      <c r="G73" s="132"/>
      <c r="H73" s="34">
        <f>E73</f>
        <v>2</v>
      </c>
      <c r="I73" s="34"/>
      <c r="J73" s="58"/>
      <c r="K73" s="58"/>
      <c r="L73" s="5">
        <f>(H73*'Assumption Sheet'!$K$22)/10^7</f>
        <v>0</v>
      </c>
      <c r="M73" s="58"/>
      <c r="N73" s="5">
        <f>SUM(E73:G73)</f>
        <v>2</v>
      </c>
      <c r="O73" s="5">
        <f t="shared" si="5"/>
        <v>0</v>
      </c>
      <c r="P73" s="59"/>
      <c r="Q73" s="60"/>
      <c r="R73" s="60"/>
      <c r="S73" s="290">
        <f t="shared" si="6"/>
        <v>0</v>
      </c>
      <c r="T73" s="290">
        <f t="shared" si="13"/>
        <v>0</v>
      </c>
      <c r="U73" s="292">
        <f t="shared" si="10"/>
        <v>45565</v>
      </c>
      <c r="V73" s="293">
        <f>S73*'Assumption Sheet'!$D$8</f>
        <v>0</v>
      </c>
      <c r="W73" s="293">
        <f>T73*'Assumption Sheet'!$D$8</f>
        <v>0</v>
      </c>
      <c r="X73" s="293">
        <f t="shared" si="11"/>
        <v>0</v>
      </c>
      <c r="Y73" s="61"/>
      <c r="Z73" s="59"/>
      <c r="AA73" s="59"/>
      <c r="AB73" s="59"/>
      <c r="AC73" s="59"/>
    </row>
    <row r="74" spans="1:29" ht="15.75" x14ac:dyDescent="0.3">
      <c r="A74" s="130">
        <f t="shared" si="18"/>
        <v>45565</v>
      </c>
      <c r="B74" s="130">
        <f t="shared" si="18"/>
        <v>45747</v>
      </c>
      <c r="C74" s="130">
        <f t="shared" si="18"/>
        <v>45565</v>
      </c>
      <c r="D74" s="131" t="s">
        <v>22</v>
      </c>
      <c r="E74" s="3">
        <f>1</f>
        <v>1</v>
      </c>
      <c r="F74" s="132"/>
      <c r="G74" s="132"/>
      <c r="H74" s="34">
        <f>E74</f>
        <v>1</v>
      </c>
      <c r="I74" s="34"/>
      <c r="J74" s="58"/>
      <c r="K74" s="58"/>
      <c r="L74" s="5">
        <f>(H74*'Assumption Sheet'!$K$23)/10^7</f>
        <v>0</v>
      </c>
      <c r="M74" s="58"/>
      <c r="N74" s="5">
        <f>SUM(E74:G74)</f>
        <v>1</v>
      </c>
      <c r="O74" s="5">
        <f t="shared" si="5"/>
        <v>0</v>
      </c>
      <c r="P74" s="59"/>
      <c r="Q74" s="60"/>
      <c r="R74" s="60"/>
      <c r="S74" s="290">
        <f t="shared" si="6"/>
        <v>0</v>
      </c>
      <c r="T74" s="290">
        <f t="shared" si="13"/>
        <v>0</v>
      </c>
      <c r="U74" s="292">
        <f t="shared" si="10"/>
        <v>45565</v>
      </c>
      <c r="V74" s="293">
        <f>S74*'Assumption Sheet'!$D$8</f>
        <v>0</v>
      </c>
      <c r="W74" s="293">
        <f>T74*'Assumption Sheet'!$D$8</f>
        <v>0</v>
      </c>
      <c r="X74" s="293">
        <f t="shared" si="11"/>
        <v>0</v>
      </c>
      <c r="Y74" s="61"/>
      <c r="Z74" s="59"/>
      <c r="AA74" s="59"/>
      <c r="AB74" s="59"/>
      <c r="AC74" s="59"/>
    </row>
    <row r="75" spans="1:29" ht="15.75" x14ac:dyDescent="0.3">
      <c r="A75" s="130">
        <f t="shared" si="18"/>
        <v>45565</v>
      </c>
      <c r="B75" s="130">
        <f t="shared" si="18"/>
        <v>45747</v>
      </c>
      <c r="C75" s="130">
        <f t="shared" si="18"/>
        <v>45565</v>
      </c>
      <c r="D75" s="131" t="s">
        <v>23</v>
      </c>
      <c r="E75" s="34"/>
      <c r="F75" s="132"/>
      <c r="G75" s="132"/>
      <c r="H75" s="132">
        <f>E75</f>
        <v>0</v>
      </c>
      <c r="I75" s="132"/>
      <c r="J75" s="58"/>
      <c r="K75" s="58"/>
      <c r="L75" s="5">
        <f>(H75*'Assumption Sheet'!$K$24)/10^7</f>
        <v>0</v>
      </c>
      <c r="M75" s="58"/>
      <c r="N75" s="5">
        <f>SUM(E75:G75)</f>
        <v>0</v>
      </c>
      <c r="O75" s="5">
        <f t="shared" si="5"/>
        <v>0</v>
      </c>
      <c r="P75" s="59"/>
      <c r="Q75" s="60"/>
      <c r="R75" s="60"/>
      <c r="S75" s="290">
        <f t="shared" si="6"/>
        <v>0</v>
      </c>
      <c r="T75" s="290">
        <f t="shared" si="13"/>
        <v>0</v>
      </c>
      <c r="U75" s="292">
        <f t="shared" ref="U75:U106" si="19">C75</f>
        <v>45565</v>
      </c>
      <c r="V75" s="293">
        <f>S75*'Assumption Sheet'!$D$8</f>
        <v>0</v>
      </c>
      <c r="W75" s="293">
        <f>T75*'Assumption Sheet'!$D$8</f>
        <v>0</v>
      </c>
      <c r="X75" s="293">
        <f t="shared" ref="X75:X106" si="20">SUM(V75:W75)</f>
        <v>0</v>
      </c>
      <c r="Y75" s="61"/>
      <c r="Z75" s="59"/>
      <c r="AA75" s="59"/>
      <c r="AB75" s="59"/>
      <c r="AC75" s="59"/>
    </row>
    <row r="76" spans="1:29" ht="15.75" x14ac:dyDescent="0.3">
      <c r="A76" s="130"/>
      <c r="B76" s="130">
        <f t="shared" si="18"/>
        <v>45747</v>
      </c>
      <c r="C76" s="130">
        <f>C75</f>
        <v>45565</v>
      </c>
      <c r="D76" s="131" t="s">
        <v>356</v>
      </c>
      <c r="E76" s="34">
        <v>1</v>
      </c>
      <c r="F76" s="132"/>
      <c r="G76" s="132"/>
      <c r="H76" s="132"/>
      <c r="I76" s="132">
        <f>E76</f>
        <v>1</v>
      </c>
      <c r="J76" s="58"/>
      <c r="K76" s="58"/>
      <c r="L76" s="58"/>
      <c r="M76" s="58">
        <f>(I76*'Assumption Sheet'!$K$25)/10^7</f>
        <v>0</v>
      </c>
      <c r="N76" s="5"/>
      <c r="O76" s="5">
        <f t="shared" ref="O76:O139" si="21">SUM(J76:M76)</f>
        <v>0</v>
      </c>
      <c r="P76" s="59"/>
      <c r="Q76" s="60"/>
      <c r="R76" s="60"/>
      <c r="S76" s="290">
        <f t="shared" ref="S76:S139" si="22">J76</f>
        <v>0</v>
      </c>
      <c r="T76" s="290">
        <f t="shared" si="13"/>
        <v>0</v>
      </c>
      <c r="U76" s="292">
        <f t="shared" si="19"/>
        <v>45565</v>
      </c>
      <c r="V76" s="293">
        <f>S76*'Assumption Sheet'!$D$8</f>
        <v>0</v>
      </c>
      <c r="W76" s="293">
        <f>T76*'Assumption Sheet'!$D$8</f>
        <v>0</v>
      </c>
      <c r="X76" s="293">
        <f t="shared" si="20"/>
        <v>0</v>
      </c>
      <c r="Y76" s="61"/>
      <c r="Z76" s="59"/>
      <c r="AA76" s="59"/>
      <c r="AB76" s="59"/>
      <c r="AC76" s="59"/>
    </row>
    <row r="77" spans="1:29" ht="15.75" x14ac:dyDescent="0.3">
      <c r="A77" s="130">
        <f>EOMONTH(A75,3)</f>
        <v>45657</v>
      </c>
      <c r="B77" s="130">
        <f>B75</f>
        <v>45747</v>
      </c>
      <c r="C77" s="130">
        <f>EOMONTH(C72,1)</f>
        <v>45596</v>
      </c>
      <c r="D77" s="131" t="s">
        <v>18</v>
      </c>
      <c r="E77" s="34"/>
      <c r="F77" s="34"/>
      <c r="G77" s="34"/>
      <c r="H77" s="132"/>
      <c r="I77" s="132"/>
      <c r="J77" s="5">
        <f>(F77*'[20]Assumption Sheet'!$K$18)/10^7</f>
        <v>0</v>
      </c>
      <c r="K77" s="5">
        <f>(G77*'[20]Assumption Sheet'!$K$18)/10^7</f>
        <v>0</v>
      </c>
      <c r="L77" s="5">
        <f>(H77*'[20]Assumption Sheet'!$K$18)/10^7</f>
        <v>0</v>
      </c>
      <c r="M77" s="58"/>
      <c r="N77" s="5">
        <f>SUM(E77:G77)</f>
        <v>0</v>
      </c>
      <c r="O77" s="5">
        <f t="shared" si="21"/>
        <v>0</v>
      </c>
      <c r="P77" s="59"/>
      <c r="Q77" s="60"/>
      <c r="R77" s="60"/>
      <c r="S77" s="290">
        <f t="shared" si="22"/>
        <v>0</v>
      </c>
      <c r="T77" s="290">
        <f t="shared" si="13"/>
        <v>0</v>
      </c>
      <c r="U77" s="292">
        <f t="shared" si="19"/>
        <v>45596</v>
      </c>
      <c r="V77" s="293">
        <f>S77*'Assumption Sheet'!$D$8</f>
        <v>0</v>
      </c>
      <c r="W77" s="293">
        <f>T77*'Assumption Sheet'!$D$8</f>
        <v>0</v>
      </c>
      <c r="X77" s="293">
        <f t="shared" si="20"/>
        <v>0</v>
      </c>
      <c r="Y77" s="61"/>
      <c r="Z77" s="59"/>
      <c r="AA77" s="59"/>
      <c r="AB77" s="59"/>
      <c r="AC77" s="59"/>
    </row>
    <row r="78" spans="1:29" ht="15.75" x14ac:dyDescent="0.3">
      <c r="A78" s="130">
        <f t="shared" ref="A78:C81" si="23">A77</f>
        <v>45657</v>
      </c>
      <c r="B78" s="130">
        <f t="shared" si="23"/>
        <v>45747</v>
      </c>
      <c r="C78" s="130">
        <f t="shared" si="23"/>
        <v>45596</v>
      </c>
      <c r="D78" s="131" t="s">
        <v>21</v>
      </c>
      <c r="E78" s="34">
        <v>2</v>
      </c>
      <c r="F78" s="132"/>
      <c r="G78" s="132"/>
      <c r="H78" s="34">
        <f>E78</f>
        <v>2</v>
      </c>
      <c r="I78" s="34"/>
      <c r="J78" s="58"/>
      <c r="K78" s="58"/>
      <c r="L78" s="5">
        <f>(H78*'Assumption Sheet'!$K$22)/10^7</f>
        <v>0</v>
      </c>
      <c r="M78" s="58"/>
      <c r="N78" s="5">
        <f>SUM(E78:G78)</f>
        <v>2</v>
      </c>
      <c r="O78" s="5">
        <f t="shared" si="21"/>
        <v>0</v>
      </c>
      <c r="P78" s="59"/>
      <c r="Q78" s="60"/>
      <c r="R78" s="60"/>
      <c r="S78" s="290">
        <f t="shared" si="22"/>
        <v>0</v>
      </c>
      <c r="T78" s="290">
        <f t="shared" si="13"/>
        <v>0</v>
      </c>
      <c r="U78" s="292">
        <f t="shared" si="19"/>
        <v>45596</v>
      </c>
      <c r="V78" s="293">
        <f>S78*'Assumption Sheet'!$D$8</f>
        <v>0</v>
      </c>
      <c r="W78" s="293">
        <f>T78*'Assumption Sheet'!$D$8</f>
        <v>0</v>
      </c>
      <c r="X78" s="293">
        <f t="shared" si="20"/>
        <v>0</v>
      </c>
      <c r="Y78" s="61"/>
      <c r="Z78" s="59"/>
      <c r="AA78" s="59"/>
      <c r="AB78" s="59"/>
      <c r="AC78" s="59"/>
    </row>
    <row r="79" spans="1:29" ht="15.75" x14ac:dyDescent="0.3">
      <c r="A79" s="130">
        <f t="shared" si="23"/>
        <v>45657</v>
      </c>
      <c r="B79" s="130">
        <f t="shared" si="23"/>
        <v>45747</v>
      </c>
      <c r="C79" s="130">
        <f t="shared" si="23"/>
        <v>45596</v>
      </c>
      <c r="D79" s="131" t="s">
        <v>22</v>
      </c>
      <c r="E79" s="3">
        <f>1</f>
        <v>1</v>
      </c>
      <c r="F79" s="132"/>
      <c r="G79" s="132"/>
      <c r="H79" s="34">
        <f>E79</f>
        <v>1</v>
      </c>
      <c r="I79" s="34"/>
      <c r="J79" s="58"/>
      <c r="K79" s="58"/>
      <c r="L79" s="5">
        <f>(H79*'Assumption Sheet'!$K$23)/10^7</f>
        <v>0</v>
      </c>
      <c r="M79" s="58"/>
      <c r="N79" s="5">
        <f>SUM(E79:G79)</f>
        <v>1</v>
      </c>
      <c r="O79" s="5">
        <f t="shared" si="21"/>
        <v>0</v>
      </c>
      <c r="P79" s="59"/>
      <c r="Q79" s="60"/>
      <c r="R79" s="60"/>
      <c r="S79" s="290">
        <f t="shared" si="22"/>
        <v>0</v>
      </c>
      <c r="T79" s="290">
        <f t="shared" si="13"/>
        <v>0</v>
      </c>
      <c r="U79" s="292">
        <f t="shared" si="19"/>
        <v>45596</v>
      </c>
      <c r="V79" s="293">
        <f>S79*'Assumption Sheet'!$D$8</f>
        <v>0</v>
      </c>
      <c r="W79" s="293">
        <f>T79*'Assumption Sheet'!$D$8</f>
        <v>0</v>
      </c>
      <c r="X79" s="293">
        <f t="shared" si="20"/>
        <v>0</v>
      </c>
      <c r="Y79" s="61"/>
      <c r="Z79" s="59"/>
      <c r="AA79" s="59"/>
      <c r="AB79" s="59"/>
      <c r="AC79" s="59"/>
    </row>
    <row r="80" spans="1:29" ht="15.75" x14ac:dyDescent="0.3">
      <c r="A80" s="130">
        <f t="shared" si="23"/>
        <v>45657</v>
      </c>
      <c r="B80" s="130">
        <f t="shared" si="23"/>
        <v>45747</v>
      </c>
      <c r="C80" s="130">
        <f t="shared" si="23"/>
        <v>45596</v>
      </c>
      <c r="D80" s="131" t="s">
        <v>23</v>
      </c>
      <c r="E80" s="34"/>
      <c r="F80" s="132"/>
      <c r="G80" s="132"/>
      <c r="H80" s="132">
        <f>E80</f>
        <v>0</v>
      </c>
      <c r="I80" s="132"/>
      <c r="J80" s="58"/>
      <c r="K80" s="58"/>
      <c r="L80" s="5">
        <f>(H80*'Assumption Sheet'!$K$24)/10^7</f>
        <v>0</v>
      </c>
      <c r="M80" s="58"/>
      <c r="N80" s="5">
        <f>SUM(E80:G80)</f>
        <v>0</v>
      </c>
      <c r="O80" s="5">
        <f t="shared" si="21"/>
        <v>0</v>
      </c>
      <c r="P80" s="59"/>
      <c r="Q80" s="60"/>
      <c r="R80" s="60"/>
      <c r="S80" s="290">
        <f t="shared" si="22"/>
        <v>0</v>
      </c>
      <c r="T80" s="290">
        <f t="shared" si="13"/>
        <v>0</v>
      </c>
      <c r="U80" s="292">
        <f t="shared" si="19"/>
        <v>45596</v>
      </c>
      <c r="V80" s="293">
        <f>S80*'Assumption Sheet'!$D$8</f>
        <v>0</v>
      </c>
      <c r="W80" s="293">
        <f>T80*'Assumption Sheet'!$D$8</f>
        <v>0</v>
      </c>
      <c r="X80" s="293">
        <f t="shared" si="20"/>
        <v>0</v>
      </c>
      <c r="Y80" s="61"/>
      <c r="Z80" s="59"/>
      <c r="AA80" s="59"/>
      <c r="AB80" s="59"/>
      <c r="AC80" s="59"/>
    </row>
    <row r="81" spans="1:29" ht="15.75" x14ac:dyDescent="0.3">
      <c r="A81" s="130"/>
      <c r="B81" s="130">
        <f t="shared" si="23"/>
        <v>45747</v>
      </c>
      <c r="C81" s="130">
        <f>C80</f>
        <v>45596</v>
      </c>
      <c r="D81" s="131" t="s">
        <v>356</v>
      </c>
      <c r="E81" s="34">
        <v>1</v>
      </c>
      <c r="F81" s="132"/>
      <c r="G81" s="132"/>
      <c r="H81" s="132"/>
      <c r="I81" s="132">
        <f>E81</f>
        <v>1</v>
      </c>
      <c r="J81" s="58"/>
      <c r="K81" s="58"/>
      <c r="L81" s="58"/>
      <c r="M81" s="58">
        <f>(I81*'Assumption Sheet'!$K$25)/10^7</f>
        <v>0</v>
      </c>
      <c r="N81" s="5"/>
      <c r="O81" s="5">
        <f t="shared" si="21"/>
        <v>0</v>
      </c>
      <c r="P81" s="59"/>
      <c r="Q81" s="60"/>
      <c r="R81" s="60"/>
      <c r="S81" s="290">
        <f t="shared" si="22"/>
        <v>0</v>
      </c>
      <c r="T81" s="290">
        <f t="shared" ref="T81:T112" si="24">M82</f>
        <v>0</v>
      </c>
      <c r="U81" s="292">
        <f t="shared" si="19"/>
        <v>45596</v>
      </c>
      <c r="V81" s="293">
        <f>S81*'Assumption Sheet'!$D$8</f>
        <v>0</v>
      </c>
      <c r="W81" s="293">
        <f>T81*'Assumption Sheet'!$D$8</f>
        <v>0</v>
      </c>
      <c r="X81" s="293">
        <f t="shared" si="20"/>
        <v>0</v>
      </c>
      <c r="Y81" s="61"/>
      <c r="Z81" s="59"/>
      <c r="AA81" s="59"/>
      <c r="AB81" s="59"/>
      <c r="AC81" s="59"/>
    </row>
    <row r="82" spans="1:29" ht="15.75" x14ac:dyDescent="0.3">
      <c r="A82" s="130">
        <f>A80</f>
        <v>45657</v>
      </c>
      <c r="B82" s="130">
        <f>B80</f>
        <v>45747</v>
      </c>
      <c r="C82" s="130">
        <f>EOMONTH(C77,1)</f>
        <v>45626</v>
      </c>
      <c r="D82" s="131" t="s">
        <v>18</v>
      </c>
      <c r="E82" s="34"/>
      <c r="F82" s="34"/>
      <c r="G82" s="34"/>
      <c r="H82" s="132"/>
      <c r="I82" s="132"/>
      <c r="J82" s="5">
        <f>(F82*'[20]Assumption Sheet'!$K$18)/10^7</f>
        <v>0</v>
      </c>
      <c r="K82" s="5">
        <f>(G82*'[20]Assumption Sheet'!$K$18)/10^7</f>
        <v>0</v>
      </c>
      <c r="L82" s="5">
        <f>(H82*'[20]Assumption Sheet'!$K$18)/10^7</f>
        <v>0</v>
      </c>
      <c r="M82" s="58"/>
      <c r="N82" s="5">
        <f>SUM(E82:G82)</f>
        <v>0</v>
      </c>
      <c r="O82" s="5">
        <f t="shared" si="21"/>
        <v>0</v>
      </c>
      <c r="P82" s="59"/>
      <c r="Q82" s="60"/>
      <c r="R82" s="60"/>
      <c r="S82" s="290">
        <f t="shared" si="22"/>
        <v>0</v>
      </c>
      <c r="T82" s="290">
        <f t="shared" si="24"/>
        <v>0</v>
      </c>
      <c r="U82" s="292">
        <f t="shared" si="19"/>
        <v>45626</v>
      </c>
      <c r="V82" s="293">
        <f>S82*'Assumption Sheet'!$D$8</f>
        <v>0</v>
      </c>
      <c r="W82" s="293">
        <f>T82*'Assumption Sheet'!$D$8</f>
        <v>0</v>
      </c>
      <c r="X82" s="293">
        <f t="shared" si="20"/>
        <v>0</v>
      </c>
      <c r="Y82" s="61"/>
      <c r="Z82" s="59"/>
      <c r="AA82" s="59"/>
      <c r="AB82" s="59"/>
      <c r="AC82" s="59"/>
    </row>
    <row r="83" spans="1:29" ht="15.75" x14ac:dyDescent="0.3">
      <c r="A83" s="130">
        <f t="shared" ref="A83:C86" si="25">A82</f>
        <v>45657</v>
      </c>
      <c r="B83" s="130">
        <f t="shared" si="25"/>
        <v>45747</v>
      </c>
      <c r="C83" s="130">
        <f t="shared" si="25"/>
        <v>45626</v>
      </c>
      <c r="D83" s="131" t="s">
        <v>21</v>
      </c>
      <c r="E83" s="34">
        <v>2</v>
      </c>
      <c r="F83" s="132"/>
      <c r="G83" s="132"/>
      <c r="H83" s="34">
        <f>E83</f>
        <v>2</v>
      </c>
      <c r="I83" s="34"/>
      <c r="J83" s="58"/>
      <c r="K83" s="58"/>
      <c r="L83" s="5">
        <f>(H83*'Assumption Sheet'!$K$22)/10^7</f>
        <v>0</v>
      </c>
      <c r="M83" s="58"/>
      <c r="N83" s="5">
        <f>SUM(E83:G83)</f>
        <v>2</v>
      </c>
      <c r="O83" s="5">
        <f t="shared" si="21"/>
        <v>0</v>
      </c>
      <c r="P83" s="59"/>
      <c r="Q83" s="60"/>
      <c r="R83" s="60"/>
      <c r="S83" s="290">
        <f t="shared" si="22"/>
        <v>0</v>
      </c>
      <c r="T83" s="290">
        <f t="shared" si="24"/>
        <v>0</v>
      </c>
      <c r="U83" s="292">
        <f t="shared" si="19"/>
        <v>45626</v>
      </c>
      <c r="V83" s="293">
        <f>S83*'Assumption Sheet'!$D$8</f>
        <v>0</v>
      </c>
      <c r="W83" s="293">
        <f>T83*'Assumption Sheet'!$D$8</f>
        <v>0</v>
      </c>
      <c r="X83" s="293">
        <f t="shared" si="20"/>
        <v>0</v>
      </c>
      <c r="Y83" s="61"/>
      <c r="Z83" s="59"/>
      <c r="AA83" s="59"/>
      <c r="AB83" s="59"/>
      <c r="AC83" s="59"/>
    </row>
    <row r="84" spans="1:29" ht="15.75" x14ac:dyDescent="0.3">
      <c r="A84" s="130">
        <f t="shared" si="25"/>
        <v>45657</v>
      </c>
      <c r="B84" s="130">
        <f t="shared" si="25"/>
        <v>45747</v>
      </c>
      <c r="C84" s="130">
        <f t="shared" si="25"/>
        <v>45626</v>
      </c>
      <c r="D84" s="131" t="s">
        <v>22</v>
      </c>
      <c r="E84" s="3">
        <f>1</f>
        <v>1</v>
      </c>
      <c r="F84" s="132"/>
      <c r="G84" s="132"/>
      <c r="H84" s="34">
        <f>E84</f>
        <v>1</v>
      </c>
      <c r="I84" s="34"/>
      <c r="J84" s="58"/>
      <c r="K84" s="58"/>
      <c r="L84" s="5">
        <f>(H84*'Assumption Sheet'!$K$23)/10^7</f>
        <v>0</v>
      </c>
      <c r="M84" s="58"/>
      <c r="N84" s="5">
        <f>SUM(E84:G84)</f>
        <v>1</v>
      </c>
      <c r="O84" s="5">
        <f t="shared" si="21"/>
        <v>0</v>
      </c>
      <c r="P84" s="59"/>
      <c r="Q84" s="60"/>
      <c r="R84" s="60"/>
      <c r="S84" s="290">
        <f t="shared" si="22"/>
        <v>0</v>
      </c>
      <c r="T84" s="290">
        <f t="shared" si="24"/>
        <v>0</v>
      </c>
      <c r="U84" s="292">
        <f t="shared" si="19"/>
        <v>45626</v>
      </c>
      <c r="V84" s="293">
        <f>S84*'Assumption Sheet'!$D$8</f>
        <v>0</v>
      </c>
      <c r="W84" s="293">
        <f>T84*'Assumption Sheet'!$D$8</f>
        <v>0</v>
      </c>
      <c r="X84" s="293">
        <f t="shared" si="20"/>
        <v>0</v>
      </c>
      <c r="Y84" s="61"/>
      <c r="Z84" s="59"/>
      <c r="AA84" s="59"/>
      <c r="AB84" s="59"/>
      <c r="AC84" s="59"/>
    </row>
    <row r="85" spans="1:29" ht="15.75" x14ac:dyDescent="0.3">
      <c r="A85" s="130">
        <f t="shared" si="25"/>
        <v>45657</v>
      </c>
      <c r="B85" s="130">
        <f t="shared" si="25"/>
        <v>45747</v>
      </c>
      <c r="C85" s="130">
        <f t="shared" si="25"/>
        <v>45626</v>
      </c>
      <c r="D85" s="131" t="s">
        <v>23</v>
      </c>
      <c r="E85" s="34"/>
      <c r="F85" s="132"/>
      <c r="G85" s="132"/>
      <c r="H85" s="132">
        <f>E85</f>
        <v>0</v>
      </c>
      <c r="I85" s="132"/>
      <c r="J85" s="58"/>
      <c r="K85" s="58"/>
      <c r="L85" s="5">
        <f>(H85*'Assumption Sheet'!$K$24)/10^7</f>
        <v>0</v>
      </c>
      <c r="M85" s="58"/>
      <c r="N85" s="5">
        <f>SUM(E85:G85)</f>
        <v>0</v>
      </c>
      <c r="O85" s="5">
        <f t="shared" si="21"/>
        <v>0</v>
      </c>
      <c r="P85" s="59"/>
      <c r="Q85" s="60"/>
      <c r="R85" s="60"/>
      <c r="S85" s="290">
        <f t="shared" si="22"/>
        <v>0</v>
      </c>
      <c r="T85" s="290">
        <f t="shared" si="24"/>
        <v>0</v>
      </c>
      <c r="U85" s="292">
        <f t="shared" si="19"/>
        <v>45626</v>
      </c>
      <c r="V85" s="293">
        <f>S85*'Assumption Sheet'!$D$8</f>
        <v>0</v>
      </c>
      <c r="W85" s="293">
        <f>T85*'Assumption Sheet'!$D$8</f>
        <v>0</v>
      </c>
      <c r="X85" s="293">
        <f t="shared" si="20"/>
        <v>0</v>
      </c>
      <c r="Y85" s="61"/>
      <c r="Z85" s="59"/>
      <c r="AA85" s="59"/>
      <c r="AB85" s="59"/>
      <c r="AC85" s="59"/>
    </row>
    <row r="86" spans="1:29" ht="15.75" x14ac:dyDescent="0.3">
      <c r="A86" s="130"/>
      <c r="B86" s="130">
        <f t="shared" si="25"/>
        <v>45747</v>
      </c>
      <c r="C86" s="130">
        <f>C85</f>
        <v>45626</v>
      </c>
      <c r="D86" s="131" t="s">
        <v>356</v>
      </c>
      <c r="E86" s="34">
        <v>1</v>
      </c>
      <c r="F86" s="132"/>
      <c r="G86" s="132"/>
      <c r="H86" s="132"/>
      <c r="I86" s="132">
        <f>E86</f>
        <v>1</v>
      </c>
      <c r="J86" s="58"/>
      <c r="K86" s="58"/>
      <c r="L86" s="58"/>
      <c r="M86" s="58">
        <f>(I86*'Assumption Sheet'!$K$25)/10^7</f>
        <v>0</v>
      </c>
      <c r="N86" s="5"/>
      <c r="O86" s="5">
        <f t="shared" si="21"/>
        <v>0</v>
      </c>
      <c r="P86" s="59"/>
      <c r="Q86" s="60"/>
      <c r="R86" s="60"/>
      <c r="S86" s="290">
        <f t="shared" si="22"/>
        <v>0</v>
      </c>
      <c r="T86" s="290">
        <f t="shared" si="24"/>
        <v>0</v>
      </c>
      <c r="U86" s="292">
        <f t="shared" si="19"/>
        <v>45626</v>
      </c>
      <c r="V86" s="293">
        <f>S86*'Assumption Sheet'!$D$8</f>
        <v>0</v>
      </c>
      <c r="W86" s="293">
        <f>T86*'Assumption Sheet'!$D$8</f>
        <v>0</v>
      </c>
      <c r="X86" s="293">
        <f t="shared" si="20"/>
        <v>0</v>
      </c>
      <c r="Y86" s="61"/>
      <c r="Z86" s="59"/>
      <c r="AA86" s="59"/>
      <c r="AB86" s="59"/>
      <c r="AC86" s="59"/>
    </row>
    <row r="87" spans="1:29" ht="15.75" x14ac:dyDescent="0.3">
      <c r="A87" s="130">
        <f>A85</f>
        <v>45657</v>
      </c>
      <c r="B87" s="130">
        <f>B85</f>
        <v>45747</v>
      </c>
      <c r="C87" s="130">
        <f>EOMONTH(C82,1)</f>
        <v>45657</v>
      </c>
      <c r="D87" s="131" t="s">
        <v>18</v>
      </c>
      <c r="E87" s="34"/>
      <c r="F87" s="34"/>
      <c r="G87" s="34"/>
      <c r="H87" s="132"/>
      <c r="I87" s="132"/>
      <c r="J87" s="5">
        <f>(F87*'[20]Assumption Sheet'!$K$18)/10^7</f>
        <v>0</v>
      </c>
      <c r="K87" s="5">
        <f>(G87*'[20]Assumption Sheet'!$K$18)/10^7</f>
        <v>0</v>
      </c>
      <c r="L87" s="5">
        <f>(H87*'[20]Assumption Sheet'!$K$18)/10^7</f>
        <v>0</v>
      </c>
      <c r="M87" s="58"/>
      <c r="N87" s="5">
        <f>SUM(E87:G87)</f>
        <v>0</v>
      </c>
      <c r="O87" s="5">
        <f t="shared" si="21"/>
        <v>0</v>
      </c>
      <c r="P87" s="59"/>
      <c r="Q87" s="60"/>
      <c r="R87" s="60"/>
      <c r="S87" s="290">
        <f t="shared" si="22"/>
        <v>0</v>
      </c>
      <c r="T87" s="290">
        <f t="shared" si="24"/>
        <v>0</v>
      </c>
      <c r="U87" s="292">
        <f t="shared" si="19"/>
        <v>45657</v>
      </c>
      <c r="V87" s="293">
        <f>S87*'Assumption Sheet'!$D$8</f>
        <v>0</v>
      </c>
      <c r="W87" s="293">
        <f>T87*'Assumption Sheet'!$D$8</f>
        <v>0</v>
      </c>
      <c r="X87" s="293">
        <f t="shared" si="20"/>
        <v>0</v>
      </c>
      <c r="Y87" s="61"/>
      <c r="Z87" s="59"/>
      <c r="AA87" s="59"/>
      <c r="AB87" s="59"/>
      <c r="AC87" s="59"/>
    </row>
    <row r="88" spans="1:29" ht="15.75" x14ac:dyDescent="0.3">
      <c r="A88" s="130">
        <f t="shared" ref="A88:C91" si="26">A87</f>
        <v>45657</v>
      </c>
      <c r="B88" s="130">
        <f t="shared" si="26"/>
        <v>45747</v>
      </c>
      <c r="C88" s="130">
        <f t="shared" si="26"/>
        <v>45657</v>
      </c>
      <c r="D88" s="131" t="s">
        <v>21</v>
      </c>
      <c r="E88" s="34">
        <v>2</v>
      </c>
      <c r="F88" s="132"/>
      <c r="G88" s="132"/>
      <c r="H88" s="34">
        <f>E88</f>
        <v>2</v>
      </c>
      <c r="I88" s="34"/>
      <c r="J88" s="58"/>
      <c r="K88" s="58"/>
      <c r="L88" s="5">
        <f>(H88*'Assumption Sheet'!$K$22)/10^7</f>
        <v>0</v>
      </c>
      <c r="M88" s="58"/>
      <c r="N88" s="5">
        <f>SUM(E88:G88)</f>
        <v>2</v>
      </c>
      <c r="O88" s="5">
        <f t="shared" si="21"/>
        <v>0</v>
      </c>
      <c r="P88" s="59"/>
      <c r="Q88" s="60"/>
      <c r="R88" s="60"/>
      <c r="S88" s="290">
        <f t="shared" si="22"/>
        <v>0</v>
      </c>
      <c r="T88" s="290">
        <f t="shared" si="24"/>
        <v>0</v>
      </c>
      <c r="U88" s="292">
        <f t="shared" si="19"/>
        <v>45657</v>
      </c>
      <c r="V88" s="293">
        <f>S88*'Assumption Sheet'!$D$8</f>
        <v>0</v>
      </c>
      <c r="W88" s="293">
        <f>T88*'Assumption Sheet'!$D$8</f>
        <v>0</v>
      </c>
      <c r="X88" s="293">
        <f t="shared" si="20"/>
        <v>0</v>
      </c>
      <c r="Y88" s="61"/>
      <c r="Z88" s="59"/>
      <c r="AA88" s="59"/>
      <c r="AB88" s="59"/>
      <c r="AC88" s="59"/>
    </row>
    <row r="89" spans="1:29" ht="15.75" x14ac:dyDescent="0.3">
      <c r="A89" s="130">
        <f t="shared" si="26"/>
        <v>45657</v>
      </c>
      <c r="B89" s="130">
        <f t="shared" si="26"/>
        <v>45747</v>
      </c>
      <c r="C89" s="130">
        <f t="shared" si="26"/>
        <v>45657</v>
      </c>
      <c r="D89" s="131" t="s">
        <v>22</v>
      </c>
      <c r="E89" s="3">
        <f>1</f>
        <v>1</v>
      </c>
      <c r="F89" s="132"/>
      <c r="G89" s="132"/>
      <c r="H89" s="34">
        <f>E89</f>
        <v>1</v>
      </c>
      <c r="I89" s="34"/>
      <c r="J89" s="58"/>
      <c r="K89" s="58"/>
      <c r="L89" s="5">
        <f>(H89*'Assumption Sheet'!$K$23)/10^7</f>
        <v>0</v>
      </c>
      <c r="M89" s="58"/>
      <c r="N89" s="5">
        <f>SUM(E89:G89)</f>
        <v>1</v>
      </c>
      <c r="O89" s="5">
        <f t="shared" si="21"/>
        <v>0</v>
      </c>
      <c r="P89" s="59"/>
      <c r="Q89" s="60"/>
      <c r="R89" s="60"/>
      <c r="S89" s="290">
        <f t="shared" si="22"/>
        <v>0</v>
      </c>
      <c r="T89" s="290">
        <f t="shared" si="24"/>
        <v>0</v>
      </c>
      <c r="U89" s="292">
        <f t="shared" si="19"/>
        <v>45657</v>
      </c>
      <c r="V89" s="293">
        <f>S89*'Assumption Sheet'!$D$8</f>
        <v>0</v>
      </c>
      <c r="W89" s="293">
        <f>T89*'Assumption Sheet'!$D$8</f>
        <v>0</v>
      </c>
      <c r="X89" s="293">
        <f t="shared" si="20"/>
        <v>0</v>
      </c>
      <c r="Y89" s="61"/>
      <c r="Z89" s="59"/>
      <c r="AA89" s="59"/>
      <c r="AB89" s="59"/>
      <c r="AC89" s="59"/>
    </row>
    <row r="90" spans="1:29" ht="15.75" x14ac:dyDescent="0.3">
      <c r="A90" s="130">
        <f t="shared" si="26"/>
        <v>45657</v>
      </c>
      <c r="B90" s="130">
        <f t="shared" si="26"/>
        <v>45747</v>
      </c>
      <c r="C90" s="130">
        <f t="shared" si="26"/>
        <v>45657</v>
      </c>
      <c r="D90" s="131" t="s">
        <v>23</v>
      </c>
      <c r="E90" s="34"/>
      <c r="F90" s="132"/>
      <c r="G90" s="132"/>
      <c r="H90" s="132">
        <f>E90</f>
        <v>0</v>
      </c>
      <c r="I90" s="132"/>
      <c r="J90" s="58"/>
      <c r="K90" s="58"/>
      <c r="L90" s="5">
        <f>(H90*'Assumption Sheet'!$K$24)/10^7</f>
        <v>0</v>
      </c>
      <c r="M90" s="58"/>
      <c r="N90" s="5">
        <f>SUM(E90:G90)</f>
        <v>0</v>
      </c>
      <c r="O90" s="5">
        <f t="shared" si="21"/>
        <v>0</v>
      </c>
      <c r="P90" s="59"/>
      <c r="Q90" s="60"/>
      <c r="R90" s="60"/>
      <c r="S90" s="290">
        <f t="shared" si="22"/>
        <v>0</v>
      </c>
      <c r="T90" s="290">
        <f t="shared" si="24"/>
        <v>0</v>
      </c>
      <c r="U90" s="292">
        <f t="shared" si="19"/>
        <v>45657</v>
      </c>
      <c r="V90" s="293">
        <f>S90*'Assumption Sheet'!$D$8</f>
        <v>0</v>
      </c>
      <c r="W90" s="293">
        <f>T90*'Assumption Sheet'!$D$8</f>
        <v>0</v>
      </c>
      <c r="X90" s="293">
        <f t="shared" si="20"/>
        <v>0</v>
      </c>
      <c r="Y90" s="61"/>
      <c r="Z90" s="59"/>
      <c r="AA90" s="59"/>
      <c r="AB90" s="59"/>
      <c r="AC90" s="59"/>
    </row>
    <row r="91" spans="1:29" ht="15.75" x14ac:dyDescent="0.3">
      <c r="A91" s="130"/>
      <c r="B91" s="130">
        <f t="shared" si="26"/>
        <v>45747</v>
      </c>
      <c r="C91" s="130">
        <f>C90</f>
        <v>45657</v>
      </c>
      <c r="D91" s="131" t="s">
        <v>356</v>
      </c>
      <c r="E91" s="34">
        <v>1</v>
      </c>
      <c r="F91" s="132"/>
      <c r="G91" s="132"/>
      <c r="H91" s="132"/>
      <c r="I91" s="132">
        <f>E91</f>
        <v>1</v>
      </c>
      <c r="J91" s="58"/>
      <c r="K91" s="58"/>
      <c r="L91" s="58"/>
      <c r="M91" s="58">
        <f>(I91*'Assumption Sheet'!$K$25)/10^7</f>
        <v>0</v>
      </c>
      <c r="N91" s="5"/>
      <c r="O91" s="5">
        <f t="shared" si="21"/>
        <v>0</v>
      </c>
      <c r="P91" s="59"/>
      <c r="Q91" s="60"/>
      <c r="R91" s="60"/>
      <c r="S91" s="290">
        <f t="shared" si="22"/>
        <v>0</v>
      </c>
      <c r="T91" s="290">
        <f t="shared" si="24"/>
        <v>0</v>
      </c>
      <c r="U91" s="292">
        <f t="shared" si="19"/>
        <v>45657</v>
      </c>
      <c r="V91" s="293">
        <f>S91*'Assumption Sheet'!$D$8</f>
        <v>0</v>
      </c>
      <c r="W91" s="293">
        <f>T91*'Assumption Sheet'!$D$8</f>
        <v>0</v>
      </c>
      <c r="X91" s="293">
        <f t="shared" si="20"/>
        <v>0</v>
      </c>
      <c r="Y91" s="61"/>
      <c r="Z91" s="59"/>
      <c r="AA91" s="59"/>
      <c r="AB91" s="59"/>
      <c r="AC91" s="59"/>
    </row>
    <row r="92" spans="1:29" ht="15.75" x14ac:dyDescent="0.3">
      <c r="A92" s="130">
        <f>EOMONTH(A90,3)</f>
        <v>45747</v>
      </c>
      <c r="B92" s="130">
        <f>B90</f>
        <v>45747</v>
      </c>
      <c r="C92" s="130">
        <f>EOMONTH(C87,1)</f>
        <v>45688</v>
      </c>
      <c r="D92" s="131" t="s">
        <v>18</v>
      </c>
      <c r="E92" s="34"/>
      <c r="F92" s="34"/>
      <c r="G92" s="34"/>
      <c r="H92" s="132"/>
      <c r="I92" s="132"/>
      <c r="J92" s="5">
        <f>(F92*'[20]Assumption Sheet'!$K$18)/10^7</f>
        <v>0</v>
      </c>
      <c r="K92" s="5">
        <f>(G92*'[20]Assumption Sheet'!$K$18)/10^7</f>
        <v>0</v>
      </c>
      <c r="L92" s="5">
        <f>(H92*'[20]Assumption Sheet'!$K$18)/10^7</f>
        <v>0</v>
      </c>
      <c r="M92" s="58"/>
      <c r="N92" s="5">
        <f>SUM(E92:G92)</f>
        <v>0</v>
      </c>
      <c r="O92" s="5">
        <f t="shared" si="21"/>
        <v>0</v>
      </c>
      <c r="P92" s="59"/>
      <c r="Q92" s="60"/>
      <c r="R92" s="60"/>
      <c r="S92" s="290">
        <f t="shared" si="22"/>
        <v>0</v>
      </c>
      <c r="T92" s="290">
        <f t="shared" si="24"/>
        <v>0</v>
      </c>
      <c r="U92" s="292">
        <f t="shared" si="19"/>
        <v>45688</v>
      </c>
      <c r="V92" s="293">
        <f>S92*'Assumption Sheet'!$D$8</f>
        <v>0</v>
      </c>
      <c r="W92" s="293">
        <f>T92*'Assumption Sheet'!$D$8</f>
        <v>0</v>
      </c>
      <c r="X92" s="293">
        <f t="shared" si="20"/>
        <v>0</v>
      </c>
      <c r="Y92" s="61"/>
      <c r="Z92" s="59"/>
      <c r="AA92" s="59"/>
      <c r="AB92" s="59"/>
      <c r="AC92" s="59"/>
    </row>
    <row r="93" spans="1:29" ht="15.75" x14ac:dyDescent="0.3">
      <c r="A93" s="130">
        <f t="shared" ref="A93:C96" si="27">A92</f>
        <v>45747</v>
      </c>
      <c r="B93" s="130">
        <f t="shared" si="27"/>
        <v>45747</v>
      </c>
      <c r="C93" s="130">
        <f t="shared" si="27"/>
        <v>45688</v>
      </c>
      <c r="D93" s="131" t="s">
        <v>21</v>
      </c>
      <c r="E93" s="34">
        <v>2</v>
      </c>
      <c r="F93" s="132"/>
      <c r="G93" s="132"/>
      <c r="H93" s="34">
        <f>E93</f>
        <v>2</v>
      </c>
      <c r="I93" s="34"/>
      <c r="J93" s="58"/>
      <c r="K93" s="58"/>
      <c r="L93" s="5">
        <f>(H93*'Assumption Sheet'!$K$22)/10^7</f>
        <v>0</v>
      </c>
      <c r="M93" s="58"/>
      <c r="N93" s="5">
        <f>SUM(E93:G93)</f>
        <v>2</v>
      </c>
      <c r="O93" s="5">
        <f t="shared" si="21"/>
        <v>0</v>
      </c>
      <c r="P93" s="59"/>
      <c r="Q93" s="60"/>
      <c r="R93" s="60"/>
      <c r="S93" s="290">
        <f t="shared" si="22"/>
        <v>0</v>
      </c>
      <c r="T93" s="290">
        <f t="shared" si="24"/>
        <v>0</v>
      </c>
      <c r="U93" s="292">
        <f t="shared" si="19"/>
        <v>45688</v>
      </c>
      <c r="V93" s="293">
        <f>S93*'Assumption Sheet'!$D$8</f>
        <v>0</v>
      </c>
      <c r="W93" s="293">
        <f>T93*'Assumption Sheet'!$D$8</f>
        <v>0</v>
      </c>
      <c r="X93" s="293">
        <f t="shared" si="20"/>
        <v>0</v>
      </c>
      <c r="Y93" s="61"/>
      <c r="Z93" s="59"/>
      <c r="AA93" s="59"/>
      <c r="AB93" s="59"/>
      <c r="AC93" s="59"/>
    </row>
    <row r="94" spans="1:29" ht="15.75" x14ac:dyDescent="0.3">
      <c r="A94" s="130">
        <f t="shared" si="27"/>
        <v>45747</v>
      </c>
      <c r="B94" s="130">
        <f t="shared" si="27"/>
        <v>45747</v>
      </c>
      <c r="C94" s="130">
        <f t="shared" si="27"/>
        <v>45688</v>
      </c>
      <c r="D94" s="131" t="s">
        <v>22</v>
      </c>
      <c r="E94" s="3">
        <f>1</f>
        <v>1</v>
      </c>
      <c r="F94" s="132"/>
      <c r="G94" s="132"/>
      <c r="H94" s="34">
        <f>E94</f>
        <v>1</v>
      </c>
      <c r="I94" s="34"/>
      <c r="J94" s="58"/>
      <c r="K94" s="58"/>
      <c r="L94" s="5">
        <f>(H94*'Assumption Sheet'!$K$23)/10^7</f>
        <v>0</v>
      </c>
      <c r="M94" s="58"/>
      <c r="N94" s="5">
        <f>SUM(E94:G94)</f>
        <v>1</v>
      </c>
      <c r="O94" s="5">
        <f t="shared" si="21"/>
        <v>0</v>
      </c>
      <c r="P94" s="59"/>
      <c r="Q94" s="60"/>
      <c r="R94" s="60"/>
      <c r="S94" s="290">
        <f t="shared" si="22"/>
        <v>0</v>
      </c>
      <c r="T94" s="290">
        <f t="shared" si="24"/>
        <v>0</v>
      </c>
      <c r="U94" s="292">
        <f t="shared" si="19"/>
        <v>45688</v>
      </c>
      <c r="V94" s="293">
        <f>S94*'Assumption Sheet'!$D$8</f>
        <v>0</v>
      </c>
      <c r="W94" s="293">
        <f>T94*'Assumption Sheet'!$D$8</f>
        <v>0</v>
      </c>
      <c r="X94" s="293">
        <f t="shared" si="20"/>
        <v>0</v>
      </c>
      <c r="Y94" s="61"/>
      <c r="Z94" s="59"/>
      <c r="AA94" s="59"/>
      <c r="AB94" s="59"/>
      <c r="AC94" s="59"/>
    </row>
    <row r="95" spans="1:29" ht="15.75" x14ac:dyDescent="0.3">
      <c r="A95" s="130">
        <f t="shared" si="27"/>
        <v>45747</v>
      </c>
      <c r="B95" s="130">
        <f t="shared" si="27"/>
        <v>45747</v>
      </c>
      <c r="C95" s="130">
        <f t="shared" si="27"/>
        <v>45688</v>
      </c>
      <c r="D95" s="131" t="s">
        <v>23</v>
      </c>
      <c r="E95" s="34"/>
      <c r="F95" s="132"/>
      <c r="G95" s="132"/>
      <c r="H95" s="132">
        <f>E95</f>
        <v>0</v>
      </c>
      <c r="I95" s="132"/>
      <c r="J95" s="58"/>
      <c r="K95" s="58"/>
      <c r="L95" s="5">
        <f>(H95*'Assumption Sheet'!$K$24)/10^7</f>
        <v>0</v>
      </c>
      <c r="M95" s="58"/>
      <c r="N95" s="5">
        <f>SUM(E95:G95)</f>
        <v>0</v>
      </c>
      <c r="O95" s="5">
        <f t="shared" si="21"/>
        <v>0</v>
      </c>
      <c r="P95" s="59"/>
      <c r="Q95" s="60"/>
      <c r="R95" s="60"/>
      <c r="S95" s="290">
        <f t="shared" si="22"/>
        <v>0</v>
      </c>
      <c r="T95" s="290">
        <f t="shared" si="24"/>
        <v>0</v>
      </c>
      <c r="U95" s="292">
        <f t="shared" si="19"/>
        <v>45688</v>
      </c>
      <c r="V95" s="293">
        <f>S95*'Assumption Sheet'!$D$8</f>
        <v>0</v>
      </c>
      <c r="W95" s="293">
        <f>T95*'Assumption Sheet'!$D$8</f>
        <v>0</v>
      </c>
      <c r="X95" s="293">
        <f t="shared" si="20"/>
        <v>0</v>
      </c>
      <c r="Y95" s="61"/>
      <c r="Z95" s="59"/>
      <c r="AA95" s="59"/>
      <c r="AB95" s="59"/>
      <c r="AC95" s="59"/>
    </row>
    <row r="96" spans="1:29" ht="15.75" x14ac:dyDescent="0.3">
      <c r="A96" s="130"/>
      <c r="B96" s="130">
        <f t="shared" si="27"/>
        <v>45747</v>
      </c>
      <c r="C96" s="130">
        <f>C95</f>
        <v>45688</v>
      </c>
      <c r="D96" s="131" t="s">
        <v>356</v>
      </c>
      <c r="E96" s="34">
        <v>1</v>
      </c>
      <c r="F96" s="132"/>
      <c r="G96" s="132"/>
      <c r="H96" s="132"/>
      <c r="I96" s="132">
        <f>E96</f>
        <v>1</v>
      </c>
      <c r="J96" s="58"/>
      <c r="K96" s="58"/>
      <c r="L96" s="58"/>
      <c r="M96" s="58">
        <f>(I96*'Assumption Sheet'!$K$25)/10^7</f>
        <v>0</v>
      </c>
      <c r="N96" s="5"/>
      <c r="O96" s="5">
        <f t="shared" si="21"/>
        <v>0</v>
      </c>
      <c r="P96" s="59"/>
      <c r="Q96" s="60"/>
      <c r="R96" s="60"/>
      <c r="S96" s="290">
        <f t="shared" si="22"/>
        <v>0</v>
      </c>
      <c r="T96" s="290">
        <f t="shared" si="24"/>
        <v>0</v>
      </c>
      <c r="U96" s="292">
        <f t="shared" si="19"/>
        <v>45688</v>
      </c>
      <c r="V96" s="293">
        <f>S96*'Assumption Sheet'!$D$8</f>
        <v>0</v>
      </c>
      <c r="W96" s="293">
        <f>T96*'Assumption Sheet'!$D$8</f>
        <v>0</v>
      </c>
      <c r="X96" s="293">
        <f t="shared" si="20"/>
        <v>0</v>
      </c>
      <c r="Y96" s="61"/>
      <c r="Z96" s="59"/>
      <c r="AA96" s="59"/>
      <c r="AB96" s="59"/>
      <c r="AC96" s="59"/>
    </row>
    <row r="97" spans="1:29" ht="15.75" x14ac:dyDescent="0.3">
      <c r="A97" s="130">
        <f>A95</f>
        <v>45747</v>
      </c>
      <c r="B97" s="130">
        <f>B95</f>
        <v>45747</v>
      </c>
      <c r="C97" s="130">
        <f>EOMONTH(C92,1)</f>
        <v>45716</v>
      </c>
      <c r="D97" s="131" t="s">
        <v>18</v>
      </c>
      <c r="E97" s="34"/>
      <c r="F97" s="34"/>
      <c r="G97" s="34"/>
      <c r="H97" s="132"/>
      <c r="I97" s="132"/>
      <c r="J97" s="5">
        <f>(F97*'[20]Assumption Sheet'!$K$18)/10^7</f>
        <v>0</v>
      </c>
      <c r="K97" s="5">
        <f>(G97*'[20]Assumption Sheet'!$K$18)/10^7</f>
        <v>0</v>
      </c>
      <c r="L97" s="5">
        <f>(H97*'[20]Assumption Sheet'!$K$18)/10^7</f>
        <v>0</v>
      </c>
      <c r="M97" s="58"/>
      <c r="N97" s="5">
        <f>SUM(E97:G97)</f>
        <v>0</v>
      </c>
      <c r="O97" s="5">
        <f t="shared" si="21"/>
        <v>0</v>
      </c>
      <c r="P97" s="59"/>
      <c r="Q97" s="60"/>
      <c r="R97" s="60"/>
      <c r="S97" s="290">
        <f t="shared" si="22"/>
        <v>0</v>
      </c>
      <c r="T97" s="290">
        <f t="shared" si="24"/>
        <v>0</v>
      </c>
      <c r="U97" s="292">
        <f t="shared" si="19"/>
        <v>45716</v>
      </c>
      <c r="V97" s="293">
        <f>S97*'Assumption Sheet'!$D$8</f>
        <v>0</v>
      </c>
      <c r="W97" s="293">
        <f>T97*'Assumption Sheet'!$D$8</f>
        <v>0</v>
      </c>
      <c r="X97" s="293">
        <f t="shared" si="20"/>
        <v>0</v>
      </c>
      <c r="Y97" s="61"/>
      <c r="Z97" s="59"/>
      <c r="AA97" s="59"/>
      <c r="AB97" s="59"/>
      <c r="AC97" s="59"/>
    </row>
    <row r="98" spans="1:29" ht="15.75" x14ac:dyDescent="0.3">
      <c r="A98" s="130">
        <f t="shared" ref="A98:C101" si="28">A97</f>
        <v>45747</v>
      </c>
      <c r="B98" s="130">
        <f t="shared" si="28"/>
        <v>45747</v>
      </c>
      <c r="C98" s="130">
        <f t="shared" si="28"/>
        <v>45716</v>
      </c>
      <c r="D98" s="131" t="s">
        <v>21</v>
      </c>
      <c r="E98" s="34">
        <v>2</v>
      </c>
      <c r="F98" s="132"/>
      <c r="G98" s="132"/>
      <c r="H98" s="34">
        <f>E98</f>
        <v>2</v>
      </c>
      <c r="I98" s="34"/>
      <c r="J98" s="58"/>
      <c r="K98" s="58"/>
      <c r="L98" s="5">
        <f>(H98*'Assumption Sheet'!$K$22)/10^7</f>
        <v>0</v>
      </c>
      <c r="M98" s="58"/>
      <c r="N98" s="5">
        <f>SUM(E98:G98)</f>
        <v>2</v>
      </c>
      <c r="O98" s="5">
        <f t="shared" si="21"/>
        <v>0</v>
      </c>
      <c r="P98" s="59"/>
      <c r="Q98" s="60"/>
      <c r="R98" s="60"/>
      <c r="S98" s="290">
        <f t="shared" si="22"/>
        <v>0</v>
      </c>
      <c r="T98" s="290">
        <f t="shared" si="24"/>
        <v>0</v>
      </c>
      <c r="U98" s="292">
        <f t="shared" si="19"/>
        <v>45716</v>
      </c>
      <c r="V98" s="293">
        <f>S98*'Assumption Sheet'!$D$8</f>
        <v>0</v>
      </c>
      <c r="W98" s="293">
        <f>T98*'Assumption Sheet'!$D$8</f>
        <v>0</v>
      </c>
      <c r="X98" s="293">
        <f t="shared" si="20"/>
        <v>0</v>
      </c>
      <c r="Y98" s="61"/>
      <c r="Z98" s="59"/>
      <c r="AA98" s="59"/>
      <c r="AB98" s="59"/>
      <c r="AC98" s="59"/>
    </row>
    <row r="99" spans="1:29" ht="15.75" x14ac:dyDescent="0.3">
      <c r="A99" s="130">
        <f t="shared" si="28"/>
        <v>45747</v>
      </c>
      <c r="B99" s="130">
        <f t="shared" si="28"/>
        <v>45747</v>
      </c>
      <c r="C99" s="130">
        <f t="shared" si="28"/>
        <v>45716</v>
      </c>
      <c r="D99" s="131" t="s">
        <v>22</v>
      </c>
      <c r="E99" s="3">
        <f>1</f>
        <v>1</v>
      </c>
      <c r="F99" s="132"/>
      <c r="G99" s="132"/>
      <c r="H99" s="34">
        <f>E99</f>
        <v>1</v>
      </c>
      <c r="I99" s="34"/>
      <c r="J99" s="58"/>
      <c r="K99" s="58"/>
      <c r="L99" s="5">
        <f>(H99*'Assumption Sheet'!$K$23)/10^7</f>
        <v>0</v>
      </c>
      <c r="M99" s="58"/>
      <c r="N99" s="5">
        <f>SUM(E99:G99)</f>
        <v>1</v>
      </c>
      <c r="O99" s="5">
        <f t="shared" si="21"/>
        <v>0</v>
      </c>
      <c r="P99" s="59"/>
      <c r="Q99" s="60"/>
      <c r="R99" s="60"/>
      <c r="S99" s="290">
        <f t="shared" si="22"/>
        <v>0</v>
      </c>
      <c r="T99" s="290">
        <f t="shared" si="24"/>
        <v>0</v>
      </c>
      <c r="U99" s="292">
        <f t="shared" si="19"/>
        <v>45716</v>
      </c>
      <c r="V99" s="293">
        <f>S99*'Assumption Sheet'!$D$8</f>
        <v>0</v>
      </c>
      <c r="W99" s="293">
        <f>T99*'Assumption Sheet'!$D$8</f>
        <v>0</v>
      </c>
      <c r="X99" s="293">
        <f t="shared" si="20"/>
        <v>0</v>
      </c>
      <c r="Y99" s="61"/>
      <c r="Z99" s="59"/>
      <c r="AA99" s="59"/>
      <c r="AB99" s="59"/>
      <c r="AC99" s="59"/>
    </row>
    <row r="100" spans="1:29" ht="15.75" x14ac:dyDescent="0.3">
      <c r="A100" s="130">
        <f t="shared" si="28"/>
        <v>45747</v>
      </c>
      <c r="B100" s="130">
        <f t="shared" si="28"/>
        <v>45747</v>
      </c>
      <c r="C100" s="130">
        <f t="shared" si="28"/>
        <v>45716</v>
      </c>
      <c r="D100" s="131" t="s">
        <v>23</v>
      </c>
      <c r="E100" s="34"/>
      <c r="F100" s="132"/>
      <c r="G100" s="132"/>
      <c r="H100" s="132">
        <f>E100</f>
        <v>0</v>
      </c>
      <c r="I100" s="132"/>
      <c r="J100" s="58"/>
      <c r="K100" s="58"/>
      <c r="L100" s="5">
        <f>(H100*'Assumption Sheet'!$K$24)/10^7</f>
        <v>0</v>
      </c>
      <c r="M100" s="58"/>
      <c r="N100" s="5">
        <f>SUM(E100:G100)</f>
        <v>0</v>
      </c>
      <c r="O100" s="5">
        <f t="shared" si="21"/>
        <v>0</v>
      </c>
      <c r="P100" s="59"/>
      <c r="Q100" s="60"/>
      <c r="R100" s="60"/>
      <c r="S100" s="290">
        <f t="shared" si="22"/>
        <v>0</v>
      </c>
      <c r="T100" s="290">
        <f t="shared" si="24"/>
        <v>0</v>
      </c>
      <c r="U100" s="292">
        <f t="shared" si="19"/>
        <v>45716</v>
      </c>
      <c r="V100" s="293">
        <f>S100*'Assumption Sheet'!$D$8</f>
        <v>0</v>
      </c>
      <c r="W100" s="293">
        <f>T100*'Assumption Sheet'!$D$8</f>
        <v>0</v>
      </c>
      <c r="X100" s="293">
        <f t="shared" si="20"/>
        <v>0</v>
      </c>
      <c r="Y100" s="61"/>
      <c r="Z100" s="59"/>
      <c r="AA100" s="59"/>
      <c r="AB100" s="59"/>
      <c r="AC100" s="59"/>
    </row>
    <row r="101" spans="1:29" ht="15.75" x14ac:dyDescent="0.3">
      <c r="A101" s="130"/>
      <c r="B101" s="130">
        <f t="shared" si="28"/>
        <v>45747</v>
      </c>
      <c r="C101" s="130">
        <f>C100</f>
        <v>45716</v>
      </c>
      <c r="D101" s="131" t="s">
        <v>356</v>
      </c>
      <c r="E101" s="34">
        <v>1</v>
      </c>
      <c r="F101" s="132"/>
      <c r="G101" s="132"/>
      <c r="H101" s="132"/>
      <c r="I101" s="132">
        <f>E101</f>
        <v>1</v>
      </c>
      <c r="J101" s="58"/>
      <c r="K101" s="58"/>
      <c r="L101" s="58"/>
      <c r="M101" s="58">
        <f>(I101*'Assumption Sheet'!$K$25)/10^7</f>
        <v>0</v>
      </c>
      <c r="N101" s="5"/>
      <c r="O101" s="5">
        <f t="shared" si="21"/>
        <v>0</v>
      </c>
      <c r="P101" s="59"/>
      <c r="Q101" s="60"/>
      <c r="R101" s="60"/>
      <c r="S101" s="290">
        <f t="shared" si="22"/>
        <v>0</v>
      </c>
      <c r="T101" s="290">
        <f t="shared" si="24"/>
        <v>0</v>
      </c>
      <c r="U101" s="292">
        <f t="shared" si="19"/>
        <v>45716</v>
      </c>
      <c r="V101" s="293">
        <f>S101*'Assumption Sheet'!$D$8</f>
        <v>0</v>
      </c>
      <c r="W101" s="293">
        <f>T101*'Assumption Sheet'!$D$8</f>
        <v>0</v>
      </c>
      <c r="X101" s="293">
        <f t="shared" si="20"/>
        <v>0</v>
      </c>
      <c r="Y101" s="61"/>
      <c r="Z101" s="59"/>
      <c r="AA101" s="59"/>
      <c r="AB101" s="59"/>
      <c r="AC101" s="59"/>
    </row>
    <row r="102" spans="1:29" ht="15.75" x14ac:dyDescent="0.3">
      <c r="A102" s="130">
        <f>A100</f>
        <v>45747</v>
      </c>
      <c r="B102" s="130">
        <f>B100</f>
        <v>45747</v>
      </c>
      <c r="C102" s="130">
        <f>EOMONTH(C97,1)</f>
        <v>45747</v>
      </c>
      <c r="D102" s="131" t="s">
        <v>18</v>
      </c>
      <c r="E102" s="34"/>
      <c r="F102" s="34"/>
      <c r="G102" s="34"/>
      <c r="H102" s="132"/>
      <c r="I102" s="132"/>
      <c r="J102" s="5">
        <f>(F102*'[20]Assumption Sheet'!$K$18)/10^7</f>
        <v>0</v>
      </c>
      <c r="K102" s="5">
        <f>(G102*'[20]Assumption Sheet'!$K$18)/10^7</f>
        <v>0</v>
      </c>
      <c r="L102" s="5">
        <f>(H102*'[20]Assumption Sheet'!$K$18)/10^7</f>
        <v>0</v>
      </c>
      <c r="M102" s="58"/>
      <c r="N102" s="5">
        <f>SUM(E102:G102)</f>
        <v>0</v>
      </c>
      <c r="O102" s="5">
        <f t="shared" si="21"/>
        <v>0</v>
      </c>
      <c r="P102" s="59"/>
      <c r="Q102" s="60"/>
      <c r="R102" s="60"/>
      <c r="S102" s="290">
        <f t="shared" si="22"/>
        <v>0</v>
      </c>
      <c r="T102" s="290">
        <f t="shared" si="24"/>
        <v>0</v>
      </c>
      <c r="U102" s="292">
        <f t="shared" si="19"/>
        <v>45747</v>
      </c>
      <c r="V102" s="293">
        <f>S102*'Assumption Sheet'!$D$8</f>
        <v>0</v>
      </c>
      <c r="W102" s="293">
        <f>T102*'Assumption Sheet'!$D$8</f>
        <v>0</v>
      </c>
      <c r="X102" s="293">
        <f t="shared" si="20"/>
        <v>0</v>
      </c>
      <c r="Y102" s="61"/>
      <c r="Z102" s="59"/>
      <c r="AA102" s="59"/>
      <c r="AB102" s="59"/>
      <c r="AC102" s="59"/>
    </row>
    <row r="103" spans="1:29" ht="15.75" x14ac:dyDescent="0.3">
      <c r="A103" s="130">
        <f t="shared" ref="A103:C106" si="29">A102</f>
        <v>45747</v>
      </c>
      <c r="B103" s="130">
        <f t="shared" si="29"/>
        <v>45747</v>
      </c>
      <c r="C103" s="130">
        <f t="shared" si="29"/>
        <v>45747</v>
      </c>
      <c r="D103" s="131" t="s">
        <v>21</v>
      </c>
      <c r="E103" s="34">
        <v>2</v>
      </c>
      <c r="F103" s="132"/>
      <c r="G103" s="132"/>
      <c r="H103" s="34">
        <f>E103</f>
        <v>2</v>
      </c>
      <c r="I103" s="34"/>
      <c r="J103" s="58"/>
      <c r="K103" s="58"/>
      <c r="L103" s="5">
        <f>(H103*'Assumption Sheet'!$K$22)/10^7</f>
        <v>0</v>
      </c>
      <c r="M103" s="58"/>
      <c r="N103" s="5">
        <f>SUM(E103:G103)</f>
        <v>2</v>
      </c>
      <c r="O103" s="5">
        <f t="shared" si="21"/>
        <v>0</v>
      </c>
      <c r="P103" s="59"/>
      <c r="Q103" s="60"/>
      <c r="R103" s="60"/>
      <c r="S103" s="290">
        <f t="shared" si="22"/>
        <v>0</v>
      </c>
      <c r="T103" s="290">
        <f t="shared" si="24"/>
        <v>0</v>
      </c>
      <c r="U103" s="292">
        <f t="shared" si="19"/>
        <v>45747</v>
      </c>
      <c r="V103" s="293">
        <f>S103*'Assumption Sheet'!$D$8</f>
        <v>0</v>
      </c>
      <c r="W103" s="293">
        <f>T103*'Assumption Sheet'!$D$8</f>
        <v>0</v>
      </c>
      <c r="X103" s="293">
        <f t="shared" si="20"/>
        <v>0</v>
      </c>
      <c r="Y103" s="61"/>
      <c r="Z103" s="59"/>
      <c r="AA103" s="59"/>
      <c r="AB103" s="59"/>
      <c r="AC103" s="59"/>
    </row>
    <row r="104" spans="1:29" ht="15.75" x14ac:dyDescent="0.3">
      <c r="A104" s="130">
        <f t="shared" si="29"/>
        <v>45747</v>
      </c>
      <c r="B104" s="130">
        <f t="shared" si="29"/>
        <v>45747</v>
      </c>
      <c r="C104" s="130">
        <f t="shared" si="29"/>
        <v>45747</v>
      </c>
      <c r="D104" s="131" t="s">
        <v>22</v>
      </c>
      <c r="E104" s="3">
        <f>1</f>
        <v>1</v>
      </c>
      <c r="F104" s="132"/>
      <c r="G104" s="132"/>
      <c r="H104" s="34">
        <f>E104</f>
        <v>1</v>
      </c>
      <c r="I104" s="34"/>
      <c r="J104" s="58"/>
      <c r="K104" s="58"/>
      <c r="L104" s="5">
        <f>(H104*'Assumption Sheet'!$K$23)/10^7</f>
        <v>0</v>
      </c>
      <c r="M104" s="58"/>
      <c r="N104" s="5">
        <f>SUM(E104:G104)</f>
        <v>1</v>
      </c>
      <c r="O104" s="5">
        <f t="shared" si="21"/>
        <v>0</v>
      </c>
      <c r="P104" s="59"/>
      <c r="Q104" s="60"/>
      <c r="R104" s="60"/>
      <c r="S104" s="290">
        <f t="shared" si="22"/>
        <v>0</v>
      </c>
      <c r="T104" s="290">
        <f t="shared" si="24"/>
        <v>0</v>
      </c>
      <c r="U104" s="292">
        <f t="shared" si="19"/>
        <v>45747</v>
      </c>
      <c r="V104" s="293">
        <f>S104*'Assumption Sheet'!$D$8</f>
        <v>0</v>
      </c>
      <c r="W104" s="293">
        <f>T104*'Assumption Sheet'!$D$8</f>
        <v>0</v>
      </c>
      <c r="X104" s="293">
        <f t="shared" si="20"/>
        <v>0</v>
      </c>
      <c r="Y104" s="61"/>
      <c r="Z104" s="59"/>
      <c r="AA104" s="59"/>
      <c r="AB104" s="59"/>
      <c r="AC104" s="59"/>
    </row>
    <row r="105" spans="1:29" ht="15.75" x14ac:dyDescent="0.3">
      <c r="A105" s="130">
        <f t="shared" si="29"/>
        <v>45747</v>
      </c>
      <c r="B105" s="130">
        <f t="shared" si="29"/>
        <v>45747</v>
      </c>
      <c r="C105" s="130">
        <f t="shared" si="29"/>
        <v>45747</v>
      </c>
      <c r="D105" s="131" t="s">
        <v>23</v>
      </c>
      <c r="E105" s="34"/>
      <c r="F105" s="132"/>
      <c r="G105" s="132"/>
      <c r="H105" s="132">
        <f>E105</f>
        <v>0</v>
      </c>
      <c r="I105" s="132"/>
      <c r="J105" s="58"/>
      <c r="K105" s="58"/>
      <c r="L105" s="5">
        <f>(H105*'Assumption Sheet'!$K$24)/10^7</f>
        <v>0</v>
      </c>
      <c r="M105" s="58"/>
      <c r="N105" s="5">
        <f>SUM(E105:G105)</f>
        <v>0</v>
      </c>
      <c r="O105" s="5">
        <f t="shared" si="21"/>
        <v>0</v>
      </c>
      <c r="P105" s="59"/>
      <c r="Q105" s="60"/>
      <c r="R105" s="60"/>
      <c r="S105" s="290">
        <f t="shared" si="22"/>
        <v>0</v>
      </c>
      <c r="T105" s="290">
        <f t="shared" si="24"/>
        <v>0</v>
      </c>
      <c r="U105" s="292">
        <f t="shared" si="19"/>
        <v>45747</v>
      </c>
      <c r="V105" s="293">
        <f>S105*'Assumption Sheet'!$D$8</f>
        <v>0</v>
      </c>
      <c r="W105" s="293">
        <f>T105*'Assumption Sheet'!$D$8</f>
        <v>0</v>
      </c>
      <c r="X105" s="293">
        <f t="shared" si="20"/>
        <v>0</v>
      </c>
      <c r="Y105" s="61"/>
      <c r="Z105" s="59"/>
      <c r="AA105" s="59"/>
      <c r="AB105" s="59"/>
      <c r="AC105" s="59"/>
    </row>
    <row r="106" spans="1:29" ht="15.75" x14ac:dyDescent="0.3">
      <c r="A106" s="130"/>
      <c r="B106" s="130">
        <f t="shared" si="29"/>
        <v>45747</v>
      </c>
      <c r="C106" s="130">
        <f>C105</f>
        <v>45747</v>
      </c>
      <c r="D106" s="131" t="s">
        <v>356</v>
      </c>
      <c r="E106" s="34">
        <v>1</v>
      </c>
      <c r="F106" s="132"/>
      <c r="G106" s="132"/>
      <c r="H106" s="132"/>
      <c r="I106" s="132">
        <f>E106</f>
        <v>1</v>
      </c>
      <c r="J106" s="58"/>
      <c r="K106" s="58"/>
      <c r="L106" s="58"/>
      <c r="M106" s="58">
        <f>(I106*'Assumption Sheet'!$K$25)/10^7</f>
        <v>0</v>
      </c>
      <c r="N106" s="5"/>
      <c r="O106" s="5">
        <f t="shared" si="21"/>
        <v>0</v>
      </c>
      <c r="P106" s="59"/>
      <c r="Q106" s="60"/>
      <c r="R106" s="60"/>
      <c r="S106" s="290">
        <f t="shared" si="22"/>
        <v>0</v>
      </c>
      <c r="T106" s="290">
        <f t="shared" si="24"/>
        <v>0</v>
      </c>
      <c r="U106" s="292">
        <f t="shared" si="19"/>
        <v>45747</v>
      </c>
      <c r="V106" s="293">
        <f>S106*'Assumption Sheet'!$D$8</f>
        <v>0</v>
      </c>
      <c r="W106" s="293">
        <f>T106*'Assumption Sheet'!$D$8</f>
        <v>0</v>
      </c>
      <c r="X106" s="293">
        <f t="shared" si="20"/>
        <v>0</v>
      </c>
      <c r="Y106" s="61"/>
      <c r="Z106" s="59"/>
      <c r="AA106" s="59"/>
      <c r="AB106" s="59"/>
      <c r="AC106" s="59"/>
    </row>
    <row r="107" spans="1:29" ht="15.75" x14ac:dyDescent="0.3">
      <c r="A107" s="130">
        <f>EOMONTH(A105,3)</f>
        <v>45838</v>
      </c>
      <c r="B107" s="130">
        <f>EOMONTH(B105,12)</f>
        <v>46112</v>
      </c>
      <c r="C107" s="130">
        <f>EOMONTH(C102,1)</f>
        <v>45777</v>
      </c>
      <c r="D107" s="131" t="s">
        <v>18</v>
      </c>
      <c r="E107" s="34"/>
      <c r="F107" s="34"/>
      <c r="G107" s="34"/>
      <c r="H107" s="132"/>
      <c r="I107" s="132"/>
      <c r="J107" s="5">
        <f>(F107*'[20]Assumption Sheet'!$K$18)/10^7</f>
        <v>0</v>
      </c>
      <c r="K107" s="5">
        <f>(G107*'[20]Assumption Sheet'!$K$18)/10^7</f>
        <v>0</v>
      </c>
      <c r="L107" s="5">
        <f>(H107*'[20]Assumption Sheet'!$K$18)/10^7</f>
        <v>0</v>
      </c>
      <c r="M107" s="58"/>
      <c r="N107" s="5">
        <f>SUM(E107:G107)</f>
        <v>0</v>
      </c>
      <c r="O107" s="5">
        <f t="shared" si="21"/>
        <v>0</v>
      </c>
      <c r="P107" s="59"/>
      <c r="Q107" s="60"/>
      <c r="R107" s="60"/>
      <c r="S107" s="290">
        <f t="shared" si="22"/>
        <v>0</v>
      </c>
      <c r="T107" s="290">
        <f t="shared" si="24"/>
        <v>0</v>
      </c>
      <c r="U107" s="292">
        <f t="shared" ref="U107:U138" si="30">C107</f>
        <v>45777</v>
      </c>
      <c r="V107" s="293">
        <f>S107*'Assumption Sheet'!$D$8</f>
        <v>0</v>
      </c>
      <c r="W107" s="293">
        <f>T107*'Assumption Sheet'!$D$8</f>
        <v>0</v>
      </c>
      <c r="X107" s="293">
        <f t="shared" ref="X107:X138" si="31">SUM(V107:W107)</f>
        <v>0</v>
      </c>
      <c r="Y107" s="61"/>
      <c r="Z107" s="59"/>
      <c r="AA107" s="59"/>
      <c r="AB107" s="59"/>
      <c r="AC107" s="59"/>
    </row>
    <row r="108" spans="1:29" ht="15.75" x14ac:dyDescent="0.3">
      <c r="A108" s="130">
        <f t="shared" ref="A108:C111" si="32">A107</f>
        <v>45838</v>
      </c>
      <c r="B108" s="130">
        <f t="shared" si="32"/>
        <v>46112</v>
      </c>
      <c r="C108" s="130">
        <f t="shared" si="32"/>
        <v>45777</v>
      </c>
      <c r="D108" s="131" t="s">
        <v>21</v>
      </c>
      <c r="E108" s="34">
        <v>2</v>
      </c>
      <c r="F108" s="132"/>
      <c r="G108" s="132"/>
      <c r="H108" s="34">
        <f>E108</f>
        <v>2</v>
      </c>
      <c r="I108" s="34"/>
      <c r="J108" s="58"/>
      <c r="K108" s="58"/>
      <c r="L108" s="5">
        <f>(H108*'Assumption Sheet'!$K$22)/10^7</f>
        <v>0</v>
      </c>
      <c r="M108" s="58"/>
      <c r="N108" s="5">
        <f>SUM(E108:G108)</f>
        <v>2</v>
      </c>
      <c r="O108" s="5">
        <f t="shared" si="21"/>
        <v>0</v>
      </c>
      <c r="P108" s="59"/>
      <c r="Q108" s="60"/>
      <c r="R108" s="60"/>
      <c r="S108" s="290">
        <f t="shared" si="22"/>
        <v>0</v>
      </c>
      <c r="T108" s="290">
        <f t="shared" si="24"/>
        <v>0</v>
      </c>
      <c r="U108" s="292">
        <f t="shared" si="30"/>
        <v>45777</v>
      </c>
      <c r="V108" s="293">
        <f>S108*'Assumption Sheet'!$D$8</f>
        <v>0</v>
      </c>
      <c r="W108" s="293">
        <f>T108*'Assumption Sheet'!$D$8</f>
        <v>0</v>
      </c>
      <c r="X108" s="293">
        <f t="shared" si="31"/>
        <v>0</v>
      </c>
      <c r="Y108" s="61"/>
      <c r="Z108" s="59"/>
      <c r="AA108" s="59"/>
      <c r="AB108" s="59"/>
      <c r="AC108" s="59"/>
    </row>
    <row r="109" spans="1:29" ht="15.75" x14ac:dyDescent="0.3">
      <c r="A109" s="130">
        <f t="shared" si="32"/>
        <v>45838</v>
      </c>
      <c r="B109" s="130">
        <f t="shared" si="32"/>
        <v>46112</v>
      </c>
      <c r="C109" s="130">
        <f t="shared" si="32"/>
        <v>45777</v>
      </c>
      <c r="D109" s="131" t="s">
        <v>22</v>
      </c>
      <c r="E109" s="3">
        <f>1</f>
        <v>1</v>
      </c>
      <c r="F109" s="132"/>
      <c r="G109" s="132"/>
      <c r="H109" s="34">
        <f>E109</f>
        <v>1</v>
      </c>
      <c r="I109" s="34"/>
      <c r="J109" s="58"/>
      <c r="K109" s="58"/>
      <c r="L109" s="5">
        <f>(H109*'Assumption Sheet'!$K$23)/10^7</f>
        <v>0</v>
      </c>
      <c r="M109" s="58"/>
      <c r="N109" s="5">
        <f>SUM(E109:G109)</f>
        <v>1</v>
      </c>
      <c r="O109" s="5">
        <f t="shared" si="21"/>
        <v>0</v>
      </c>
      <c r="P109" s="59"/>
      <c r="Q109" s="60"/>
      <c r="R109" s="60"/>
      <c r="S109" s="290">
        <f t="shared" si="22"/>
        <v>0</v>
      </c>
      <c r="T109" s="290">
        <f t="shared" si="24"/>
        <v>0</v>
      </c>
      <c r="U109" s="292">
        <f t="shared" si="30"/>
        <v>45777</v>
      </c>
      <c r="V109" s="293">
        <f>S109*'Assumption Sheet'!$D$8</f>
        <v>0</v>
      </c>
      <c r="W109" s="293">
        <f>T109*'Assumption Sheet'!$D$8</f>
        <v>0</v>
      </c>
      <c r="X109" s="293">
        <f t="shared" si="31"/>
        <v>0</v>
      </c>
      <c r="Y109" s="61"/>
      <c r="Z109" s="59"/>
      <c r="AA109" s="59"/>
      <c r="AB109" s="59"/>
      <c r="AC109" s="59"/>
    </row>
    <row r="110" spans="1:29" ht="15.75" x14ac:dyDescent="0.3">
      <c r="A110" s="130">
        <f t="shared" si="32"/>
        <v>45838</v>
      </c>
      <c r="B110" s="130">
        <f t="shared" si="32"/>
        <v>46112</v>
      </c>
      <c r="C110" s="130">
        <f t="shared" si="32"/>
        <v>45777</v>
      </c>
      <c r="D110" s="131" t="s">
        <v>23</v>
      </c>
      <c r="E110" s="34"/>
      <c r="F110" s="132"/>
      <c r="G110" s="132"/>
      <c r="H110" s="132">
        <f>E110</f>
        <v>0</v>
      </c>
      <c r="I110" s="132"/>
      <c r="J110" s="58"/>
      <c r="K110" s="58"/>
      <c r="L110" s="5">
        <f>(H110*'Assumption Sheet'!$K$24)/10^7</f>
        <v>0</v>
      </c>
      <c r="M110" s="58"/>
      <c r="N110" s="5">
        <f>SUM(E110:G110)</f>
        <v>0</v>
      </c>
      <c r="O110" s="5">
        <f t="shared" si="21"/>
        <v>0</v>
      </c>
      <c r="P110" s="59"/>
      <c r="Q110" s="60"/>
      <c r="R110" s="60"/>
      <c r="S110" s="290">
        <f t="shared" si="22"/>
        <v>0</v>
      </c>
      <c r="T110" s="290">
        <f t="shared" si="24"/>
        <v>0</v>
      </c>
      <c r="U110" s="292">
        <f t="shared" si="30"/>
        <v>45777</v>
      </c>
      <c r="V110" s="293">
        <f>S110*'Assumption Sheet'!$D$8</f>
        <v>0</v>
      </c>
      <c r="W110" s="293">
        <f>T110*'Assumption Sheet'!$D$8</f>
        <v>0</v>
      </c>
      <c r="X110" s="293">
        <f t="shared" si="31"/>
        <v>0</v>
      </c>
      <c r="Y110" s="61"/>
      <c r="Z110" s="59"/>
      <c r="AA110" s="59"/>
      <c r="AB110" s="59"/>
      <c r="AC110" s="59"/>
    </row>
    <row r="111" spans="1:29" ht="15.75" x14ac:dyDescent="0.3">
      <c r="A111" s="130"/>
      <c r="B111" s="130">
        <f t="shared" si="32"/>
        <v>46112</v>
      </c>
      <c r="C111" s="130">
        <f>C110</f>
        <v>45777</v>
      </c>
      <c r="D111" s="131" t="s">
        <v>356</v>
      </c>
      <c r="E111" s="34">
        <v>1</v>
      </c>
      <c r="F111" s="132"/>
      <c r="G111" s="132"/>
      <c r="H111" s="132"/>
      <c r="I111" s="132">
        <f>E111</f>
        <v>1</v>
      </c>
      <c r="J111" s="58"/>
      <c r="K111" s="58"/>
      <c r="L111" s="58"/>
      <c r="M111" s="58">
        <f>(I111*'Assumption Sheet'!$K$25)/10^7</f>
        <v>0</v>
      </c>
      <c r="N111" s="5"/>
      <c r="O111" s="5">
        <f t="shared" si="21"/>
        <v>0</v>
      </c>
      <c r="P111" s="59"/>
      <c r="Q111" s="60"/>
      <c r="R111" s="60"/>
      <c r="S111" s="290">
        <f t="shared" si="22"/>
        <v>0</v>
      </c>
      <c r="T111" s="290">
        <f t="shared" si="24"/>
        <v>0</v>
      </c>
      <c r="U111" s="292">
        <f t="shared" si="30"/>
        <v>45777</v>
      </c>
      <c r="V111" s="293">
        <f>S111*'Assumption Sheet'!$D$8</f>
        <v>0</v>
      </c>
      <c r="W111" s="293">
        <f>T111*'Assumption Sheet'!$D$8</f>
        <v>0</v>
      </c>
      <c r="X111" s="293">
        <f t="shared" si="31"/>
        <v>0</v>
      </c>
      <c r="Y111" s="61"/>
      <c r="Z111" s="59"/>
      <c r="AA111" s="59"/>
      <c r="AB111" s="59"/>
      <c r="AC111" s="59"/>
    </row>
    <row r="112" spans="1:29" ht="15.75" x14ac:dyDescent="0.3">
      <c r="A112" s="130">
        <f>A110</f>
        <v>45838</v>
      </c>
      <c r="B112" s="130">
        <f>B110</f>
        <v>46112</v>
      </c>
      <c r="C112" s="130">
        <f>EOMONTH(C107,1)</f>
        <v>45808</v>
      </c>
      <c r="D112" s="131" t="s">
        <v>18</v>
      </c>
      <c r="E112" s="34"/>
      <c r="F112" s="34"/>
      <c r="G112" s="34"/>
      <c r="H112" s="132"/>
      <c r="I112" s="132"/>
      <c r="J112" s="5">
        <f>(F112*'[20]Assumption Sheet'!$K$18)/10^7</f>
        <v>0</v>
      </c>
      <c r="K112" s="5">
        <f>(G112*'[20]Assumption Sheet'!$K$18)/10^7</f>
        <v>0</v>
      </c>
      <c r="L112" s="5">
        <f>(H112*'[20]Assumption Sheet'!$K$18)/10^7</f>
        <v>0</v>
      </c>
      <c r="M112" s="58"/>
      <c r="N112" s="5">
        <f>SUM(E112:G112)</f>
        <v>0</v>
      </c>
      <c r="O112" s="5">
        <f t="shared" si="21"/>
        <v>0</v>
      </c>
      <c r="P112" s="59"/>
      <c r="Q112" s="60"/>
      <c r="R112" s="60"/>
      <c r="S112" s="290">
        <f t="shared" si="22"/>
        <v>0</v>
      </c>
      <c r="T112" s="290">
        <f t="shared" si="24"/>
        <v>0</v>
      </c>
      <c r="U112" s="292">
        <f t="shared" si="30"/>
        <v>45808</v>
      </c>
      <c r="V112" s="293">
        <f>S112*'Assumption Sheet'!$D$8</f>
        <v>0</v>
      </c>
      <c r="W112" s="293">
        <f>T112*'Assumption Sheet'!$D$8</f>
        <v>0</v>
      </c>
      <c r="X112" s="293">
        <f t="shared" si="31"/>
        <v>0</v>
      </c>
      <c r="Y112" s="61"/>
      <c r="Z112" s="59"/>
      <c r="AA112" s="59"/>
      <c r="AB112" s="59"/>
      <c r="AC112" s="59"/>
    </row>
    <row r="113" spans="1:29" ht="15.75" x14ac:dyDescent="0.3">
      <c r="A113" s="130">
        <f t="shared" ref="A113:C116" si="33">A112</f>
        <v>45838</v>
      </c>
      <c r="B113" s="130">
        <f t="shared" si="33"/>
        <v>46112</v>
      </c>
      <c r="C113" s="130">
        <f t="shared" si="33"/>
        <v>45808</v>
      </c>
      <c r="D113" s="131" t="s">
        <v>21</v>
      </c>
      <c r="E113" s="34">
        <v>2</v>
      </c>
      <c r="F113" s="132"/>
      <c r="G113" s="132"/>
      <c r="H113" s="34">
        <f>E113</f>
        <v>2</v>
      </c>
      <c r="I113" s="34"/>
      <c r="J113" s="58"/>
      <c r="K113" s="58"/>
      <c r="L113" s="5">
        <f>(H113*'Assumption Sheet'!$K$22)/10^7</f>
        <v>0</v>
      </c>
      <c r="M113" s="58"/>
      <c r="N113" s="5">
        <f>SUM(E113:G113)</f>
        <v>2</v>
      </c>
      <c r="O113" s="5">
        <f t="shared" si="21"/>
        <v>0</v>
      </c>
      <c r="P113" s="59"/>
      <c r="Q113" s="60"/>
      <c r="R113" s="60"/>
      <c r="S113" s="290">
        <f t="shared" si="22"/>
        <v>0</v>
      </c>
      <c r="T113" s="290">
        <f t="shared" ref="T113:T144" si="34">M114</f>
        <v>0</v>
      </c>
      <c r="U113" s="292">
        <f t="shared" si="30"/>
        <v>45808</v>
      </c>
      <c r="V113" s="293">
        <f>S113*'Assumption Sheet'!$D$8</f>
        <v>0</v>
      </c>
      <c r="W113" s="293">
        <f>T113*'Assumption Sheet'!$D$8</f>
        <v>0</v>
      </c>
      <c r="X113" s="293">
        <f t="shared" si="31"/>
        <v>0</v>
      </c>
      <c r="Y113" s="61"/>
      <c r="Z113" s="59"/>
      <c r="AA113" s="59"/>
      <c r="AB113" s="59"/>
      <c r="AC113" s="59"/>
    </row>
    <row r="114" spans="1:29" ht="15.75" x14ac:dyDescent="0.3">
      <c r="A114" s="130">
        <f t="shared" si="33"/>
        <v>45838</v>
      </c>
      <c r="B114" s="130">
        <f t="shared" si="33"/>
        <v>46112</v>
      </c>
      <c r="C114" s="130">
        <f t="shared" si="33"/>
        <v>45808</v>
      </c>
      <c r="D114" s="131" t="s">
        <v>22</v>
      </c>
      <c r="E114" s="3">
        <f>1</f>
        <v>1</v>
      </c>
      <c r="F114" s="132"/>
      <c r="G114" s="132"/>
      <c r="H114" s="34">
        <f>E114</f>
        <v>1</v>
      </c>
      <c r="I114" s="34"/>
      <c r="J114" s="58"/>
      <c r="K114" s="58"/>
      <c r="L114" s="5">
        <f>(H114*'Assumption Sheet'!$K$23)/10^7</f>
        <v>0</v>
      </c>
      <c r="M114" s="58"/>
      <c r="N114" s="5">
        <f>SUM(E114:G114)</f>
        <v>1</v>
      </c>
      <c r="O114" s="5">
        <f t="shared" si="21"/>
        <v>0</v>
      </c>
      <c r="P114" s="59"/>
      <c r="Q114" s="60"/>
      <c r="R114" s="60"/>
      <c r="S114" s="290">
        <f t="shared" si="22"/>
        <v>0</v>
      </c>
      <c r="T114" s="290">
        <f t="shared" si="34"/>
        <v>0</v>
      </c>
      <c r="U114" s="292">
        <f t="shared" si="30"/>
        <v>45808</v>
      </c>
      <c r="V114" s="293">
        <f>S114*'Assumption Sheet'!$D$8</f>
        <v>0</v>
      </c>
      <c r="W114" s="293">
        <f>T114*'Assumption Sheet'!$D$8</f>
        <v>0</v>
      </c>
      <c r="X114" s="293">
        <f t="shared" si="31"/>
        <v>0</v>
      </c>
      <c r="Y114" s="61"/>
      <c r="Z114" s="59"/>
      <c r="AA114" s="59"/>
      <c r="AB114" s="59"/>
      <c r="AC114" s="59"/>
    </row>
    <row r="115" spans="1:29" ht="15.75" x14ac:dyDescent="0.3">
      <c r="A115" s="130">
        <f t="shared" si="33"/>
        <v>45838</v>
      </c>
      <c r="B115" s="130">
        <f t="shared" si="33"/>
        <v>46112</v>
      </c>
      <c r="C115" s="130">
        <f t="shared" si="33"/>
        <v>45808</v>
      </c>
      <c r="D115" s="131" t="s">
        <v>23</v>
      </c>
      <c r="E115" s="34"/>
      <c r="F115" s="132"/>
      <c r="G115" s="132"/>
      <c r="H115" s="132">
        <f>E115</f>
        <v>0</v>
      </c>
      <c r="I115" s="132"/>
      <c r="J115" s="58"/>
      <c r="K115" s="58"/>
      <c r="L115" s="5">
        <f>(H115*'Assumption Sheet'!$K$24)/10^7</f>
        <v>0</v>
      </c>
      <c r="M115" s="58"/>
      <c r="N115" s="5">
        <f>SUM(E115:G115)</f>
        <v>0</v>
      </c>
      <c r="O115" s="5">
        <f t="shared" si="21"/>
        <v>0</v>
      </c>
      <c r="P115" s="59"/>
      <c r="Q115" s="60"/>
      <c r="R115" s="60"/>
      <c r="S115" s="290">
        <f t="shared" si="22"/>
        <v>0</v>
      </c>
      <c r="T115" s="290">
        <f t="shared" si="34"/>
        <v>0</v>
      </c>
      <c r="U115" s="292">
        <f t="shared" si="30"/>
        <v>45808</v>
      </c>
      <c r="V115" s="293">
        <f>S115*'Assumption Sheet'!$D$8</f>
        <v>0</v>
      </c>
      <c r="W115" s="293">
        <f>T115*'Assumption Sheet'!$D$8</f>
        <v>0</v>
      </c>
      <c r="X115" s="293">
        <f t="shared" si="31"/>
        <v>0</v>
      </c>
      <c r="Y115" s="61"/>
      <c r="Z115" s="59"/>
      <c r="AA115" s="59"/>
      <c r="AB115" s="59"/>
      <c r="AC115" s="59"/>
    </row>
    <row r="116" spans="1:29" ht="15.75" x14ac:dyDescent="0.3">
      <c r="A116" s="130"/>
      <c r="B116" s="130">
        <f t="shared" si="33"/>
        <v>46112</v>
      </c>
      <c r="C116" s="130">
        <f>C115</f>
        <v>45808</v>
      </c>
      <c r="D116" s="131" t="s">
        <v>356</v>
      </c>
      <c r="E116" s="34">
        <v>1</v>
      </c>
      <c r="F116" s="132"/>
      <c r="G116" s="132"/>
      <c r="H116" s="132"/>
      <c r="I116" s="132">
        <f>E116</f>
        <v>1</v>
      </c>
      <c r="J116" s="58"/>
      <c r="K116" s="58"/>
      <c r="L116" s="58"/>
      <c r="M116" s="58">
        <f>(I116*'Assumption Sheet'!$K$25)/10^7</f>
        <v>0</v>
      </c>
      <c r="N116" s="5"/>
      <c r="O116" s="5">
        <f t="shared" si="21"/>
        <v>0</v>
      </c>
      <c r="P116" s="59"/>
      <c r="Q116" s="60"/>
      <c r="R116" s="60"/>
      <c r="S116" s="290">
        <f t="shared" si="22"/>
        <v>0</v>
      </c>
      <c r="T116" s="290">
        <f t="shared" si="34"/>
        <v>0</v>
      </c>
      <c r="U116" s="292">
        <f t="shared" si="30"/>
        <v>45808</v>
      </c>
      <c r="V116" s="293">
        <f>S116*'Assumption Sheet'!$D$8</f>
        <v>0</v>
      </c>
      <c r="W116" s="293">
        <f>T116*'Assumption Sheet'!$D$8</f>
        <v>0</v>
      </c>
      <c r="X116" s="293">
        <f t="shared" si="31"/>
        <v>0</v>
      </c>
      <c r="Y116" s="61"/>
      <c r="Z116" s="59"/>
      <c r="AA116" s="59"/>
      <c r="AB116" s="59"/>
      <c r="AC116" s="59"/>
    </row>
    <row r="117" spans="1:29" ht="15.75" x14ac:dyDescent="0.3">
      <c r="A117" s="130">
        <f>A115</f>
        <v>45838</v>
      </c>
      <c r="B117" s="130">
        <f>B115</f>
        <v>46112</v>
      </c>
      <c r="C117" s="130">
        <f>EOMONTH(C112,1)</f>
        <v>45838</v>
      </c>
      <c r="D117" s="131" t="s">
        <v>18</v>
      </c>
      <c r="E117" s="34"/>
      <c r="F117" s="34"/>
      <c r="G117" s="34"/>
      <c r="H117" s="132"/>
      <c r="I117" s="132"/>
      <c r="J117" s="5">
        <f>(F117*'[20]Assumption Sheet'!$K$18)/10^7</f>
        <v>0</v>
      </c>
      <c r="K117" s="5">
        <f>(G117*'[20]Assumption Sheet'!$K$18)/10^7</f>
        <v>0</v>
      </c>
      <c r="L117" s="5">
        <f>(H117*'[20]Assumption Sheet'!$K$18)/10^7</f>
        <v>0</v>
      </c>
      <c r="M117" s="58"/>
      <c r="N117" s="5">
        <f>SUM(E117:G117)</f>
        <v>0</v>
      </c>
      <c r="O117" s="5">
        <f t="shared" si="21"/>
        <v>0</v>
      </c>
      <c r="P117" s="59"/>
      <c r="Q117" s="60"/>
      <c r="R117" s="60"/>
      <c r="S117" s="290">
        <f t="shared" si="22"/>
        <v>0</v>
      </c>
      <c r="T117" s="290">
        <f t="shared" si="34"/>
        <v>0</v>
      </c>
      <c r="U117" s="292">
        <f t="shared" si="30"/>
        <v>45838</v>
      </c>
      <c r="V117" s="293">
        <f>S117*'Assumption Sheet'!$D$8</f>
        <v>0</v>
      </c>
      <c r="W117" s="293">
        <f>T117*'Assumption Sheet'!$D$8</f>
        <v>0</v>
      </c>
      <c r="X117" s="293">
        <f t="shared" si="31"/>
        <v>0</v>
      </c>
      <c r="Y117" s="61"/>
      <c r="Z117" s="59"/>
      <c r="AA117" s="59"/>
      <c r="AB117" s="59"/>
      <c r="AC117" s="59"/>
    </row>
    <row r="118" spans="1:29" ht="15.75" x14ac:dyDescent="0.3">
      <c r="A118" s="130">
        <f t="shared" ref="A118:C121" si="35">A117</f>
        <v>45838</v>
      </c>
      <c r="B118" s="130">
        <f t="shared" si="35"/>
        <v>46112</v>
      </c>
      <c r="C118" s="130">
        <f t="shared" si="35"/>
        <v>45838</v>
      </c>
      <c r="D118" s="131" t="s">
        <v>21</v>
      </c>
      <c r="E118" s="34">
        <v>2</v>
      </c>
      <c r="F118" s="132"/>
      <c r="G118" s="132"/>
      <c r="H118" s="34">
        <f>E118</f>
        <v>2</v>
      </c>
      <c r="I118" s="34"/>
      <c r="J118" s="58"/>
      <c r="K118" s="58"/>
      <c r="L118" s="5">
        <f>(H118*'Assumption Sheet'!$K$22)/10^7</f>
        <v>0</v>
      </c>
      <c r="M118" s="58"/>
      <c r="N118" s="5">
        <f>SUM(E118:G118)</f>
        <v>2</v>
      </c>
      <c r="O118" s="5">
        <f t="shared" si="21"/>
        <v>0</v>
      </c>
      <c r="P118" s="59"/>
      <c r="Q118" s="60"/>
      <c r="R118" s="60"/>
      <c r="S118" s="290">
        <f t="shared" si="22"/>
        <v>0</v>
      </c>
      <c r="T118" s="290">
        <f t="shared" si="34"/>
        <v>0</v>
      </c>
      <c r="U118" s="292">
        <f t="shared" si="30"/>
        <v>45838</v>
      </c>
      <c r="V118" s="293">
        <f>S118*'Assumption Sheet'!$D$8</f>
        <v>0</v>
      </c>
      <c r="W118" s="293">
        <f>T118*'Assumption Sheet'!$D$8</f>
        <v>0</v>
      </c>
      <c r="X118" s="293">
        <f t="shared" si="31"/>
        <v>0</v>
      </c>
      <c r="Y118" s="61"/>
      <c r="Z118" s="59"/>
      <c r="AA118" s="59"/>
      <c r="AB118" s="59"/>
      <c r="AC118" s="59"/>
    </row>
    <row r="119" spans="1:29" ht="15.75" x14ac:dyDescent="0.3">
      <c r="A119" s="130">
        <f t="shared" si="35"/>
        <v>45838</v>
      </c>
      <c r="B119" s="130">
        <f t="shared" si="35"/>
        <v>46112</v>
      </c>
      <c r="C119" s="130">
        <f t="shared" si="35"/>
        <v>45838</v>
      </c>
      <c r="D119" s="131" t="s">
        <v>22</v>
      </c>
      <c r="E119" s="3">
        <f>1</f>
        <v>1</v>
      </c>
      <c r="F119" s="132"/>
      <c r="G119" s="132"/>
      <c r="H119" s="34">
        <f>E119</f>
        <v>1</v>
      </c>
      <c r="I119" s="34"/>
      <c r="J119" s="58"/>
      <c r="K119" s="58"/>
      <c r="L119" s="5">
        <f>(H119*'Assumption Sheet'!$K$23)/10^7</f>
        <v>0</v>
      </c>
      <c r="M119" s="58"/>
      <c r="N119" s="5">
        <f>SUM(E119:G119)</f>
        <v>1</v>
      </c>
      <c r="O119" s="5">
        <f t="shared" si="21"/>
        <v>0</v>
      </c>
      <c r="P119" s="59"/>
      <c r="Q119" s="60"/>
      <c r="R119" s="60"/>
      <c r="S119" s="290">
        <f t="shared" si="22"/>
        <v>0</v>
      </c>
      <c r="T119" s="290">
        <f t="shared" si="34"/>
        <v>0</v>
      </c>
      <c r="U119" s="292">
        <f t="shared" si="30"/>
        <v>45838</v>
      </c>
      <c r="V119" s="293">
        <f>S119*'Assumption Sheet'!$D$8</f>
        <v>0</v>
      </c>
      <c r="W119" s="293">
        <f>T119*'Assumption Sheet'!$D$8</f>
        <v>0</v>
      </c>
      <c r="X119" s="293">
        <f t="shared" si="31"/>
        <v>0</v>
      </c>
      <c r="Y119" s="61"/>
      <c r="Z119" s="59"/>
      <c r="AA119" s="59"/>
      <c r="AB119" s="59"/>
      <c r="AC119" s="59"/>
    </row>
    <row r="120" spans="1:29" ht="15.75" x14ac:dyDescent="0.3">
      <c r="A120" s="130">
        <f t="shared" si="35"/>
        <v>45838</v>
      </c>
      <c r="B120" s="130">
        <f t="shared" si="35"/>
        <v>46112</v>
      </c>
      <c r="C120" s="130">
        <f t="shared" si="35"/>
        <v>45838</v>
      </c>
      <c r="D120" s="131" t="s">
        <v>23</v>
      </c>
      <c r="E120" s="34"/>
      <c r="F120" s="132"/>
      <c r="G120" s="132"/>
      <c r="H120" s="132">
        <f>E120</f>
        <v>0</v>
      </c>
      <c r="I120" s="132"/>
      <c r="J120" s="58"/>
      <c r="K120" s="58"/>
      <c r="L120" s="5">
        <f>(H120*'Assumption Sheet'!$K$24)/10^7</f>
        <v>0</v>
      </c>
      <c r="M120" s="58"/>
      <c r="N120" s="5">
        <f>SUM(E120:G120)</f>
        <v>0</v>
      </c>
      <c r="O120" s="5">
        <f t="shared" si="21"/>
        <v>0</v>
      </c>
      <c r="P120" s="59"/>
      <c r="Q120" s="60"/>
      <c r="R120" s="60"/>
      <c r="S120" s="290">
        <f t="shared" si="22"/>
        <v>0</v>
      </c>
      <c r="T120" s="290">
        <f t="shared" si="34"/>
        <v>0</v>
      </c>
      <c r="U120" s="292">
        <f t="shared" si="30"/>
        <v>45838</v>
      </c>
      <c r="V120" s="293">
        <f>S120*'Assumption Sheet'!$D$8</f>
        <v>0</v>
      </c>
      <c r="W120" s="293">
        <f>T120*'Assumption Sheet'!$D$8</f>
        <v>0</v>
      </c>
      <c r="X120" s="293">
        <f t="shared" si="31"/>
        <v>0</v>
      </c>
      <c r="Y120" s="61"/>
      <c r="Z120" s="59"/>
      <c r="AA120" s="59"/>
      <c r="AB120" s="59"/>
      <c r="AC120" s="59"/>
    </row>
    <row r="121" spans="1:29" ht="15.75" x14ac:dyDescent="0.3">
      <c r="A121" s="130"/>
      <c r="B121" s="130">
        <f t="shared" si="35"/>
        <v>46112</v>
      </c>
      <c r="C121" s="130">
        <f>C120</f>
        <v>45838</v>
      </c>
      <c r="D121" s="131" t="s">
        <v>356</v>
      </c>
      <c r="E121" s="34">
        <v>1</v>
      </c>
      <c r="F121" s="132"/>
      <c r="G121" s="132"/>
      <c r="H121" s="132"/>
      <c r="I121" s="132">
        <f>E121</f>
        <v>1</v>
      </c>
      <c r="J121" s="58"/>
      <c r="K121" s="58"/>
      <c r="L121" s="58"/>
      <c r="M121" s="58">
        <f>(I121*'Assumption Sheet'!$K$25)/10^7</f>
        <v>0</v>
      </c>
      <c r="N121" s="5"/>
      <c r="O121" s="5">
        <f t="shared" si="21"/>
        <v>0</v>
      </c>
      <c r="P121" s="59"/>
      <c r="Q121" s="60"/>
      <c r="R121" s="60"/>
      <c r="S121" s="290">
        <f t="shared" si="22"/>
        <v>0</v>
      </c>
      <c r="T121" s="290">
        <f t="shared" si="34"/>
        <v>0</v>
      </c>
      <c r="U121" s="292">
        <f t="shared" si="30"/>
        <v>45838</v>
      </c>
      <c r="V121" s="293">
        <f>S121*'Assumption Sheet'!$D$8</f>
        <v>0</v>
      </c>
      <c r="W121" s="293">
        <f>T121*'Assumption Sheet'!$D$8</f>
        <v>0</v>
      </c>
      <c r="X121" s="293">
        <f t="shared" si="31"/>
        <v>0</v>
      </c>
      <c r="Y121" s="61"/>
      <c r="Z121" s="59"/>
      <c r="AA121" s="59"/>
      <c r="AB121" s="59"/>
      <c r="AC121" s="59"/>
    </row>
    <row r="122" spans="1:29" ht="15.75" x14ac:dyDescent="0.3">
      <c r="A122" s="130">
        <f>EOMONTH(A120,3)</f>
        <v>45930</v>
      </c>
      <c r="B122" s="130">
        <f>B120</f>
        <v>46112</v>
      </c>
      <c r="C122" s="130">
        <f>EOMONTH(C117,1)</f>
        <v>45869</v>
      </c>
      <c r="D122" s="131" t="s">
        <v>18</v>
      </c>
      <c r="E122" s="34"/>
      <c r="F122" s="34"/>
      <c r="G122" s="34"/>
      <c r="H122" s="132"/>
      <c r="I122" s="132"/>
      <c r="J122" s="5">
        <f>(F122*'[20]Assumption Sheet'!$K$18)/10^7</f>
        <v>0</v>
      </c>
      <c r="K122" s="5">
        <f>(G122*'[20]Assumption Sheet'!$K$18)/10^7</f>
        <v>0</v>
      </c>
      <c r="L122" s="5">
        <f>(H122*'[20]Assumption Sheet'!$K$18)/10^7</f>
        <v>0</v>
      </c>
      <c r="M122" s="58"/>
      <c r="N122" s="5">
        <f>SUM(E122:G122)</f>
        <v>0</v>
      </c>
      <c r="O122" s="5">
        <f t="shared" si="21"/>
        <v>0</v>
      </c>
      <c r="P122" s="59"/>
      <c r="Q122" s="60"/>
      <c r="R122" s="60"/>
      <c r="S122" s="290">
        <f t="shared" si="22"/>
        <v>0</v>
      </c>
      <c r="T122" s="290">
        <f t="shared" si="34"/>
        <v>0</v>
      </c>
      <c r="U122" s="292">
        <f t="shared" si="30"/>
        <v>45869</v>
      </c>
      <c r="V122" s="293">
        <f>S122*'Assumption Sheet'!$D$8</f>
        <v>0</v>
      </c>
      <c r="W122" s="293">
        <f>T122*'Assumption Sheet'!$D$8</f>
        <v>0</v>
      </c>
      <c r="X122" s="293">
        <f t="shared" si="31"/>
        <v>0</v>
      </c>
      <c r="Y122" s="61"/>
      <c r="Z122" s="59"/>
      <c r="AA122" s="59"/>
      <c r="AB122" s="59"/>
      <c r="AC122" s="59"/>
    </row>
    <row r="123" spans="1:29" ht="15.75" x14ac:dyDescent="0.3">
      <c r="A123" s="130">
        <f t="shared" ref="A123:C126" si="36">A122</f>
        <v>45930</v>
      </c>
      <c r="B123" s="130">
        <f t="shared" si="36"/>
        <v>46112</v>
      </c>
      <c r="C123" s="130">
        <f t="shared" si="36"/>
        <v>45869</v>
      </c>
      <c r="D123" s="131" t="s">
        <v>21</v>
      </c>
      <c r="E123" s="34">
        <v>2</v>
      </c>
      <c r="F123" s="132"/>
      <c r="G123" s="132"/>
      <c r="H123" s="34">
        <f>E123</f>
        <v>2</v>
      </c>
      <c r="I123" s="34"/>
      <c r="J123" s="58"/>
      <c r="K123" s="58"/>
      <c r="L123" s="5">
        <f>(H123*'Assumption Sheet'!$K$22)/10^7</f>
        <v>0</v>
      </c>
      <c r="M123" s="58"/>
      <c r="N123" s="5">
        <f>SUM(E123:G123)</f>
        <v>2</v>
      </c>
      <c r="O123" s="5">
        <f t="shared" si="21"/>
        <v>0</v>
      </c>
      <c r="P123" s="59"/>
      <c r="Q123" s="60"/>
      <c r="R123" s="60"/>
      <c r="S123" s="290">
        <f t="shared" si="22"/>
        <v>0</v>
      </c>
      <c r="T123" s="290">
        <f t="shared" si="34"/>
        <v>0</v>
      </c>
      <c r="U123" s="292">
        <f t="shared" si="30"/>
        <v>45869</v>
      </c>
      <c r="V123" s="293">
        <f>S123*'Assumption Sheet'!$D$8</f>
        <v>0</v>
      </c>
      <c r="W123" s="293">
        <f>T123*'Assumption Sheet'!$D$8</f>
        <v>0</v>
      </c>
      <c r="X123" s="293">
        <f t="shared" si="31"/>
        <v>0</v>
      </c>
      <c r="Y123" s="61"/>
      <c r="Z123" s="59"/>
      <c r="AA123" s="59"/>
      <c r="AB123" s="59"/>
      <c r="AC123" s="59"/>
    </row>
    <row r="124" spans="1:29" ht="15.75" x14ac:dyDescent="0.3">
      <c r="A124" s="130">
        <f t="shared" si="36"/>
        <v>45930</v>
      </c>
      <c r="B124" s="130">
        <f t="shared" si="36"/>
        <v>46112</v>
      </c>
      <c r="C124" s="130">
        <f t="shared" si="36"/>
        <v>45869</v>
      </c>
      <c r="D124" s="131" t="s">
        <v>22</v>
      </c>
      <c r="E124" s="3">
        <f>1</f>
        <v>1</v>
      </c>
      <c r="F124" s="132"/>
      <c r="G124" s="132"/>
      <c r="H124" s="34">
        <f>E124</f>
        <v>1</v>
      </c>
      <c r="I124" s="34"/>
      <c r="J124" s="58"/>
      <c r="K124" s="58"/>
      <c r="L124" s="5">
        <f>(H124*'Assumption Sheet'!$K$23)/10^7</f>
        <v>0</v>
      </c>
      <c r="M124" s="58"/>
      <c r="N124" s="5">
        <f>SUM(E124:G124)</f>
        <v>1</v>
      </c>
      <c r="O124" s="5">
        <f t="shared" si="21"/>
        <v>0</v>
      </c>
      <c r="P124" s="59"/>
      <c r="Q124" s="60"/>
      <c r="R124" s="60"/>
      <c r="S124" s="290">
        <f t="shared" si="22"/>
        <v>0</v>
      </c>
      <c r="T124" s="290">
        <f t="shared" si="34"/>
        <v>0</v>
      </c>
      <c r="U124" s="292">
        <f t="shared" si="30"/>
        <v>45869</v>
      </c>
      <c r="V124" s="293">
        <f>S124*'Assumption Sheet'!$D$8</f>
        <v>0</v>
      </c>
      <c r="W124" s="293">
        <f>T124*'Assumption Sheet'!$D$8</f>
        <v>0</v>
      </c>
      <c r="X124" s="293">
        <f t="shared" si="31"/>
        <v>0</v>
      </c>
      <c r="Y124" s="61"/>
      <c r="Z124" s="59"/>
      <c r="AA124" s="59"/>
      <c r="AB124" s="59"/>
      <c r="AC124" s="59"/>
    </row>
    <row r="125" spans="1:29" ht="15.75" x14ac:dyDescent="0.3">
      <c r="A125" s="130">
        <f t="shared" si="36"/>
        <v>45930</v>
      </c>
      <c r="B125" s="130">
        <f t="shared" si="36"/>
        <v>46112</v>
      </c>
      <c r="C125" s="130">
        <f t="shared" si="36"/>
        <v>45869</v>
      </c>
      <c r="D125" s="131" t="s">
        <v>23</v>
      </c>
      <c r="E125" s="34">
        <f>1</f>
        <v>1</v>
      </c>
      <c r="F125" s="132"/>
      <c r="G125" s="132"/>
      <c r="H125" s="132">
        <f>E125</f>
        <v>1</v>
      </c>
      <c r="I125" s="132"/>
      <c r="J125" s="58"/>
      <c r="K125" s="58"/>
      <c r="L125" s="5">
        <f>(H125*'Assumption Sheet'!$K$24)/10^7</f>
        <v>0</v>
      </c>
      <c r="M125" s="58"/>
      <c r="N125" s="5">
        <f>SUM(E125:G125)</f>
        <v>1</v>
      </c>
      <c r="O125" s="5">
        <f t="shared" si="21"/>
        <v>0</v>
      </c>
      <c r="P125" s="59"/>
      <c r="Q125" s="60"/>
      <c r="R125" s="60"/>
      <c r="S125" s="290">
        <f t="shared" si="22"/>
        <v>0</v>
      </c>
      <c r="T125" s="290">
        <f t="shared" si="34"/>
        <v>0</v>
      </c>
      <c r="U125" s="292">
        <f t="shared" si="30"/>
        <v>45869</v>
      </c>
      <c r="V125" s="293">
        <f>S125*'Assumption Sheet'!$D$8</f>
        <v>0</v>
      </c>
      <c r="W125" s="293">
        <f>T125*'Assumption Sheet'!$D$8</f>
        <v>0</v>
      </c>
      <c r="X125" s="293">
        <f t="shared" si="31"/>
        <v>0</v>
      </c>
      <c r="Y125" s="61"/>
      <c r="Z125" s="59"/>
      <c r="AA125" s="59"/>
      <c r="AB125" s="59"/>
      <c r="AC125" s="59"/>
    </row>
    <row r="126" spans="1:29" ht="15.75" x14ac:dyDescent="0.3">
      <c r="A126" s="130"/>
      <c r="B126" s="130">
        <f t="shared" si="36"/>
        <v>46112</v>
      </c>
      <c r="C126" s="130">
        <f>C125</f>
        <v>45869</v>
      </c>
      <c r="D126" s="131" t="s">
        <v>356</v>
      </c>
      <c r="E126" s="34">
        <v>1</v>
      </c>
      <c r="F126" s="132"/>
      <c r="G126" s="132"/>
      <c r="H126" s="132"/>
      <c r="I126" s="132">
        <f>E126</f>
        <v>1</v>
      </c>
      <c r="J126" s="58"/>
      <c r="K126" s="58"/>
      <c r="L126" s="58"/>
      <c r="M126" s="58">
        <f>(I126*'Assumption Sheet'!$K$25)/10^7</f>
        <v>0</v>
      </c>
      <c r="N126" s="5"/>
      <c r="O126" s="5">
        <f t="shared" si="21"/>
        <v>0</v>
      </c>
      <c r="P126" s="59"/>
      <c r="Q126" s="60"/>
      <c r="R126" s="60"/>
      <c r="S126" s="290">
        <f t="shared" si="22"/>
        <v>0</v>
      </c>
      <c r="T126" s="290">
        <f t="shared" si="34"/>
        <v>0</v>
      </c>
      <c r="U126" s="292">
        <f t="shared" si="30"/>
        <v>45869</v>
      </c>
      <c r="V126" s="293">
        <f>S126*'Assumption Sheet'!$D$8</f>
        <v>0</v>
      </c>
      <c r="W126" s="293">
        <f>T126*'Assumption Sheet'!$D$8</f>
        <v>0</v>
      </c>
      <c r="X126" s="293">
        <f t="shared" si="31"/>
        <v>0</v>
      </c>
      <c r="Y126" s="61"/>
      <c r="Z126" s="59"/>
      <c r="AA126" s="59"/>
      <c r="AB126" s="59"/>
      <c r="AC126" s="59"/>
    </row>
    <row r="127" spans="1:29" ht="15.75" x14ac:dyDescent="0.3">
      <c r="A127" s="130">
        <f>A125</f>
        <v>45930</v>
      </c>
      <c r="B127" s="130">
        <f>B125</f>
        <v>46112</v>
      </c>
      <c r="C127" s="130">
        <f>EOMONTH(C122,1)</f>
        <v>45900</v>
      </c>
      <c r="D127" s="131" t="s">
        <v>18</v>
      </c>
      <c r="E127" s="34"/>
      <c r="F127" s="34"/>
      <c r="G127" s="34"/>
      <c r="H127" s="132"/>
      <c r="I127" s="132"/>
      <c r="J127" s="5">
        <f>(F127*'[20]Assumption Sheet'!$K$18)/10^7</f>
        <v>0</v>
      </c>
      <c r="K127" s="5">
        <f>(G127*'[20]Assumption Sheet'!$K$18)/10^7</f>
        <v>0</v>
      </c>
      <c r="L127" s="5">
        <f>(H127*'[20]Assumption Sheet'!$K$18)/10^7</f>
        <v>0</v>
      </c>
      <c r="M127" s="58"/>
      <c r="N127" s="5">
        <f>SUM(E127:G127)</f>
        <v>0</v>
      </c>
      <c r="O127" s="5">
        <f t="shared" si="21"/>
        <v>0</v>
      </c>
      <c r="P127" s="59"/>
      <c r="Q127" s="60"/>
      <c r="R127" s="60"/>
      <c r="S127" s="290">
        <f t="shared" si="22"/>
        <v>0</v>
      </c>
      <c r="T127" s="290">
        <f t="shared" si="34"/>
        <v>0</v>
      </c>
      <c r="U127" s="292">
        <f t="shared" si="30"/>
        <v>45900</v>
      </c>
      <c r="V127" s="293">
        <f>S127*'Assumption Sheet'!$D$8</f>
        <v>0</v>
      </c>
      <c r="W127" s="293">
        <f>T127*'Assumption Sheet'!$D$8</f>
        <v>0</v>
      </c>
      <c r="X127" s="293">
        <f t="shared" si="31"/>
        <v>0</v>
      </c>
      <c r="Y127" s="61"/>
      <c r="Z127" s="59"/>
      <c r="AA127" s="59"/>
      <c r="AB127" s="59"/>
      <c r="AC127" s="59"/>
    </row>
    <row r="128" spans="1:29" ht="15.75" x14ac:dyDescent="0.3">
      <c r="A128" s="130">
        <f t="shared" ref="A128:C131" si="37">A127</f>
        <v>45930</v>
      </c>
      <c r="B128" s="130">
        <f t="shared" si="37"/>
        <v>46112</v>
      </c>
      <c r="C128" s="130">
        <f t="shared" si="37"/>
        <v>45900</v>
      </c>
      <c r="D128" s="131" t="s">
        <v>21</v>
      </c>
      <c r="E128" s="34">
        <v>3</v>
      </c>
      <c r="F128" s="132"/>
      <c r="G128" s="132"/>
      <c r="H128" s="34">
        <f>E128</f>
        <v>3</v>
      </c>
      <c r="I128" s="34"/>
      <c r="J128" s="58"/>
      <c r="K128" s="58"/>
      <c r="L128" s="5">
        <f>(H128*'Assumption Sheet'!$K$22)/10^7</f>
        <v>0</v>
      </c>
      <c r="M128" s="58"/>
      <c r="N128" s="5">
        <f>SUM(E128:G128)</f>
        <v>3</v>
      </c>
      <c r="O128" s="5">
        <f t="shared" si="21"/>
        <v>0</v>
      </c>
      <c r="P128" s="59"/>
      <c r="Q128" s="60"/>
      <c r="R128" s="60"/>
      <c r="S128" s="290">
        <f t="shared" si="22"/>
        <v>0</v>
      </c>
      <c r="T128" s="290">
        <f t="shared" si="34"/>
        <v>0</v>
      </c>
      <c r="U128" s="292">
        <f t="shared" si="30"/>
        <v>45900</v>
      </c>
      <c r="V128" s="293">
        <f>S128*'Assumption Sheet'!$D$8</f>
        <v>0</v>
      </c>
      <c r="W128" s="293">
        <f>T128*'Assumption Sheet'!$D$8</f>
        <v>0</v>
      </c>
      <c r="X128" s="293">
        <f t="shared" si="31"/>
        <v>0</v>
      </c>
      <c r="Y128" s="61"/>
      <c r="Z128" s="59"/>
      <c r="AA128" s="59"/>
      <c r="AB128" s="59"/>
      <c r="AC128" s="59"/>
    </row>
    <row r="129" spans="1:29" ht="15.75" x14ac:dyDescent="0.3">
      <c r="A129" s="130">
        <f t="shared" si="37"/>
        <v>45930</v>
      </c>
      <c r="B129" s="130">
        <f t="shared" si="37"/>
        <v>46112</v>
      </c>
      <c r="C129" s="130">
        <f t="shared" si="37"/>
        <v>45900</v>
      </c>
      <c r="D129" s="131" t="s">
        <v>22</v>
      </c>
      <c r="E129" s="3">
        <f>1</f>
        <v>1</v>
      </c>
      <c r="F129" s="132"/>
      <c r="G129" s="132"/>
      <c r="H129" s="34">
        <f>E129</f>
        <v>1</v>
      </c>
      <c r="I129" s="34"/>
      <c r="J129" s="58"/>
      <c r="K129" s="58"/>
      <c r="L129" s="5">
        <f>(H129*'Assumption Sheet'!$K$23)/10^7</f>
        <v>0</v>
      </c>
      <c r="M129" s="58"/>
      <c r="N129" s="5">
        <f>SUM(E129:G129)</f>
        <v>1</v>
      </c>
      <c r="O129" s="5">
        <f t="shared" si="21"/>
        <v>0</v>
      </c>
      <c r="P129" s="59"/>
      <c r="Q129" s="60"/>
      <c r="R129" s="60"/>
      <c r="S129" s="290">
        <f t="shared" si="22"/>
        <v>0</v>
      </c>
      <c r="T129" s="290">
        <f t="shared" si="34"/>
        <v>0</v>
      </c>
      <c r="U129" s="292">
        <f t="shared" si="30"/>
        <v>45900</v>
      </c>
      <c r="V129" s="293">
        <f>S129*'Assumption Sheet'!$D$8</f>
        <v>0</v>
      </c>
      <c r="W129" s="293">
        <f>T129*'Assumption Sheet'!$D$8</f>
        <v>0</v>
      </c>
      <c r="X129" s="293">
        <f t="shared" si="31"/>
        <v>0</v>
      </c>
      <c r="Y129" s="61"/>
      <c r="Z129" s="59"/>
      <c r="AA129" s="59"/>
      <c r="AB129" s="59"/>
      <c r="AC129" s="59"/>
    </row>
    <row r="130" spans="1:29" ht="15.75" x14ac:dyDescent="0.3">
      <c r="A130" s="130">
        <f t="shared" si="37"/>
        <v>45930</v>
      </c>
      <c r="B130" s="130">
        <f t="shared" si="37"/>
        <v>46112</v>
      </c>
      <c r="C130" s="130">
        <f t="shared" si="37"/>
        <v>45900</v>
      </c>
      <c r="D130" s="131" t="s">
        <v>23</v>
      </c>
      <c r="E130" s="34">
        <v>1</v>
      </c>
      <c r="F130" s="132"/>
      <c r="G130" s="132"/>
      <c r="H130" s="132">
        <v>1</v>
      </c>
      <c r="I130" s="132"/>
      <c r="J130" s="58"/>
      <c r="K130" s="58"/>
      <c r="L130" s="5">
        <f>(H130*'Assumption Sheet'!$K$24)/10^7</f>
        <v>0</v>
      </c>
      <c r="M130" s="58"/>
      <c r="N130" s="5">
        <f>SUM(E130:G130)</f>
        <v>1</v>
      </c>
      <c r="O130" s="5">
        <f t="shared" si="21"/>
        <v>0</v>
      </c>
      <c r="P130" s="59"/>
      <c r="Q130" s="60"/>
      <c r="R130" s="60"/>
      <c r="S130" s="290">
        <f t="shared" si="22"/>
        <v>0</v>
      </c>
      <c r="T130" s="290">
        <f t="shared" si="34"/>
        <v>0</v>
      </c>
      <c r="U130" s="292">
        <f t="shared" si="30"/>
        <v>45900</v>
      </c>
      <c r="V130" s="293">
        <f>S130*'Assumption Sheet'!$D$8</f>
        <v>0</v>
      </c>
      <c r="W130" s="293">
        <f>T130*'Assumption Sheet'!$D$8</f>
        <v>0</v>
      </c>
      <c r="X130" s="293">
        <f t="shared" si="31"/>
        <v>0</v>
      </c>
      <c r="Y130" s="61"/>
      <c r="Z130" s="59"/>
      <c r="AA130" s="59"/>
      <c r="AB130" s="59"/>
      <c r="AC130" s="59"/>
    </row>
    <row r="131" spans="1:29" ht="15.75" x14ac:dyDescent="0.3">
      <c r="A131" s="130"/>
      <c r="B131" s="130">
        <f t="shared" si="37"/>
        <v>46112</v>
      </c>
      <c r="C131" s="130">
        <f>C130</f>
        <v>45900</v>
      </c>
      <c r="D131" s="131" t="s">
        <v>356</v>
      </c>
      <c r="E131" s="34">
        <v>1</v>
      </c>
      <c r="F131" s="132"/>
      <c r="G131" s="132"/>
      <c r="H131" s="132"/>
      <c r="I131" s="132">
        <f>E131</f>
        <v>1</v>
      </c>
      <c r="J131" s="58"/>
      <c r="K131" s="58"/>
      <c r="L131" s="58"/>
      <c r="M131" s="58">
        <f>(I131*'Assumption Sheet'!$K$25)/10^7</f>
        <v>0</v>
      </c>
      <c r="N131" s="5"/>
      <c r="O131" s="5">
        <f t="shared" si="21"/>
        <v>0</v>
      </c>
      <c r="P131" s="59"/>
      <c r="Q131" s="60"/>
      <c r="R131" s="60"/>
      <c r="S131" s="290">
        <f t="shared" si="22"/>
        <v>0</v>
      </c>
      <c r="T131" s="290">
        <f t="shared" si="34"/>
        <v>0</v>
      </c>
      <c r="U131" s="292">
        <f t="shared" si="30"/>
        <v>45900</v>
      </c>
      <c r="V131" s="293">
        <f>S131*'Assumption Sheet'!$D$8</f>
        <v>0</v>
      </c>
      <c r="W131" s="293">
        <f>T131*'Assumption Sheet'!$D$8</f>
        <v>0</v>
      </c>
      <c r="X131" s="293">
        <f t="shared" si="31"/>
        <v>0</v>
      </c>
      <c r="Y131" s="61"/>
      <c r="Z131" s="59"/>
      <c r="AA131" s="59"/>
      <c r="AB131" s="59"/>
      <c r="AC131" s="59"/>
    </row>
    <row r="132" spans="1:29" ht="15.75" x14ac:dyDescent="0.3">
      <c r="A132" s="130">
        <f>A130</f>
        <v>45930</v>
      </c>
      <c r="B132" s="130">
        <f>B130</f>
        <v>46112</v>
      </c>
      <c r="C132" s="130">
        <f>EOMONTH(C127,1)</f>
        <v>45930</v>
      </c>
      <c r="D132" s="131" t="s">
        <v>18</v>
      </c>
      <c r="E132" s="34"/>
      <c r="F132" s="34"/>
      <c r="G132" s="34"/>
      <c r="H132" s="132"/>
      <c r="I132" s="132"/>
      <c r="J132" s="5">
        <f>(F132*'[20]Assumption Sheet'!$K$18)/10^7</f>
        <v>0</v>
      </c>
      <c r="K132" s="5">
        <f>(G132*'[20]Assumption Sheet'!$K$18)/10^7</f>
        <v>0</v>
      </c>
      <c r="L132" s="5">
        <f>(H132*'[20]Assumption Sheet'!$K$18)/10^7</f>
        <v>0</v>
      </c>
      <c r="M132" s="58"/>
      <c r="N132" s="5">
        <f>SUM(E132:G132)</f>
        <v>0</v>
      </c>
      <c r="O132" s="5">
        <f t="shared" si="21"/>
        <v>0</v>
      </c>
      <c r="P132" s="59"/>
      <c r="Q132" s="60"/>
      <c r="R132" s="60"/>
      <c r="S132" s="290">
        <f t="shared" si="22"/>
        <v>0</v>
      </c>
      <c r="T132" s="290">
        <f t="shared" si="34"/>
        <v>0</v>
      </c>
      <c r="U132" s="292">
        <f t="shared" si="30"/>
        <v>45930</v>
      </c>
      <c r="V132" s="293">
        <f>S132*'Assumption Sheet'!$D$8</f>
        <v>0</v>
      </c>
      <c r="W132" s="293">
        <f>T132*'Assumption Sheet'!$D$8</f>
        <v>0</v>
      </c>
      <c r="X132" s="293">
        <f t="shared" si="31"/>
        <v>0</v>
      </c>
      <c r="Y132" s="61"/>
      <c r="Z132" s="59"/>
      <c r="AA132" s="59"/>
      <c r="AB132" s="59"/>
      <c r="AC132" s="59"/>
    </row>
    <row r="133" spans="1:29" ht="15.75" x14ac:dyDescent="0.3">
      <c r="A133" s="130">
        <f t="shared" ref="A133:C136" si="38">A132</f>
        <v>45930</v>
      </c>
      <c r="B133" s="130">
        <f t="shared" si="38"/>
        <v>46112</v>
      </c>
      <c r="C133" s="130">
        <f t="shared" si="38"/>
        <v>45930</v>
      </c>
      <c r="D133" s="131" t="s">
        <v>21</v>
      </c>
      <c r="E133" s="34">
        <v>4</v>
      </c>
      <c r="F133" s="132"/>
      <c r="G133" s="132"/>
      <c r="H133" s="34">
        <f>E133</f>
        <v>4</v>
      </c>
      <c r="I133" s="34"/>
      <c r="J133" s="58"/>
      <c r="K133" s="58"/>
      <c r="L133" s="5">
        <f>(H133*'Assumption Sheet'!$K$22)/10^7</f>
        <v>0</v>
      </c>
      <c r="M133" s="58"/>
      <c r="N133" s="5">
        <f>SUM(E133:G133)</f>
        <v>4</v>
      </c>
      <c r="O133" s="5">
        <f t="shared" si="21"/>
        <v>0</v>
      </c>
      <c r="P133" s="59"/>
      <c r="Q133" s="60"/>
      <c r="R133" s="60"/>
      <c r="S133" s="290">
        <f t="shared" si="22"/>
        <v>0</v>
      </c>
      <c r="T133" s="290">
        <f t="shared" si="34"/>
        <v>0</v>
      </c>
      <c r="U133" s="292">
        <f t="shared" si="30"/>
        <v>45930</v>
      </c>
      <c r="V133" s="293">
        <f>S133*'Assumption Sheet'!$D$8</f>
        <v>0</v>
      </c>
      <c r="W133" s="293">
        <f>T133*'Assumption Sheet'!$D$8</f>
        <v>0</v>
      </c>
      <c r="X133" s="293">
        <f t="shared" si="31"/>
        <v>0</v>
      </c>
      <c r="Y133" s="61"/>
      <c r="Z133" s="59"/>
      <c r="AA133" s="59"/>
      <c r="AB133" s="59"/>
      <c r="AC133" s="59"/>
    </row>
    <row r="134" spans="1:29" ht="15.75" x14ac:dyDescent="0.3">
      <c r="A134" s="130">
        <f t="shared" si="38"/>
        <v>45930</v>
      </c>
      <c r="B134" s="130">
        <f t="shared" si="38"/>
        <v>46112</v>
      </c>
      <c r="C134" s="130">
        <f t="shared" si="38"/>
        <v>45930</v>
      </c>
      <c r="D134" s="131" t="s">
        <v>22</v>
      </c>
      <c r="E134" s="3">
        <f>1</f>
        <v>1</v>
      </c>
      <c r="F134" s="132"/>
      <c r="G134" s="132"/>
      <c r="H134" s="34">
        <f>E134</f>
        <v>1</v>
      </c>
      <c r="I134" s="34"/>
      <c r="J134" s="58"/>
      <c r="K134" s="58"/>
      <c r="L134" s="5">
        <f>(H134*'Assumption Sheet'!$K$23)/10^7</f>
        <v>0</v>
      </c>
      <c r="M134" s="58"/>
      <c r="N134" s="5">
        <f>SUM(E134:G134)</f>
        <v>1</v>
      </c>
      <c r="O134" s="5">
        <f t="shared" si="21"/>
        <v>0</v>
      </c>
      <c r="P134" s="59"/>
      <c r="Q134" s="60"/>
      <c r="R134" s="60"/>
      <c r="S134" s="290">
        <f t="shared" si="22"/>
        <v>0</v>
      </c>
      <c r="T134" s="290">
        <f t="shared" si="34"/>
        <v>0</v>
      </c>
      <c r="U134" s="292">
        <f t="shared" si="30"/>
        <v>45930</v>
      </c>
      <c r="V134" s="293">
        <f>S134*'Assumption Sheet'!$D$8</f>
        <v>0</v>
      </c>
      <c r="W134" s="293">
        <f>T134*'Assumption Sheet'!$D$8</f>
        <v>0</v>
      </c>
      <c r="X134" s="293">
        <f t="shared" si="31"/>
        <v>0</v>
      </c>
      <c r="Y134" s="61"/>
      <c r="Z134" s="59"/>
      <c r="AA134" s="59"/>
      <c r="AB134" s="59"/>
      <c r="AC134" s="59"/>
    </row>
    <row r="135" spans="1:29" ht="15.75" x14ac:dyDescent="0.3">
      <c r="A135" s="130">
        <f t="shared" si="38"/>
        <v>45930</v>
      </c>
      <c r="B135" s="130">
        <f t="shared" si="38"/>
        <v>46112</v>
      </c>
      <c r="C135" s="130">
        <f t="shared" si="38"/>
        <v>45930</v>
      </c>
      <c r="D135" s="131" t="s">
        <v>23</v>
      </c>
      <c r="E135" s="34">
        <v>1</v>
      </c>
      <c r="F135" s="132"/>
      <c r="G135" s="132"/>
      <c r="H135" s="132">
        <v>1</v>
      </c>
      <c r="I135" s="132"/>
      <c r="J135" s="58"/>
      <c r="K135" s="58"/>
      <c r="L135" s="5">
        <f>(H135*'Assumption Sheet'!$K$24)/10^7</f>
        <v>0</v>
      </c>
      <c r="M135" s="58"/>
      <c r="N135" s="5">
        <f>SUM(E135:G135)</f>
        <v>1</v>
      </c>
      <c r="O135" s="5">
        <f t="shared" si="21"/>
        <v>0</v>
      </c>
      <c r="P135" s="59"/>
      <c r="Q135" s="60"/>
      <c r="R135" s="60"/>
      <c r="S135" s="290">
        <f t="shared" si="22"/>
        <v>0</v>
      </c>
      <c r="T135" s="290">
        <f t="shared" si="34"/>
        <v>0</v>
      </c>
      <c r="U135" s="292">
        <f t="shared" si="30"/>
        <v>45930</v>
      </c>
      <c r="V135" s="293">
        <f>S135*'Assumption Sheet'!$D$8</f>
        <v>0</v>
      </c>
      <c r="W135" s="293">
        <f>T135*'Assumption Sheet'!$D$8</f>
        <v>0</v>
      </c>
      <c r="X135" s="293">
        <f t="shared" si="31"/>
        <v>0</v>
      </c>
      <c r="Y135" s="61"/>
      <c r="Z135" s="59"/>
      <c r="AA135" s="59"/>
      <c r="AB135" s="59"/>
      <c r="AC135" s="59"/>
    </row>
    <row r="136" spans="1:29" ht="15.75" x14ac:dyDescent="0.3">
      <c r="A136" s="130"/>
      <c r="B136" s="130">
        <f t="shared" si="38"/>
        <v>46112</v>
      </c>
      <c r="C136" s="130">
        <f>C135</f>
        <v>45930</v>
      </c>
      <c r="D136" s="131" t="s">
        <v>356</v>
      </c>
      <c r="E136" s="34">
        <v>1</v>
      </c>
      <c r="F136" s="132"/>
      <c r="G136" s="132"/>
      <c r="H136" s="132"/>
      <c r="I136" s="132">
        <f>E136</f>
        <v>1</v>
      </c>
      <c r="J136" s="58"/>
      <c r="K136" s="58"/>
      <c r="L136" s="58"/>
      <c r="M136" s="58">
        <f>(I136*'Assumption Sheet'!$K$25)/10^7</f>
        <v>0</v>
      </c>
      <c r="N136" s="5"/>
      <c r="O136" s="5">
        <f t="shared" si="21"/>
        <v>0</v>
      </c>
      <c r="P136" s="59"/>
      <c r="Q136" s="60"/>
      <c r="R136" s="60"/>
      <c r="S136" s="290">
        <f t="shared" si="22"/>
        <v>0</v>
      </c>
      <c r="T136" s="290">
        <f t="shared" si="34"/>
        <v>0</v>
      </c>
      <c r="U136" s="292">
        <f t="shared" si="30"/>
        <v>45930</v>
      </c>
      <c r="V136" s="293">
        <f>S136*'Assumption Sheet'!$D$8</f>
        <v>0</v>
      </c>
      <c r="W136" s="293">
        <f>T136*'Assumption Sheet'!$D$8</f>
        <v>0</v>
      </c>
      <c r="X136" s="293">
        <f t="shared" si="31"/>
        <v>0</v>
      </c>
      <c r="Y136" s="61"/>
      <c r="Z136" s="59"/>
      <c r="AA136" s="59"/>
      <c r="AB136" s="59"/>
      <c r="AC136" s="59"/>
    </row>
    <row r="137" spans="1:29" ht="15.75" x14ac:dyDescent="0.3">
      <c r="A137" s="130">
        <f>EOMONTH(A135,3)</f>
        <v>46022</v>
      </c>
      <c r="B137" s="130">
        <f>B135</f>
        <v>46112</v>
      </c>
      <c r="C137" s="130">
        <f>EOMONTH(C132,1)</f>
        <v>45961</v>
      </c>
      <c r="D137" s="131" t="s">
        <v>18</v>
      </c>
      <c r="E137" s="34"/>
      <c r="F137" s="34"/>
      <c r="G137" s="34"/>
      <c r="H137" s="132"/>
      <c r="I137" s="132"/>
      <c r="J137" s="5">
        <f>(F137*'[20]Assumption Sheet'!$K$18)/10^7</f>
        <v>0</v>
      </c>
      <c r="K137" s="5">
        <f>(G137*'[20]Assumption Sheet'!$K$18)/10^7</f>
        <v>0</v>
      </c>
      <c r="L137" s="5">
        <f>(H137*'[20]Assumption Sheet'!$K$18)/10^7</f>
        <v>0</v>
      </c>
      <c r="M137" s="58"/>
      <c r="N137" s="5">
        <f>SUM(E137:G137)</f>
        <v>0</v>
      </c>
      <c r="O137" s="5">
        <f t="shared" si="21"/>
        <v>0</v>
      </c>
      <c r="P137" s="59"/>
      <c r="Q137" s="60"/>
      <c r="R137" s="60"/>
      <c r="S137" s="290">
        <f t="shared" si="22"/>
        <v>0</v>
      </c>
      <c r="T137" s="290">
        <f t="shared" si="34"/>
        <v>0</v>
      </c>
      <c r="U137" s="292">
        <f t="shared" si="30"/>
        <v>45961</v>
      </c>
      <c r="V137" s="293">
        <f>S137*'Assumption Sheet'!$D$8</f>
        <v>0</v>
      </c>
      <c r="W137" s="293">
        <f>T137*'Assumption Sheet'!$D$8</f>
        <v>0</v>
      </c>
      <c r="X137" s="293">
        <f t="shared" si="31"/>
        <v>0</v>
      </c>
      <c r="Y137" s="61"/>
      <c r="Z137" s="59"/>
      <c r="AA137" s="59"/>
      <c r="AB137" s="59"/>
      <c r="AC137" s="59"/>
    </row>
    <row r="138" spans="1:29" ht="15.75" x14ac:dyDescent="0.3">
      <c r="A138" s="130">
        <f t="shared" ref="A138:C141" si="39">A137</f>
        <v>46022</v>
      </c>
      <c r="B138" s="130">
        <f t="shared" si="39"/>
        <v>46112</v>
      </c>
      <c r="C138" s="130">
        <f t="shared" si="39"/>
        <v>45961</v>
      </c>
      <c r="D138" s="131" t="s">
        <v>21</v>
      </c>
      <c r="E138" s="34">
        <v>4</v>
      </c>
      <c r="F138" s="132"/>
      <c r="G138" s="132"/>
      <c r="H138" s="34">
        <f>E138</f>
        <v>4</v>
      </c>
      <c r="I138" s="34"/>
      <c r="J138" s="58"/>
      <c r="K138" s="58"/>
      <c r="L138" s="5">
        <f>(H138*'Assumption Sheet'!$K$22)/10^7</f>
        <v>0</v>
      </c>
      <c r="M138" s="58"/>
      <c r="N138" s="5">
        <f>SUM(E138:G138)</f>
        <v>4</v>
      </c>
      <c r="O138" s="5">
        <f t="shared" si="21"/>
        <v>0</v>
      </c>
      <c r="P138" s="59"/>
      <c r="Q138" s="60"/>
      <c r="R138" s="60"/>
      <c r="S138" s="290">
        <f t="shared" si="22"/>
        <v>0</v>
      </c>
      <c r="T138" s="290">
        <f t="shared" si="34"/>
        <v>0</v>
      </c>
      <c r="U138" s="292">
        <f t="shared" si="30"/>
        <v>45961</v>
      </c>
      <c r="V138" s="293">
        <f>S138*'Assumption Sheet'!$D$8</f>
        <v>0</v>
      </c>
      <c r="W138" s="293">
        <f>T138*'Assumption Sheet'!$D$8</f>
        <v>0</v>
      </c>
      <c r="X138" s="293">
        <f t="shared" si="31"/>
        <v>0</v>
      </c>
      <c r="Y138" s="61"/>
      <c r="Z138" s="59"/>
      <c r="AA138" s="59"/>
      <c r="AB138" s="59"/>
      <c r="AC138" s="59"/>
    </row>
    <row r="139" spans="1:29" ht="15.75" x14ac:dyDescent="0.3">
      <c r="A139" s="130">
        <f t="shared" si="39"/>
        <v>46022</v>
      </c>
      <c r="B139" s="130">
        <f t="shared" si="39"/>
        <v>46112</v>
      </c>
      <c r="C139" s="130">
        <f t="shared" si="39"/>
        <v>45961</v>
      </c>
      <c r="D139" s="131" t="s">
        <v>22</v>
      </c>
      <c r="E139" s="3">
        <f>1</f>
        <v>1</v>
      </c>
      <c r="F139" s="132"/>
      <c r="G139" s="132"/>
      <c r="H139" s="34">
        <f>E139</f>
        <v>1</v>
      </c>
      <c r="I139" s="34"/>
      <c r="J139" s="58"/>
      <c r="K139" s="58"/>
      <c r="L139" s="5">
        <f>(H139*'Assumption Sheet'!$K$23)/10^7</f>
        <v>0</v>
      </c>
      <c r="M139" s="58"/>
      <c r="N139" s="5">
        <f>SUM(E139:G139)</f>
        <v>1</v>
      </c>
      <c r="O139" s="5">
        <f t="shared" si="21"/>
        <v>0</v>
      </c>
      <c r="P139" s="59"/>
      <c r="Q139" s="60"/>
      <c r="R139" s="60"/>
      <c r="S139" s="290">
        <f t="shared" si="22"/>
        <v>0</v>
      </c>
      <c r="T139" s="290">
        <f t="shared" si="34"/>
        <v>0</v>
      </c>
      <c r="U139" s="292">
        <f t="shared" ref="U139:U170" si="40">C139</f>
        <v>45961</v>
      </c>
      <c r="V139" s="293">
        <f>S139*'Assumption Sheet'!$D$8</f>
        <v>0</v>
      </c>
      <c r="W139" s="293">
        <f>T139*'Assumption Sheet'!$D$8</f>
        <v>0</v>
      </c>
      <c r="X139" s="293">
        <f t="shared" ref="X139:X170" si="41">SUM(V139:W139)</f>
        <v>0</v>
      </c>
      <c r="Y139" s="61"/>
      <c r="Z139" s="59"/>
      <c r="AA139" s="59"/>
      <c r="AB139" s="59"/>
      <c r="AC139" s="59"/>
    </row>
    <row r="140" spans="1:29" ht="15.75" x14ac:dyDescent="0.3">
      <c r="A140" s="130">
        <f t="shared" si="39"/>
        <v>46022</v>
      </c>
      <c r="B140" s="130">
        <f t="shared" si="39"/>
        <v>46112</v>
      </c>
      <c r="C140" s="130">
        <f t="shared" si="39"/>
        <v>45961</v>
      </c>
      <c r="D140" s="131" t="s">
        <v>23</v>
      </c>
      <c r="E140" s="34">
        <v>1</v>
      </c>
      <c r="F140" s="132"/>
      <c r="G140" s="132"/>
      <c r="H140" s="132">
        <v>1</v>
      </c>
      <c r="I140" s="132"/>
      <c r="J140" s="58"/>
      <c r="K140" s="58"/>
      <c r="L140" s="5">
        <f>(H140*'Assumption Sheet'!$K$24)/10^7</f>
        <v>0</v>
      </c>
      <c r="M140" s="58"/>
      <c r="N140" s="5">
        <f>SUM(E140:G140)</f>
        <v>1</v>
      </c>
      <c r="O140" s="5">
        <f t="shared" ref="O140:O203" si="42">SUM(J140:M140)</f>
        <v>0</v>
      </c>
      <c r="P140" s="59"/>
      <c r="Q140" s="60"/>
      <c r="R140" s="60"/>
      <c r="S140" s="290">
        <f t="shared" ref="S140:S195" si="43">J140</f>
        <v>0</v>
      </c>
      <c r="T140" s="290">
        <f t="shared" si="34"/>
        <v>0</v>
      </c>
      <c r="U140" s="292">
        <f t="shared" si="40"/>
        <v>45961</v>
      </c>
      <c r="V140" s="293">
        <f>S140*'Assumption Sheet'!$D$8</f>
        <v>0</v>
      </c>
      <c r="W140" s="293">
        <f>T140*'Assumption Sheet'!$D$8</f>
        <v>0</v>
      </c>
      <c r="X140" s="293">
        <f t="shared" si="41"/>
        <v>0</v>
      </c>
      <c r="Y140" s="61"/>
      <c r="Z140" s="59"/>
      <c r="AA140" s="59"/>
      <c r="AB140" s="59"/>
      <c r="AC140" s="59"/>
    </row>
    <row r="141" spans="1:29" ht="15.75" x14ac:dyDescent="0.3">
      <c r="A141" s="130"/>
      <c r="B141" s="130">
        <f t="shared" si="39"/>
        <v>46112</v>
      </c>
      <c r="C141" s="130">
        <f>C140</f>
        <v>45961</v>
      </c>
      <c r="D141" s="131" t="s">
        <v>356</v>
      </c>
      <c r="E141" s="34">
        <v>1</v>
      </c>
      <c r="F141" s="132"/>
      <c r="G141" s="132"/>
      <c r="H141" s="132"/>
      <c r="I141" s="132">
        <f>E141</f>
        <v>1</v>
      </c>
      <c r="J141" s="58"/>
      <c r="K141" s="58"/>
      <c r="L141" s="58"/>
      <c r="M141" s="58">
        <f>(I141*'Assumption Sheet'!$K$25)/10^7</f>
        <v>0</v>
      </c>
      <c r="N141" s="5"/>
      <c r="O141" s="5">
        <f t="shared" si="42"/>
        <v>0</v>
      </c>
      <c r="P141" s="59"/>
      <c r="Q141" s="60"/>
      <c r="R141" s="60"/>
      <c r="S141" s="290">
        <f t="shared" si="43"/>
        <v>0</v>
      </c>
      <c r="T141" s="290">
        <f t="shared" si="34"/>
        <v>0</v>
      </c>
      <c r="U141" s="292">
        <f t="shared" si="40"/>
        <v>45961</v>
      </c>
      <c r="V141" s="293">
        <f>S141*'Assumption Sheet'!$D$8</f>
        <v>0</v>
      </c>
      <c r="W141" s="293">
        <f>T141*'Assumption Sheet'!$D$8</f>
        <v>0</v>
      </c>
      <c r="X141" s="293">
        <f t="shared" si="41"/>
        <v>0</v>
      </c>
      <c r="Y141" s="61"/>
      <c r="Z141" s="59"/>
      <c r="AA141" s="59"/>
      <c r="AB141" s="59"/>
      <c r="AC141" s="59"/>
    </row>
    <row r="142" spans="1:29" ht="15.75" x14ac:dyDescent="0.3">
      <c r="A142" s="130">
        <f>A140</f>
        <v>46022</v>
      </c>
      <c r="B142" s="130">
        <f>B140</f>
        <v>46112</v>
      </c>
      <c r="C142" s="130">
        <f>EOMONTH(C137,1)</f>
        <v>45991</v>
      </c>
      <c r="D142" s="131" t="s">
        <v>18</v>
      </c>
      <c r="E142" s="34"/>
      <c r="F142" s="34"/>
      <c r="G142" s="34"/>
      <c r="H142" s="132"/>
      <c r="I142" s="132"/>
      <c r="J142" s="5">
        <f>(F142*'[20]Assumption Sheet'!$K$18)/10^7</f>
        <v>0</v>
      </c>
      <c r="K142" s="5">
        <f>(G142*'[20]Assumption Sheet'!$K$18)/10^7</f>
        <v>0</v>
      </c>
      <c r="L142" s="5">
        <f>(H142*'[20]Assumption Sheet'!$K$18)/10^7</f>
        <v>0</v>
      </c>
      <c r="M142" s="58"/>
      <c r="N142" s="5">
        <f>SUM(E142:G142)</f>
        <v>0</v>
      </c>
      <c r="O142" s="5">
        <f t="shared" si="42"/>
        <v>0</v>
      </c>
      <c r="P142" s="59"/>
      <c r="Q142" s="60"/>
      <c r="R142" s="60"/>
      <c r="S142" s="290">
        <f t="shared" si="43"/>
        <v>0</v>
      </c>
      <c r="T142" s="290">
        <f t="shared" si="34"/>
        <v>0</v>
      </c>
      <c r="U142" s="292">
        <f t="shared" si="40"/>
        <v>45991</v>
      </c>
      <c r="V142" s="293">
        <f>S142*'Assumption Sheet'!$D$8</f>
        <v>0</v>
      </c>
      <c r="W142" s="293">
        <f>T142*'Assumption Sheet'!$D$8</f>
        <v>0</v>
      </c>
      <c r="X142" s="293">
        <f t="shared" si="41"/>
        <v>0</v>
      </c>
      <c r="Y142" s="61"/>
      <c r="Z142" s="59"/>
      <c r="AA142" s="59"/>
      <c r="AB142" s="59"/>
      <c r="AC142" s="59"/>
    </row>
    <row r="143" spans="1:29" ht="15.75" x14ac:dyDescent="0.3">
      <c r="A143" s="130">
        <f t="shared" ref="A143:C146" si="44">A142</f>
        <v>46022</v>
      </c>
      <c r="B143" s="130">
        <f t="shared" si="44"/>
        <v>46112</v>
      </c>
      <c r="C143" s="130">
        <f t="shared" si="44"/>
        <v>45991</v>
      </c>
      <c r="D143" s="131" t="s">
        <v>21</v>
      </c>
      <c r="E143" s="34">
        <v>4</v>
      </c>
      <c r="F143" s="132"/>
      <c r="G143" s="132"/>
      <c r="H143" s="34">
        <f>E143</f>
        <v>4</v>
      </c>
      <c r="I143" s="34"/>
      <c r="J143" s="58"/>
      <c r="K143" s="58"/>
      <c r="L143" s="5">
        <f>(H143*'Assumption Sheet'!$K$22)/10^7</f>
        <v>0</v>
      </c>
      <c r="M143" s="58"/>
      <c r="N143" s="5">
        <f>SUM(E143:G143)</f>
        <v>4</v>
      </c>
      <c r="O143" s="5">
        <f t="shared" si="42"/>
        <v>0</v>
      </c>
      <c r="P143" s="59"/>
      <c r="Q143" s="60"/>
      <c r="R143" s="60"/>
      <c r="S143" s="290">
        <f t="shared" si="43"/>
        <v>0</v>
      </c>
      <c r="T143" s="290">
        <f t="shared" si="34"/>
        <v>0</v>
      </c>
      <c r="U143" s="292">
        <f t="shared" si="40"/>
        <v>45991</v>
      </c>
      <c r="V143" s="293">
        <f>S143*'Assumption Sheet'!$D$8</f>
        <v>0</v>
      </c>
      <c r="W143" s="293">
        <f>T143*'Assumption Sheet'!$D$8</f>
        <v>0</v>
      </c>
      <c r="X143" s="293">
        <f t="shared" si="41"/>
        <v>0</v>
      </c>
      <c r="Y143" s="61"/>
      <c r="Z143" s="59"/>
      <c r="AA143" s="59"/>
      <c r="AB143" s="59"/>
      <c r="AC143" s="59"/>
    </row>
    <row r="144" spans="1:29" ht="15.75" x14ac:dyDescent="0.3">
      <c r="A144" s="130">
        <f t="shared" si="44"/>
        <v>46022</v>
      </c>
      <c r="B144" s="130">
        <f t="shared" si="44"/>
        <v>46112</v>
      </c>
      <c r="C144" s="130">
        <f t="shared" si="44"/>
        <v>45991</v>
      </c>
      <c r="D144" s="131" t="s">
        <v>22</v>
      </c>
      <c r="E144" s="3">
        <f>1</f>
        <v>1</v>
      </c>
      <c r="F144" s="132"/>
      <c r="G144" s="132"/>
      <c r="H144" s="34">
        <f>E144</f>
        <v>1</v>
      </c>
      <c r="I144" s="34"/>
      <c r="J144" s="58"/>
      <c r="K144" s="58"/>
      <c r="L144" s="5">
        <f>(H144*'Assumption Sheet'!$K$23)/10^7</f>
        <v>0</v>
      </c>
      <c r="M144" s="58"/>
      <c r="N144" s="5">
        <f>SUM(E144:G144)</f>
        <v>1</v>
      </c>
      <c r="O144" s="5">
        <f t="shared" si="42"/>
        <v>0</v>
      </c>
      <c r="P144" s="59"/>
      <c r="Q144" s="60"/>
      <c r="R144" s="60"/>
      <c r="S144" s="290">
        <f t="shared" si="43"/>
        <v>0</v>
      </c>
      <c r="T144" s="290">
        <f t="shared" si="34"/>
        <v>0</v>
      </c>
      <c r="U144" s="292">
        <f t="shared" si="40"/>
        <v>45991</v>
      </c>
      <c r="V144" s="293">
        <f>S144*'Assumption Sheet'!$D$8</f>
        <v>0</v>
      </c>
      <c r="W144" s="293">
        <f>T144*'Assumption Sheet'!$D$8</f>
        <v>0</v>
      </c>
      <c r="X144" s="293">
        <f t="shared" si="41"/>
        <v>0</v>
      </c>
      <c r="Y144" s="61"/>
      <c r="Z144" s="59"/>
      <c r="AA144" s="59"/>
      <c r="AB144" s="59"/>
      <c r="AC144" s="59"/>
    </row>
    <row r="145" spans="1:29" ht="15.75" x14ac:dyDescent="0.3">
      <c r="A145" s="130">
        <f t="shared" si="44"/>
        <v>46022</v>
      </c>
      <c r="B145" s="130">
        <f t="shared" si="44"/>
        <v>46112</v>
      </c>
      <c r="C145" s="130">
        <f t="shared" si="44"/>
        <v>45991</v>
      </c>
      <c r="D145" s="131" t="s">
        <v>23</v>
      </c>
      <c r="E145" s="34">
        <v>1</v>
      </c>
      <c r="F145" s="132"/>
      <c r="G145" s="132"/>
      <c r="H145" s="132">
        <v>1</v>
      </c>
      <c r="I145" s="132"/>
      <c r="J145" s="58"/>
      <c r="K145" s="58"/>
      <c r="L145" s="5">
        <f>(H145*'Assumption Sheet'!$K$24)/10^7</f>
        <v>0</v>
      </c>
      <c r="M145" s="58"/>
      <c r="N145" s="5">
        <f>SUM(E145:G145)</f>
        <v>1</v>
      </c>
      <c r="O145" s="5">
        <f t="shared" si="42"/>
        <v>0</v>
      </c>
      <c r="P145" s="59"/>
      <c r="Q145" s="60"/>
      <c r="R145" s="60"/>
      <c r="S145" s="290">
        <f t="shared" si="43"/>
        <v>0</v>
      </c>
      <c r="T145" s="290">
        <f t="shared" ref="T145:T170" si="45">M146</f>
        <v>0</v>
      </c>
      <c r="U145" s="292">
        <f t="shared" si="40"/>
        <v>45991</v>
      </c>
      <c r="V145" s="293">
        <f>S145*'Assumption Sheet'!$D$8</f>
        <v>0</v>
      </c>
      <c r="W145" s="293">
        <f>T145*'Assumption Sheet'!$D$8</f>
        <v>0</v>
      </c>
      <c r="X145" s="293">
        <f t="shared" si="41"/>
        <v>0</v>
      </c>
      <c r="Y145" s="61"/>
      <c r="Z145" s="59"/>
      <c r="AA145" s="59"/>
      <c r="AB145" s="59"/>
      <c r="AC145" s="59"/>
    </row>
    <row r="146" spans="1:29" ht="15.75" x14ac:dyDescent="0.3">
      <c r="A146" s="130"/>
      <c r="B146" s="130">
        <f t="shared" si="44"/>
        <v>46112</v>
      </c>
      <c r="C146" s="130">
        <f>C145</f>
        <v>45991</v>
      </c>
      <c r="D146" s="131" t="s">
        <v>356</v>
      </c>
      <c r="E146" s="34">
        <v>1</v>
      </c>
      <c r="F146" s="132"/>
      <c r="G146" s="132"/>
      <c r="H146" s="132"/>
      <c r="I146" s="132">
        <f>E146</f>
        <v>1</v>
      </c>
      <c r="J146" s="58"/>
      <c r="K146" s="58"/>
      <c r="L146" s="58"/>
      <c r="M146" s="58">
        <f>(I146*'Assumption Sheet'!$K$25)/10^7</f>
        <v>0</v>
      </c>
      <c r="N146" s="5"/>
      <c r="O146" s="5">
        <f t="shared" si="42"/>
        <v>0</v>
      </c>
      <c r="P146" s="59"/>
      <c r="Q146" s="60"/>
      <c r="R146" s="60"/>
      <c r="S146" s="290">
        <f t="shared" si="43"/>
        <v>0</v>
      </c>
      <c r="T146" s="290">
        <f t="shared" si="45"/>
        <v>0</v>
      </c>
      <c r="U146" s="292">
        <f t="shared" si="40"/>
        <v>45991</v>
      </c>
      <c r="V146" s="293">
        <f>S146*'Assumption Sheet'!$D$8</f>
        <v>0</v>
      </c>
      <c r="W146" s="293">
        <f>T146*'Assumption Sheet'!$D$8</f>
        <v>0</v>
      </c>
      <c r="X146" s="293">
        <f t="shared" si="41"/>
        <v>0</v>
      </c>
      <c r="Y146" s="61"/>
      <c r="Z146" s="59"/>
      <c r="AA146" s="59"/>
      <c r="AB146" s="59"/>
      <c r="AC146" s="59"/>
    </row>
    <row r="147" spans="1:29" ht="15.75" x14ac:dyDescent="0.3">
      <c r="A147" s="130">
        <f>A145</f>
        <v>46022</v>
      </c>
      <c r="B147" s="130">
        <f>B145</f>
        <v>46112</v>
      </c>
      <c r="C147" s="130">
        <f>EOMONTH(C142,1)</f>
        <v>46022</v>
      </c>
      <c r="D147" s="131" t="s">
        <v>18</v>
      </c>
      <c r="E147" s="34"/>
      <c r="F147" s="34"/>
      <c r="G147" s="34"/>
      <c r="H147" s="132"/>
      <c r="I147" s="132"/>
      <c r="J147" s="5">
        <f>(F147*'[20]Assumption Sheet'!$K$18)/10^7</f>
        <v>0</v>
      </c>
      <c r="K147" s="5">
        <f>(G147*'[20]Assumption Sheet'!$K$18)/10^7</f>
        <v>0</v>
      </c>
      <c r="L147" s="5">
        <f>(H147*'[20]Assumption Sheet'!$K$18)/10^7</f>
        <v>0</v>
      </c>
      <c r="M147" s="58"/>
      <c r="N147" s="5">
        <f>SUM(E147:G147)</f>
        <v>0</v>
      </c>
      <c r="O147" s="5">
        <f t="shared" si="42"/>
        <v>0</v>
      </c>
      <c r="P147" s="59"/>
      <c r="Q147" s="60"/>
      <c r="R147" s="60"/>
      <c r="S147" s="290">
        <f t="shared" si="43"/>
        <v>0</v>
      </c>
      <c r="T147" s="290">
        <f t="shared" si="45"/>
        <v>0</v>
      </c>
      <c r="U147" s="292">
        <f t="shared" si="40"/>
        <v>46022</v>
      </c>
      <c r="V147" s="293">
        <f>S147*'Assumption Sheet'!$D$8</f>
        <v>0</v>
      </c>
      <c r="W147" s="293">
        <f>T147*'Assumption Sheet'!$D$8</f>
        <v>0</v>
      </c>
      <c r="X147" s="293">
        <f t="shared" si="41"/>
        <v>0</v>
      </c>
      <c r="Y147" s="61"/>
      <c r="Z147" s="59"/>
      <c r="AA147" s="59"/>
      <c r="AB147" s="59"/>
      <c r="AC147" s="59"/>
    </row>
    <row r="148" spans="1:29" ht="15.75" x14ac:dyDescent="0.3">
      <c r="A148" s="130">
        <f t="shared" ref="A148:C151" si="46">A147</f>
        <v>46022</v>
      </c>
      <c r="B148" s="130">
        <f t="shared" si="46"/>
        <v>46112</v>
      </c>
      <c r="C148" s="130">
        <f t="shared" si="46"/>
        <v>46022</v>
      </c>
      <c r="D148" s="131" t="s">
        <v>21</v>
      </c>
      <c r="E148" s="34">
        <v>4</v>
      </c>
      <c r="F148" s="132"/>
      <c r="G148" s="132"/>
      <c r="H148" s="34">
        <f>E148</f>
        <v>4</v>
      </c>
      <c r="I148" s="34"/>
      <c r="J148" s="58"/>
      <c r="K148" s="58"/>
      <c r="L148" s="5">
        <f>(H148*'Assumption Sheet'!$K$22)/10^7</f>
        <v>0</v>
      </c>
      <c r="M148" s="58"/>
      <c r="N148" s="5">
        <f>SUM(E148:G148)</f>
        <v>4</v>
      </c>
      <c r="O148" s="5">
        <f t="shared" si="42"/>
        <v>0</v>
      </c>
      <c r="P148" s="59"/>
      <c r="Q148" s="60"/>
      <c r="R148" s="60"/>
      <c r="S148" s="290">
        <f t="shared" si="43"/>
        <v>0</v>
      </c>
      <c r="T148" s="290">
        <f t="shared" si="45"/>
        <v>0</v>
      </c>
      <c r="U148" s="292">
        <f t="shared" si="40"/>
        <v>46022</v>
      </c>
      <c r="V148" s="293">
        <f>S148*'Assumption Sheet'!$D$8</f>
        <v>0</v>
      </c>
      <c r="W148" s="293">
        <f>T148*'Assumption Sheet'!$D$8</f>
        <v>0</v>
      </c>
      <c r="X148" s="293">
        <f t="shared" si="41"/>
        <v>0</v>
      </c>
      <c r="Y148" s="61"/>
      <c r="Z148" s="59"/>
      <c r="AA148" s="59"/>
      <c r="AB148" s="59"/>
      <c r="AC148" s="59"/>
    </row>
    <row r="149" spans="1:29" ht="15.75" x14ac:dyDescent="0.3">
      <c r="A149" s="130">
        <f t="shared" si="46"/>
        <v>46022</v>
      </c>
      <c r="B149" s="130">
        <f t="shared" si="46"/>
        <v>46112</v>
      </c>
      <c r="C149" s="130">
        <f t="shared" si="46"/>
        <v>46022</v>
      </c>
      <c r="D149" s="131" t="s">
        <v>22</v>
      </c>
      <c r="E149" s="3">
        <f>1</f>
        <v>1</v>
      </c>
      <c r="F149" s="132"/>
      <c r="G149" s="132"/>
      <c r="H149" s="34">
        <f>E149</f>
        <v>1</v>
      </c>
      <c r="I149" s="34"/>
      <c r="J149" s="58"/>
      <c r="K149" s="58"/>
      <c r="L149" s="5">
        <f>(H149*'Assumption Sheet'!$K$23)/10^7</f>
        <v>0</v>
      </c>
      <c r="M149" s="58"/>
      <c r="N149" s="5">
        <f>SUM(E149:G149)</f>
        <v>1</v>
      </c>
      <c r="O149" s="5">
        <f t="shared" si="42"/>
        <v>0</v>
      </c>
      <c r="P149" s="59"/>
      <c r="Q149" s="60"/>
      <c r="R149" s="60"/>
      <c r="S149" s="290">
        <f t="shared" si="43"/>
        <v>0</v>
      </c>
      <c r="T149" s="290">
        <f t="shared" si="45"/>
        <v>0</v>
      </c>
      <c r="U149" s="292">
        <f t="shared" si="40"/>
        <v>46022</v>
      </c>
      <c r="V149" s="293">
        <f>S149*'Assumption Sheet'!$D$8</f>
        <v>0</v>
      </c>
      <c r="W149" s="293">
        <f>T149*'Assumption Sheet'!$D$8</f>
        <v>0</v>
      </c>
      <c r="X149" s="293">
        <f t="shared" si="41"/>
        <v>0</v>
      </c>
      <c r="Y149" s="61"/>
      <c r="Z149" s="59"/>
      <c r="AA149" s="59"/>
      <c r="AB149" s="59"/>
      <c r="AC149" s="59"/>
    </row>
    <row r="150" spans="1:29" ht="15.75" x14ac:dyDescent="0.3">
      <c r="A150" s="130">
        <f t="shared" si="46"/>
        <v>46022</v>
      </c>
      <c r="B150" s="130">
        <f t="shared" si="46"/>
        <v>46112</v>
      </c>
      <c r="C150" s="130">
        <f t="shared" si="46"/>
        <v>46022</v>
      </c>
      <c r="D150" s="131" t="s">
        <v>23</v>
      </c>
      <c r="E150" s="34">
        <v>1</v>
      </c>
      <c r="F150" s="132"/>
      <c r="G150" s="132"/>
      <c r="H150" s="132">
        <v>1</v>
      </c>
      <c r="I150" s="132"/>
      <c r="J150" s="58"/>
      <c r="K150" s="58"/>
      <c r="L150" s="5">
        <f>(H150*'Assumption Sheet'!$K$24)/10^7</f>
        <v>0</v>
      </c>
      <c r="M150" s="58"/>
      <c r="N150" s="5">
        <f>SUM(E150:G150)</f>
        <v>1</v>
      </c>
      <c r="O150" s="5">
        <f t="shared" si="42"/>
        <v>0</v>
      </c>
      <c r="P150" s="59"/>
      <c r="Q150" s="60"/>
      <c r="R150" s="60"/>
      <c r="S150" s="290">
        <f t="shared" si="43"/>
        <v>0</v>
      </c>
      <c r="T150" s="290">
        <f t="shared" si="45"/>
        <v>0</v>
      </c>
      <c r="U150" s="292">
        <f t="shared" si="40"/>
        <v>46022</v>
      </c>
      <c r="V150" s="293">
        <f>S150*'Assumption Sheet'!$D$8</f>
        <v>0</v>
      </c>
      <c r="W150" s="293">
        <f>T150*'Assumption Sheet'!$D$8</f>
        <v>0</v>
      </c>
      <c r="X150" s="293">
        <f t="shared" si="41"/>
        <v>0</v>
      </c>
      <c r="Y150" s="61"/>
      <c r="Z150" s="59"/>
      <c r="AA150" s="59"/>
      <c r="AB150" s="59"/>
      <c r="AC150" s="59"/>
    </row>
    <row r="151" spans="1:29" ht="15.75" x14ac:dyDescent="0.3">
      <c r="A151" s="130"/>
      <c r="B151" s="130">
        <f t="shared" si="46"/>
        <v>46112</v>
      </c>
      <c r="C151" s="130">
        <f>C150</f>
        <v>46022</v>
      </c>
      <c r="D151" s="131" t="s">
        <v>356</v>
      </c>
      <c r="E151" s="34">
        <v>1</v>
      </c>
      <c r="F151" s="132"/>
      <c r="G151" s="132"/>
      <c r="H151" s="132"/>
      <c r="I151" s="132">
        <f>E151</f>
        <v>1</v>
      </c>
      <c r="J151" s="58"/>
      <c r="K151" s="58"/>
      <c r="L151" s="58"/>
      <c r="M151" s="58">
        <f>(I151*'Assumption Sheet'!$K$25)/10^7</f>
        <v>0</v>
      </c>
      <c r="N151" s="5"/>
      <c r="O151" s="5">
        <f t="shared" si="42"/>
        <v>0</v>
      </c>
      <c r="P151" s="59"/>
      <c r="Q151" s="60"/>
      <c r="R151" s="60"/>
      <c r="S151" s="290">
        <f t="shared" si="43"/>
        <v>0</v>
      </c>
      <c r="T151" s="290">
        <f t="shared" si="45"/>
        <v>0</v>
      </c>
      <c r="U151" s="292">
        <f t="shared" si="40"/>
        <v>46022</v>
      </c>
      <c r="V151" s="293">
        <f>S151*'Assumption Sheet'!$D$8</f>
        <v>0</v>
      </c>
      <c r="W151" s="293">
        <f>T151*'Assumption Sheet'!$D$8</f>
        <v>0</v>
      </c>
      <c r="X151" s="293">
        <f t="shared" si="41"/>
        <v>0</v>
      </c>
      <c r="Y151" s="61"/>
      <c r="Z151" s="59"/>
      <c r="AA151" s="59"/>
      <c r="AB151" s="59"/>
      <c r="AC151" s="59"/>
    </row>
    <row r="152" spans="1:29" ht="15.75" x14ac:dyDescent="0.3">
      <c r="A152" s="130">
        <f>EOMONTH(A150,3)</f>
        <v>46112</v>
      </c>
      <c r="B152" s="130">
        <f>B150</f>
        <v>46112</v>
      </c>
      <c r="C152" s="130">
        <f>EOMONTH(C147,1)</f>
        <v>46053</v>
      </c>
      <c r="D152" s="131" t="s">
        <v>18</v>
      </c>
      <c r="E152" s="34"/>
      <c r="F152" s="34"/>
      <c r="G152" s="34"/>
      <c r="H152" s="132"/>
      <c r="I152" s="132"/>
      <c r="J152" s="5">
        <f>(F152*'[20]Assumption Sheet'!$K$18)/10^7</f>
        <v>0</v>
      </c>
      <c r="K152" s="5">
        <f>(G152*'[20]Assumption Sheet'!$K$18)/10^7</f>
        <v>0</v>
      </c>
      <c r="L152" s="5">
        <f>(H152*'[20]Assumption Sheet'!$K$18)/10^7</f>
        <v>0</v>
      </c>
      <c r="M152" s="58"/>
      <c r="N152" s="5">
        <f>SUM(E152:G152)</f>
        <v>0</v>
      </c>
      <c r="O152" s="5">
        <f t="shared" si="42"/>
        <v>0</v>
      </c>
      <c r="P152" s="59"/>
      <c r="Q152" s="60"/>
      <c r="R152" s="60"/>
      <c r="S152" s="290">
        <f t="shared" si="43"/>
        <v>0</v>
      </c>
      <c r="T152" s="290">
        <f t="shared" si="45"/>
        <v>0</v>
      </c>
      <c r="U152" s="292">
        <f t="shared" si="40"/>
        <v>46053</v>
      </c>
      <c r="V152" s="293">
        <f>S152*'Assumption Sheet'!$D$8</f>
        <v>0</v>
      </c>
      <c r="W152" s="293">
        <f>T152*'Assumption Sheet'!$D$8</f>
        <v>0</v>
      </c>
      <c r="X152" s="293">
        <f t="shared" si="41"/>
        <v>0</v>
      </c>
      <c r="Y152" s="61"/>
      <c r="Z152" s="59"/>
      <c r="AA152" s="59"/>
      <c r="AB152" s="59"/>
      <c r="AC152" s="59"/>
    </row>
    <row r="153" spans="1:29" ht="15.75" x14ac:dyDescent="0.3">
      <c r="A153" s="130">
        <f t="shared" ref="A153:C156" si="47">A152</f>
        <v>46112</v>
      </c>
      <c r="B153" s="130">
        <f t="shared" si="47"/>
        <v>46112</v>
      </c>
      <c r="C153" s="130">
        <f t="shared" si="47"/>
        <v>46053</v>
      </c>
      <c r="D153" s="131" t="s">
        <v>21</v>
      </c>
      <c r="E153" s="34">
        <v>4</v>
      </c>
      <c r="F153" s="132"/>
      <c r="G153" s="132"/>
      <c r="H153" s="34">
        <f>E153</f>
        <v>4</v>
      </c>
      <c r="I153" s="34"/>
      <c r="J153" s="58"/>
      <c r="K153" s="58"/>
      <c r="L153" s="5">
        <f>(H153*'Assumption Sheet'!$K$22)/10^7</f>
        <v>0</v>
      </c>
      <c r="M153" s="58"/>
      <c r="N153" s="5">
        <f>SUM(E153:G153)</f>
        <v>4</v>
      </c>
      <c r="O153" s="5">
        <f t="shared" si="42"/>
        <v>0</v>
      </c>
      <c r="P153" s="59"/>
      <c r="Q153" s="60"/>
      <c r="R153" s="60"/>
      <c r="S153" s="290">
        <f t="shared" si="43"/>
        <v>0</v>
      </c>
      <c r="T153" s="290">
        <f t="shared" si="45"/>
        <v>0</v>
      </c>
      <c r="U153" s="292">
        <f t="shared" si="40"/>
        <v>46053</v>
      </c>
      <c r="V153" s="293">
        <f>S153*'Assumption Sheet'!$D$8</f>
        <v>0</v>
      </c>
      <c r="W153" s="293">
        <f>T153*'Assumption Sheet'!$D$8</f>
        <v>0</v>
      </c>
      <c r="X153" s="293">
        <f t="shared" si="41"/>
        <v>0</v>
      </c>
      <c r="Y153" s="61"/>
      <c r="Z153" s="59"/>
      <c r="AA153" s="59"/>
      <c r="AB153" s="59"/>
      <c r="AC153" s="59"/>
    </row>
    <row r="154" spans="1:29" ht="15.75" x14ac:dyDescent="0.3">
      <c r="A154" s="130">
        <f t="shared" si="47"/>
        <v>46112</v>
      </c>
      <c r="B154" s="130">
        <f t="shared" si="47"/>
        <v>46112</v>
      </c>
      <c r="C154" s="130">
        <f t="shared" si="47"/>
        <v>46053</v>
      </c>
      <c r="D154" s="131" t="s">
        <v>22</v>
      </c>
      <c r="E154" s="3">
        <f>1</f>
        <v>1</v>
      </c>
      <c r="F154" s="132"/>
      <c r="G154" s="132"/>
      <c r="H154" s="34">
        <f>E154</f>
        <v>1</v>
      </c>
      <c r="I154" s="34"/>
      <c r="J154" s="58"/>
      <c r="K154" s="58"/>
      <c r="L154" s="5">
        <f>(H154*'Assumption Sheet'!$K$23)/10^7</f>
        <v>0</v>
      </c>
      <c r="M154" s="58"/>
      <c r="N154" s="5">
        <f>SUM(E154:G154)</f>
        <v>1</v>
      </c>
      <c r="O154" s="5">
        <f t="shared" si="42"/>
        <v>0</v>
      </c>
      <c r="P154" s="59"/>
      <c r="Q154" s="60"/>
      <c r="R154" s="60"/>
      <c r="S154" s="290">
        <f t="shared" si="43"/>
        <v>0</v>
      </c>
      <c r="T154" s="290">
        <f t="shared" si="45"/>
        <v>0</v>
      </c>
      <c r="U154" s="292">
        <f t="shared" si="40"/>
        <v>46053</v>
      </c>
      <c r="V154" s="293">
        <f>S154*'Assumption Sheet'!$D$8</f>
        <v>0</v>
      </c>
      <c r="W154" s="293">
        <f>T154*'Assumption Sheet'!$D$8</f>
        <v>0</v>
      </c>
      <c r="X154" s="293">
        <f t="shared" si="41"/>
        <v>0</v>
      </c>
      <c r="Y154" s="61"/>
      <c r="Z154" s="59"/>
      <c r="AA154" s="59"/>
      <c r="AB154" s="59"/>
      <c r="AC154" s="59"/>
    </row>
    <row r="155" spans="1:29" ht="15.75" x14ac:dyDescent="0.3">
      <c r="A155" s="130">
        <f t="shared" si="47"/>
        <v>46112</v>
      </c>
      <c r="B155" s="130">
        <f t="shared" si="47"/>
        <v>46112</v>
      </c>
      <c r="C155" s="130">
        <f t="shared" si="47"/>
        <v>46053</v>
      </c>
      <c r="D155" s="131" t="s">
        <v>23</v>
      </c>
      <c r="E155" s="34">
        <v>1</v>
      </c>
      <c r="F155" s="132"/>
      <c r="G155" s="132"/>
      <c r="H155" s="132">
        <v>1</v>
      </c>
      <c r="I155" s="132"/>
      <c r="J155" s="58"/>
      <c r="K155" s="58"/>
      <c r="L155" s="5">
        <f>(H155*'Assumption Sheet'!$K$24)/10^7</f>
        <v>0</v>
      </c>
      <c r="M155" s="58"/>
      <c r="N155" s="5">
        <f>SUM(E155:G155)</f>
        <v>1</v>
      </c>
      <c r="O155" s="5">
        <f t="shared" si="42"/>
        <v>0</v>
      </c>
      <c r="P155" s="59"/>
      <c r="Q155" s="60"/>
      <c r="R155" s="60"/>
      <c r="S155" s="290">
        <f t="shared" si="43"/>
        <v>0</v>
      </c>
      <c r="T155" s="290">
        <f t="shared" si="45"/>
        <v>0</v>
      </c>
      <c r="U155" s="292">
        <f t="shared" si="40"/>
        <v>46053</v>
      </c>
      <c r="V155" s="293">
        <f>S155*'Assumption Sheet'!$D$8</f>
        <v>0</v>
      </c>
      <c r="W155" s="293">
        <f>T155*'Assumption Sheet'!$D$8</f>
        <v>0</v>
      </c>
      <c r="X155" s="293">
        <f t="shared" si="41"/>
        <v>0</v>
      </c>
      <c r="Y155" s="61"/>
      <c r="Z155" s="59"/>
      <c r="AA155" s="59"/>
      <c r="AB155" s="59"/>
      <c r="AC155" s="59"/>
    </row>
    <row r="156" spans="1:29" ht="15.75" x14ac:dyDescent="0.3">
      <c r="A156" s="130"/>
      <c r="B156" s="130">
        <f t="shared" si="47"/>
        <v>46112</v>
      </c>
      <c r="C156" s="130">
        <f>C155</f>
        <v>46053</v>
      </c>
      <c r="D156" s="131" t="s">
        <v>356</v>
      </c>
      <c r="E156" s="34">
        <v>1</v>
      </c>
      <c r="F156" s="132"/>
      <c r="G156" s="132"/>
      <c r="H156" s="132"/>
      <c r="I156" s="132">
        <f>E156</f>
        <v>1</v>
      </c>
      <c r="J156" s="58"/>
      <c r="K156" s="58"/>
      <c r="L156" s="58"/>
      <c r="M156" s="58">
        <f>(I156*'Assumption Sheet'!$K$25)/10^7</f>
        <v>0</v>
      </c>
      <c r="N156" s="5"/>
      <c r="O156" s="5">
        <f t="shared" si="42"/>
        <v>0</v>
      </c>
      <c r="P156" s="59"/>
      <c r="Q156" s="60"/>
      <c r="R156" s="60"/>
      <c r="S156" s="290">
        <f t="shared" si="43"/>
        <v>0</v>
      </c>
      <c r="T156" s="290">
        <f t="shared" si="45"/>
        <v>0</v>
      </c>
      <c r="U156" s="292">
        <f t="shared" si="40"/>
        <v>46053</v>
      </c>
      <c r="V156" s="293">
        <f>S156*'Assumption Sheet'!$D$8</f>
        <v>0</v>
      </c>
      <c r="W156" s="293">
        <f>T156*'Assumption Sheet'!$D$8</f>
        <v>0</v>
      </c>
      <c r="X156" s="293">
        <f t="shared" si="41"/>
        <v>0</v>
      </c>
      <c r="Y156" s="61"/>
      <c r="Z156" s="59"/>
      <c r="AA156" s="59"/>
      <c r="AB156" s="59"/>
      <c r="AC156" s="59"/>
    </row>
    <row r="157" spans="1:29" ht="15.75" x14ac:dyDescent="0.3">
      <c r="A157" s="130">
        <f>A155</f>
        <v>46112</v>
      </c>
      <c r="B157" s="130">
        <f>B155</f>
        <v>46112</v>
      </c>
      <c r="C157" s="130">
        <f>EOMONTH(C152,1)</f>
        <v>46081</v>
      </c>
      <c r="D157" s="131" t="s">
        <v>18</v>
      </c>
      <c r="E157" s="34"/>
      <c r="F157" s="34"/>
      <c r="G157" s="34"/>
      <c r="H157" s="132"/>
      <c r="I157" s="132"/>
      <c r="J157" s="5">
        <f>(F157*'[20]Assumption Sheet'!$K$18)/10^7</f>
        <v>0</v>
      </c>
      <c r="K157" s="5">
        <f>(G157*'[20]Assumption Sheet'!$K$18)/10^7</f>
        <v>0</v>
      </c>
      <c r="L157" s="5">
        <f>(H157*'[20]Assumption Sheet'!$K$18)/10^7</f>
        <v>0</v>
      </c>
      <c r="M157" s="58"/>
      <c r="N157" s="5">
        <f>SUM(E157:G157)</f>
        <v>0</v>
      </c>
      <c r="O157" s="5">
        <f t="shared" si="42"/>
        <v>0</v>
      </c>
      <c r="P157" s="59"/>
      <c r="Q157" s="60"/>
      <c r="R157" s="60"/>
      <c r="S157" s="290">
        <f t="shared" si="43"/>
        <v>0</v>
      </c>
      <c r="T157" s="290">
        <f t="shared" si="45"/>
        <v>0</v>
      </c>
      <c r="U157" s="292">
        <f t="shared" si="40"/>
        <v>46081</v>
      </c>
      <c r="V157" s="293">
        <f>S157*'Assumption Sheet'!$D$8</f>
        <v>0</v>
      </c>
      <c r="W157" s="293">
        <f>T157*'Assumption Sheet'!$D$8</f>
        <v>0</v>
      </c>
      <c r="X157" s="293">
        <f t="shared" si="41"/>
        <v>0</v>
      </c>
      <c r="Y157" s="61"/>
      <c r="Z157" s="59"/>
      <c r="AA157" s="59"/>
      <c r="AB157" s="59"/>
      <c r="AC157" s="59"/>
    </row>
    <row r="158" spans="1:29" ht="15.75" x14ac:dyDescent="0.3">
      <c r="A158" s="130">
        <f t="shared" ref="A158:C161" si="48">A157</f>
        <v>46112</v>
      </c>
      <c r="B158" s="130">
        <f t="shared" si="48"/>
        <v>46112</v>
      </c>
      <c r="C158" s="130">
        <f t="shared" si="48"/>
        <v>46081</v>
      </c>
      <c r="D158" s="131" t="s">
        <v>21</v>
      </c>
      <c r="E158" s="34">
        <v>4</v>
      </c>
      <c r="F158" s="132"/>
      <c r="G158" s="132"/>
      <c r="H158" s="34">
        <f>E158</f>
        <v>4</v>
      </c>
      <c r="I158" s="34"/>
      <c r="J158" s="58"/>
      <c r="K158" s="58"/>
      <c r="L158" s="5">
        <f>(H158*'Assumption Sheet'!$K$22)/10^7</f>
        <v>0</v>
      </c>
      <c r="M158" s="58"/>
      <c r="N158" s="5">
        <f>SUM(E158:G158)</f>
        <v>4</v>
      </c>
      <c r="O158" s="5">
        <f t="shared" si="42"/>
        <v>0</v>
      </c>
      <c r="P158" s="59"/>
      <c r="Q158" s="60"/>
      <c r="R158" s="60"/>
      <c r="S158" s="290">
        <f t="shared" si="43"/>
        <v>0</v>
      </c>
      <c r="T158" s="290">
        <f t="shared" si="45"/>
        <v>0</v>
      </c>
      <c r="U158" s="292">
        <f t="shared" si="40"/>
        <v>46081</v>
      </c>
      <c r="V158" s="293">
        <f>S158*'Assumption Sheet'!$D$8</f>
        <v>0</v>
      </c>
      <c r="W158" s="293">
        <f>T158*'Assumption Sheet'!$D$8</f>
        <v>0</v>
      </c>
      <c r="X158" s="293">
        <f t="shared" si="41"/>
        <v>0</v>
      </c>
      <c r="Y158" s="61"/>
      <c r="Z158" s="59"/>
      <c r="AA158" s="59"/>
      <c r="AB158" s="59"/>
      <c r="AC158" s="59"/>
    </row>
    <row r="159" spans="1:29" ht="15.75" x14ac:dyDescent="0.3">
      <c r="A159" s="130">
        <f t="shared" si="48"/>
        <v>46112</v>
      </c>
      <c r="B159" s="130">
        <f t="shared" si="48"/>
        <v>46112</v>
      </c>
      <c r="C159" s="130">
        <f t="shared" si="48"/>
        <v>46081</v>
      </c>
      <c r="D159" s="131" t="s">
        <v>22</v>
      </c>
      <c r="E159" s="3">
        <f>1</f>
        <v>1</v>
      </c>
      <c r="F159" s="132"/>
      <c r="G159" s="132"/>
      <c r="H159" s="34">
        <f>E159</f>
        <v>1</v>
      </c>
      <c r="I159" s="34"/>
      <c r="J159" s="58"/>
      <c r="K159" s="58"/>
      <c r="L159" s="5">
        <f>(H159*'Assumption Sheet'!$K$23)/10^7</f>
        <v>0</v>
      </c>
      <c r="M159" s="58"/>
      <c r="N159" s="5">
        <f>SUM(E159:G159)</f>
        <v>1</v>
      </c>
      <c r="O159" s="5">
        <f t="shared" si="42"/>
        <v>0</v>
      </c>
      <c r="P159" s="59"/>
      <c r="Q159" s="60"/>
      <c r="R159" s="60"/>
      <c r="S159" s="290">
        <f t="shared" si="43"/>
        <v>0</v>
      </c>
      <c r="T159" s="290">
        <f t="shared" si="45"/>
        <v>0</v>
      </c>
      <c r="U159" s="292">
        <f t="shared" si="40"/>
        <v>46081</v>
      </c>
      <c r="V159" s="293">
        <f>S159*'Assumption Sheet'!$D$8</f>
        <v>0</v>
      </c>
      <c r="W159" s="293">
        <f>T159*'Assumption Sheet'!$D$8</f>
        <v>0</v>
      </c>
      <c r="X159" s="293">
        <f t="shared" si="41"/>
        <v>0</v>
      </c>
      <c r="Y159" s="61"/>
      <c r="Z159" s="59"/>
      <c r="AA159" s="59"/>
      <c r="AB159" s="59"/>
      <c r="AC159" s="59"/>
    </row>
    <row r="160" spans="1:29" ht="15.75" x14ac:dyDescent="0.3">
      <c r="A160" s="130">
        <f t="shared" si="48"/>
        <v>46112</v>
      </c>
      <c r="B160" s="130">
        <f t="shared" si="48"/>
        <v>46112</v>
      </c>
      <c r="C160" s="130">
        <f t="shared" si="48"/>
        <v>46081</v>
      </c>
      <c r="D160" s="131" t="s">
        <v>23</v>
      </c>
      <c r="E160" s="34">
        <v>1</v>
      </c>
      <c r="F160" s="132"/>
      <c r="G160" s="132"/>
      <c r="H160" s="132">
        <v>1</v>
      </c>
      <c r="I160" s="132"/>
      <c r="J160" s="58"/>
      <c r="K160" s="58"/>
      <c r="L160" s="5">
        <f>(H160*'Assumption Sheet'!$K$24)/10^7</f>
        <v>0</v>
      </c>
      <c r="M160" s="58"/>
      <c r="N160" s="5">
        <f>SUM(E160:G160)</f>
        <v>1</v>
      </c>
      <c r="O160" s="5">
        <f t="shared" si="42"/>
        <v>0</v>
      </c>
      <c r="P160" s="59"/>
      <c r="Q160" s="60"/>
      <c r="R160" s="60"/>
      <c r="S160" s="290">
        <f t="shared" si="43"/>
        <v>0</v>
      </c>
      <c r="T160" s="290">
        <f t="shared" si="45"/>
        <v>0</v>
      </c>
      <c r="U160" s="292">
        <f t="shared" si="40"/>
        <v>46081</v>
      </c>
      <c r="V160" s="293">
        <f>S160*'Assumption Sheet'!$D$8</f>
        <v>0</v>
      </c>
      <c r="W160" s="293">
        <f>T160*'Assumption Sheet'!$D$8</f>
        <v>0</v>
      </c>
      <c r="X160" s="293">
        <f t="shared" si="41"/>
        <v>0</v>
      </c>
      <c r="Y160" s="61"/>
      <c r="Z160" s="59"/>
      <c r="AA160" s="59"/>
      <c r="AB160" s="59"/>
      <c r="AC160" s="59"/>
    </row>
    <row r="161" spans="1:29" ht="15.75" x14ac:dyDescent="0.3">
      <c r="A161" s="130"/>
      <c r="B161" s="130">
        <f t="shared" si="48"/>
        <v>46112</v>
      </c>
      <c r="C161" s="130">
        <f>C160</f>
        <v>46081</v>
      </c>
      <c r="D161" s="131" t="s">
        <v>356</v>
      </c>
      <c r="E161" s="34">
        <v>1</v>
      </c>
      <c r="F161" s="132"/>
      <c r="G161" s="132"/>
      <c r="H161" s="132"/>
      <c r="I161" s="132">
        <f>E161</f>
        <v>1</v>
      </c>
      <c r="J161" s="58"/>
      <c r="K161" s="58"/>
      <c r="L161" s="58"/>
      <c r="M161" s="58">
        <f>(I161*'Assumption Sheet'!$K$25)/10^7</f>
        <v>0</v>
      </c>
      <c r="N161" s="5"/>
      <c r="O161" s="5">
        <f t="shared" si="42"/>
        <v>0</v>
      </c>
      <c r="P161" s="59"/>
      <c r="Q161" s="60"/>
      <c r="R161" s="60"/>
      <c r="S161" s="290">
        <f t="shared" si="43"/>
        <v>0</v>
      </c>
      <c r="T161" s="290">
        <f t="shared" si="45"/>
        <v>0</v>
      </c>
      <c r="U161" s="292">
        <f t="shared" si="40"/>
        <v>46081</v>
      </c>
      <c r="V161" s="293">
        <f>S161*'Assumption Sheet'!$D$8</f>
        <v>0</v>
      </c>
      <c r="W161" s="293">
        <f>T161*'Assumption Sheet'!$D$8</f>
        <v>0</v>
      </c>
      <c r="X161" s="293">
        <f t="shared" si="41"/>
        <v>0</v>
      </c>
      <c r="Y161" s="61"/>
      <c r="Z161" s="59"/>
      <c r="AA161" s="59"/>
      <c r="AB161" s="59"/>
      <c r="AC161" s="59"/>
    </row>
    <row r="162" spans="1:29" ht="15.75" x14ac:dyDescent="0.3">
      <c r="A162" s="130">
        <f>A160</f>
        <v>46112</v>
      </c>
      <c r="B162" s="130">
        <f>B160</f>
        <v>46112</v>
      </c>
      <c r="C162" s="130">
        <f>EOMONTH(C157,1)</f>
        <v>46112</v>
      </c>
      <c r="D162" s="131" t="s">
        <v>18</v>
      </c>
      <c r="E162" s="34"/>
      <c r="F162" s="34"/>
      <c r="G162" s="34"/>
      <c r="H162" s="132"/>
      <c r="I162" s="132"/>
      <c r="J162" s="5">
        <f>(F162*'[20]Assumption Sheet'!$K$18)/10^7</f>
        <v>0</v>
      </c>
      <c r="K162" s="5">
        <f>(G162*'[20]Assumption Sheet'!$K$18)/10^7</f>
        <v>0</v>
      </c>
      <c r="L162" s="5">
        <f>(H162*'[20]Assumption Sheet'!$K$18)/10^7</f>
        <v>0</v>
      </c>
      <c r="M162" s="58"/>
      <c r="N162" s="5">
        <f>SUM(E162:G162)</f>
        <v>0</v>
      </c>
      <c r="O162" s="5">
        <f t="shared" si="42"/>
        <v>0</v>
      </c>
      <c r="P162" s="59"/>
      <c r="Q162" s="60"/>
      <c r="R162" s="60"/>
      <c r="S162" s="290">
        <f t="shared" si="43"/>
        <v>0</v>
      </c>
      <c r="T162" s="290">
        <f t="shared" si="45"/>
        <v>0</v>
      </c>
      <c r="U162" s="292">
        <f t="shared" si="40"/>
        <v>46112</v>
      </c>
      <c r="V162" s="293">
        <f>S162*'Assumption Sheet'!$D$8</f>
        <v>0</v>
      </c>
      <c r="W162" s="293">
        <f>T162*'Assumption Sheet'!$D$8</f>
        <v>0</v>
      </c>
      <c r="X162" s="293">
        <f t="shared" si="41"/>
        <v>0</v>
      </c>
      <c r="Y162" s="61"/>
      <c r="Z162" s="59"/>
      <c r="AA162" s="59"/>
      <c r="AB162" s="59"/>
      <c r="AC162" s="59"/>
    </row>
    <row r="163" spans="1:29" ht="15.75" x14ac:dyDescent="0.3">
      <c r="A163" s="130">
        <f t="shared" ref="A163:C166" si="49">A162</f>
        <v>46112</v>
      </c>
      <c r="B163" s="130">
        <f t="shared" si="49"/>
        <v>46112</v>
      </c>
      <c r="C163" s="130">
        <f t="shared" si="49"/>
        <v>46112</v>
      </c>
      <c r="D163" s="131" t="s">
        <v>21</v>
      </c>
      <c r="E163" s="34">
        <v>4</v>
      </c>
      <c r="F163" s="132"/>
      <c r="G163" s="132"/>
      <c r="H163" s="34">
        <f>E163</f>
        <v>4</v>
      </c>
      <c r="I163" s="34"/>
      <c r="J163" s="58"/>
      <c r="K163" s="58"/>
      <c r="L163" s="5">
        <f>(H163*'Assumption Sheet'!$K$22)/10^7</f>
        <v>0</v>
      </c>
      <c r="M163" s="58"/>
      <c r="N163" s="5">
        <f>SUM(E163:G163)</f>
        <v>4</v>
      </c>
      <c r="O163" s="5">
        <f t="shared" si="42"/>
        <v>0</v>
      </c>
      <c r="P163" s="59"/>
      <c r="Q163" s="60"/>
      <c r="R163" s="60"/>
      <c r="S163" s="290">
        <f t="shared" si="43"/>
        <v>0</v>
      </c>
      <c r="T163" s="290">
        <f t="shared" si="45"/>
        <v>0</v>
      </c>
      <c r="U163" s="292">
        <f t="shared" si="40"/>
        <v>46112</v>
      </c>
      <c r="V163" s="293">
        <f>S163*'Assumption Sheet'!$D$8</f>
        <v>0</v>
      </c>
      <c r="W163" s="293">
        <f>T163*'Assumption Sheet'!$D$8</f>
        <v>0</v>
      </c>
      <c r="X163" s="293">
        <f t="shared" si="41"/>
        <v>0</v>
      </c>
      <c r="Y163" s="61"/>
      <c r="Z163" s="59"/>
      <c r="AA163" s="59"/>
      <c r="AB163" s="59"/>
      <c r="AC163" s="59"/>
    </row>
    <row r="164" spans="1:29" ht="15.75" x14ac:dyDescent="0.3">
      <c r="A164" s="130">
        <f t="shared" si="49"/>
        <v>46112</v>
      </c>
      <c r="B164" s="130">
        <f t="shared" si="49"/>
        <v>46112</v>
      </c>
      <c r="C164" s="130">
        <f t="shared" si="49"/>
        <v>46112</v>
      </c>
      <c r="D164" s="131" t="s">
        <v>22</v>
      </c>
      <c r="E164" s="3">
        <f>1</f>
        <v>1</v>
      </c>
      <c r="F164" s="132"/>
      <c r="G164" s="132"/>
      <c r="H164" s="34">
        <f>E164</f>
        <v>1</v>
      </c>
      <c r="I164" s="34"/>
      <c r="J164" s="58"/>
      <c r="K164" s="58"/>
      <c r="L164" s="5">
        <f>(H164*'Assumption Sheet'!$K$23)/10^7</f>
        <v>0</v>
      </c>
      <c r="M164" s="58"/>
      <c r="N164" s="5">
        <f>SUM(E164:G164)</f>
        <v>1</v>
      </c>
      <c r="O164" s="5">
        <f t="shared" si="42"/>
        <v>0</v>
      </c>
      <c r="P164" s="59"/>
      <c r="Q164" s="60"/>
      <c r="R164" s="60"/>
      <c r="S164" s="290">
        <f t="shared" si="43"/>
        <v>0</v>
      </c>
      <c r="T164" s="290">
        <f t="shared" si="45"/>
        <v>0</v>
      </c>
      <c r="U164" s="292">
        <f t="shared" si="40"/>
        <v>46112</v>
      </c>
      <c r="V164" s="293">
        <f>S164*'Assumption Sheet'!$D$8</f>
        <v>0</v>
      </c>
      <c r="W164" s="293">
        <f>T164*'Assumption Sheet'!$D$8</f>
        <v>0</v>
      </c>
      <c r="X164" s="293">
        <f t="shared" si="41"/>
        <v>0</v>
      </c>
      <c r="Y164" s="61"/>
      <c r="Z164" s="59"/>
      <c r="AA164" s="59"/>
      <c r="AB164" s="59"/>
      <c r="AC164" s="59"/>
    </row>
    <row r="165" spans="1:29" ht="15.75" x14ac:dyDescent="0.3">
      <c r="A165" s="130">
        <f t="shared" si="49"/>
        <v>46112</v>
      </c>
      <c r="B165" s="130">
        <f t="shared" si="49"/>
        <v>46112</v>
      </c>
      <c r="C165" s="130">
        <f t="shared" si="49"/>
        <v>46112</v>
      </c>
      <c r="D165" s="131" t="s">
        <v>23</v>
      </c>
      <c r="E165" s="34">
        <v>1</v>
      </c>
      <c r="F165" s="132"/>
      <c r="G165" s="132"/>
      <c r="H165" s="132">
        <v>1</v>
      </c>
      <c r="I165" s="132"/>
      <c r="J165" s="58"/>
      <c r="K165" s="58"/>
      <c r="L165" s="5">
        <f>(H165*'Assumption Sheet'!$K$24)/10^7</f>
        <v>0</v>
      </c>
      <c r="M165" s="58"/>
      <c r="N165" s="5">
        <f>SUM(E165:G165)</f>
        <v>1</v>
      </c>
      <c r="O165" s="5">
        <f t="shared" si="42"/>
        <v>0</v>
      </c>
      <c r="P165" s="59"/>
      <c r="Q165" s="60"/>
      <c r="R165" s="60"/>
      <c r="S165" s="290">
        <f t="shared" si="43"/>
        <v>0</v>
      </c>
      <c r="T165" s="290">
        <f t="shared" si="45"/>
        <v>0</v>
      </c>
      <c r="U165" s="292">
        <f t="shared" si="40"/>
        <v>46112</v>
      </c>
      <c r="V165" s="293">
        <f>S165*'Assumption Sheet'!$D$8</f>
        <v>0</v>
      </c>
      <c r="W165" s="293">
        <f>T165*'Assumption Sheet'!$D$8</f>
        <v>0</v>
      </c>
      <c r="X165" s="293">
        <f t="shared" si="41"/>
        <v>0</v>
      </c>
      <c r="Y165" s="61"/>
      <c r="Z165" s="59"/>
      <c r="AA165" s="59"/>
      <c r="AB165" s="59"/>
      <c r="AC165" s="59"/>
    </row>
    <row r="166" spans="1:29" ht="15.75" x14ac:dyDescent="0.3">
      <c r="A166" s="130"/>
      <c r="B166" s="130">
        <f t="shared" si="49"/>
        <v>46112</v>
      </c>
      <c r="C166" s="130">
        <f>C165</f>
        <v>46112</v>
      </c>
      <c r="D166" s="131" t="s">
        <v>356</v>
      </c>
      <c r="E166" s="34">
        <v>1</v>
      </c>
      <c r="F166" s="132"/>
      <c r="G166" s="132"/>
      <c r="H166" s="132"/>
      <c r="I166" s="132">
        <f>E166</f>
        <v>1</v>
      </c>
      <c r="J166" s="58"/>
      <c r="K166" s="58"/>
      <c r="L166" s="58"/>
      <c r="M166" s="58">
        <f>(I166*'Assumption Sheet'!$K$25)/10^7</f>
        <v>0</v>
      </c>
      <c r="N166" s="5"/>
      <c r="O166" s="5">
        <f t="shared" si="42"/>
        <v>0</v>
      </c>
      <c r="P166" s="59"/>
      <c r="Q166" s="60"/>
      <c r="R166" s="60"/>
      <c r="S166" s="290">
        <f t="shared" si="43"/>
        <v>0</v>
      </c>
      <c r="T166" s="290">
        <f t="shared" si="45"/>
        <v>0</v>
      </c>
      <c r="U166" s="292">
        <f t="shared" si="40"/>
        <v>46112</v>
      </c>
      <c r="V166" s="293">
        <f>S166*'Assumption Sheet'!$D$8</f>
        <v>0</v>
      </c>
      <c r="W166" s="293">
        <f>T166*'Assumption Sheet'!$D$8</f>
        <v>0</v>
      </c>
      <c r="X166" s="293">
        <f t="shared" si="41"/>
        <v>0</v>
      </c>
      <c r="Y166" s="61"/>
      <c r="Z166" s="59"/>
      <c r="AA166" s="59"/>
      <c r="AB166" s="59"/>
      <c r="AC166" s="59"/>
    </row>
    <row r="167" spans="1:29" ht="15.75" x14ac:dyDescent="0.3">
      <c r="A167" s="130">
        <f>EOMONTH(A165,3)</f>
        <v>46203</v>
      </c>
      <c r="B167" s="130">
        <f>EOMONTH(B165,12)</f>
        <v>46477</v>
      </c>
      <c r="C167" s="130">
        <f>EOMONTH(C162,1)</f>
        <v>46142</v>
      </c>
      <c r="D167" s="131" t="s">
        <v>18</v>
      </c>
      <c r="E167" s="34"/>
      <c r="F167" s="34"/>
      <c r="G167" s="34"/>
      <c r="H167" s="132"/>
      <c r="I167" s="132"/>
      <c r="J167" s="5">
        <f>(F167*'[20]Assumption Sheet'!$K$18)/10^7</f>
        <v>0</v>
      </c>
      <c r="K167" s="5">
        <f>(G167*'[20]Assumption Sheet'!$K$18)/10^7</f>
        <v>0</v>
      </c>
      <c r="L167" s="5">
        <f>(H167*'[20]Assumption Sheet'!$K$18)/10^7</f>
        <v>0</v>
      </c>
      <c r="M167" s="58"/>
      <c r="N167" s="5">
        <f t="shared" ref="N167:N219" si="50">SUM(E167:G167)</f>
        <v>0</v>
      </c>
      <c r="O167" s="5">
        <f t="shared" si="42"/>
        <v>0</v>
      </c>
      <c r="P167" s="59"/>
      <c r="Q167" s="60"/>
      <c r="R167" s="60"/>
      <c r="S167" s="290">
        <f t="shared" si="43"/>
        <v>0</v>
      </c>
      <c r="T167" s="290">
        <f t="shared" si="45"/>
        <v>0</v>
      </c>
      <c r="U167" s="292">
        <f t="shared" si="40"/>
        <v>46142</v>
      </c>
      <c r="V167" s="293">
        <f>S167*'Assumption Sheet'!$D$8</f>
        <v>0</v>
      </c>
      <c r="W167" s="293">
        <f>T167*'Assumption Sheet'!$D$8</f>
        <v>0</v>
      </c>
      <c r="X167" s="293">
        <f t="shared" si="41"/>
        <v>0</v>
      </c>
      <c r="Y167" s="61"/>
      <c r="Z167" s="59"/>
      <c r="AA167" s="59"/>
      <c r="AB167" s="59"/>
      <c r="AC167" s="59"/>
    </row>
    <row r="168" spans="1:29" ht="15.75" x14ac:dyDescent="0.3">
      <c r="A168" s="130">
        <f t="shared" ref="A168:C186" si="51">A167</f>
        <v>46203</v>
      </c>
      <c r="B168" s="130">
        <f t="shared" si="51"/>
        <v>46477</v>
      </c>
      <c r="C168" s="130">
        <f t="shared" si="51"/>
        <v>46142</v>
      </c>
      <c r="D168" s="131" t="s">
        <v>21</v>
      </c>
      <c r="E168" s="34">
        <v>4</v>
      </c>
      <c r="F168" s="132"/>
      <c r="G168" s="132"/>
      <c r="H168" s="34">
        <f>E168</f>
        <v>4</v>
      </c>
      <c r="I168" s="34"/>
      <c r="J168" s="58"/>
      <c r="K168" s="58"/>
      <c r="L168" s="5">
        <f>(H168*'Assumption Sheet'!$K$22)/10^7</f>
        <v>0</v>
      </c>
      <c r="M168" s="58"/>
      <c r="N168" s="5">
        <f t="shared" si="50"/>
        <v>4</v>
      </c>
      <c r="O168" s="5">
        <f t="shared" si="42"/>
        <v>0</v>
      </c>
      <c r="P168" s="59"/>
      <c r="Q168" s="60"/>
      <c r="R168" s="60"/>
      <c r="S168" s="290">
        <f t="shared" si="43"/>
        <v>0</v>
      </c>
      <c r="T168" s="290">
        <f t="shared" si="45"/>
        <v>0</v>
      </c>
      <c r="U168" s="292">
        <f t="shared" si="40"/>
        <v>46142</v>
      </c>
      <c r="V168" s="293">
        <f>S168*'Assumption Sheet'!$D$8</f>
        <v>0</v>
      </c>
      <c r="W168" s="293">
        <f>T168*'Assumption Sheet'!$D$8</f>
        <v>0</v>
      </c>
      <c r="X168" s="293">
        <f t="shared" si="41"/>
        <v>0</v>
      </c>
      <c r="Y168" s="61"/>
      <c r="Z168" s="59"/>
      <c r="AA168" s="59"/>
      <c r="AB168" s="59"/>
      <c r="AC168" s="59"/>
    </row>
    <row r="169" spans="1:29" ht="15.75" x14ac:dyDescent="0.3">
      <c r="A169" s="130">
        <f t="shared" si="51"/>
        <v>46203</v>
      </c>
      <c r="B169" s="130">
        <f t="shared" si="51"/>
        <v>46477</v>
      </c>
      <c r="C169" s="130">
        <f t="shared" si="51"/>
        <v>46142</v>
      </c>
      <c r="D169" s="131" t="s">
        <v>22</v>
      </c>
      <c r="E169" s="3">
        <f>1</f>
        <v>1</v>
      </c>
      <c r="F169" s="132"/>
      <c r="G169" s="132"/>
      <c r="H169" s="34">
        <f>E169</f>
        <v>1</v>
      </c>
      <c r="I169" s="34"/>
      <c r="J169" s="58"/>
      <c r="K169" s="58"/>
      <c r="L169" s="5">
        <f>(H169*'Assumption Sheet'!$K$23)/10^7</f>
        <v>0</v>
      </c>
      <c r="M169" s="58"/>
      <c r="N169" s="5">
        <f t="shared" si="50"/>
        <v>1</v>
      </c>
      <c r="O169" s="5">
        <f t="shared" si="42"/>
        <v>0</v>
      </c>
      <c r="P169" s="59"/>
      <c r="Q169" s="60"/>
      <c r="R169" s="60"/>
      <c r="S169" s="290">
        <f t="shared" si="43"/>
        <v>0</v>
      </c>
      <c r="T169" s="290">
        <f t="shared" si="45"/>
        <v>0</v>
      </c>
      <c r="U169" s="292">
        <f t="shared" si="40"/>
        <v>46142</v>
      </c>
      <c r="V169" s="293">
        <f>S169*'Assumption Sheet'!$D$8</f>
        <v>0</v>
      </c>
      <c r="W169" s="293">
        <f>T169*'Assumption Sheet'!$D$8</f>
        <v>0</v>
      </c>
      <c r="X169" s="293">
        <f t="shared" si="41"/>
        <v>0</v>
      </c>
      <c r="Y169" s="61"/>
      <c r="Z169" s="59"/>
      <c r="AA169" s="59"/>
      <c r="AB169" s="59"/>
      <c r="AC169" s="59"/>
    </row>
    <row r="170" spans="1:29" ht="15.75" x14ac:dyDescent="0.3">
      <c r="A170" s="130">
        <f t="shared" si="51"/>
        <v>46203</v>
      </c>
      <c r="B170" s="130">
        <f t="shared" si="51"/>
        <v>46477</v>
      </c>
      <c r="C170" s="130">
        <f t="shared" si="51"/>
        <v>46142</v>
      </c>
      <c r="D170" s="131" t="s">
        <v>23</v>
      </c>
      <c r="E170" s="34">
        <v>1</v>
      </c>
      <c r="F170" s="132"/>
      <c r="G170" s="132"/>
      <c r="H170" s="132">
        <v>1</v>
      </c>
      <c r="I170" s="132"/>
      <c r="J170" s="58"/>
      <c r="K170" s="58"/>
      <c r="L170" s="5">
        <f>(H170*'Assumption Sheet'!$K$24)/10^7</f>
        <v>0</v>
      </c>
      <c r="M170" s="58"/>
      <c r="N170" s="5">
        <f t="shared" si="50"/>
        <v>1</v>
      </c>
      <c r="O170" s="5">
        <f t="shared" si="42"/>
        <v>0</v>
      </c>
      <c r="P170" s="59"/>
      <c r="Q170" s="60"/>
      <c r="R170" s="60"/>
      <c r="S170" s="290">
        <f t="shared" si="43"/>
        <v>0</v>
      </c>
      <c r="T170" s="290">
        <f t="shared" si="45"/>
        <v>0</v>
      </c>
      <c r="U170" s="292">
        <f t="shared" si="40"/>
        <v>46142</v>
      </c>
      <c r="V170" s="293">
        <f>S170*'Assumption Sheet'!$D$8</f>
        <v>0</v>
      </c>
      <c r="W170" s="293">
        <f>T170*'Assumption Sheet'!$D$8</f>
        <v>0</v>
      </c>
      <c r="X170" s="293">
        <f t="shared" si="41"/>
        <v>0</v>
      </c>
      <c r="Y170" s="61"/>
      <c r="Z170" s="59"/>
      <c r="AA170" s="59"/>
      <c r="AB170" s="59"/>
      <c r="AC170" s="59"/>
    </row>
    <row r="171" spans="1:29" ht="15.75" x14ac:dyDescent="0.3">
      <c r="A171" s="130"/>
      <c r="B171" s="130">
        <f t="shared" si="51"/>
        <v>46477</v>
      </c>
      <c r="C171" s="130">
        <f t="shared" si="51"/>
        <v>46142</v>
      </c>
      <c r="D171" s="131" t="s">
        <v>356</v>
      </c>
      <c r="E171" s="34"/>
      <c r="F171" s="132"/>
      <c r="G171" s="132"/>
      <c r="H171" s="132"/>
      <c r="I171" s="132"/>
      <c r="J171" s="58"/>
      <c r="K171" s="58"/>
      <c r="L171" s="58"/>
      <c r="M171" s="58">
        <f>(I171*'[20]Assumption Sheet'!$K$22)/10^7</f>
        <v>0</v>
      </c>
      <c r="N171" s="5"/>
      <c r="O171" s="5">
        <f t="shared" si="42"/>
        <v>0</v>
      </c>
      <c r="P171" s="59"/>
      <c r="Q171" s="60"/>
      <c r="R171" s="60"/>
      <c r="S171" s="290"/>
      <c r="T171" s="290"/>
      <c r="U171" s="292"/>
      <c r="V171" s="293"/>
      <c r="W171" s="293"/>
      <c r="X171" s="293"/>
      <c r="Y171" s="61"/>
      <c r="Z171" s="59"/>
      <c r="AA171" s="59"/>
      <c r="AB171" s="59"/>
      <c r="AC171" s="59"/>
    </row>
    <row r="172" spans="1:29" ht="15.75" x14ac:dyDescent="0.3">
      <c r="A172" s="130">
        <f>A170</f>
        <v>46203</v>
      </c>
      <c r="B172" s="130">
        <f>B170</f>
        <v>46477</v>
      </c>
      <c r="C172" s="130">
        <f>EOMONTH(C167,1)</f>
        <v>46173</v>
      </c>
      <c r="D172" s="131" t="s">
        <v>18</v>
      </c>
      <c r="E172" s="34"/>
      <c r="F172" s="34"/>
      <c r="G172" s="34"/>
      <c r="H172" s="132"/>
      <c r="I172" s="132"/>
      <c r="J172" s="5">
        <f>(F172*'[20]Assumption Sheet'!$K$18)/10^7</f>
        <v>0</v>
      </c>
      <c r="K172" s="5">
        <f>(G172*'[20]Assumption Sheet'!$K$18)/10^7</f>
        <v>0</v>
      </c>
      <c r="L172" s="5">
        <f>(H172*'[20]Assumption Sheet'!$K$18)/10^7</f>
        <v>0</v>
      </c>
      <c r="M172" s="58"/>
      <c r="N172" s="5">
        <f t="shared" si="50"/>
        <v>0</v>
      </c>
      <c r="O172" s="5">
        <f t="shared" si="42"/>
        <v>0</v>
      </c>
      <c r="P172" s="59"/>
      <c r="Q172" s="60"/>
      <c r="R172" s="60"/>
      <c r="S172" s="290">
        <f t="shared" si="43"/>
        <v>0</v>
      </c>
      <c r="T172" s="290">
        <f>M173</f>
        <v>0</v>
      </c>
      <c r="U172" s="292">
        <f t="shared" ref="U172:U195" si="52">C172</f>
        <v>46173</v>
      </c>
      <c r="V172" s="293">
        <f>S172*'Assumption Sheet'!$D$8</f>
        <v>0</v>
      </c>
      <c r="W172" s="293">
        <f>T172*'Assumption Sheet'!$D$8</f>
        <v>0</v>
      </c>
      <c r="X172" s="293">
        <f t="shared" ref="X172:X195" si="53">SUM(V172:W172)</f>
        <v>0</v>
      </c>
      <c r="Y172" s="61"/>
      <c r="Z172" s="59"/>
      <c r="AA172" s="59"/>
      <c r="AB172" s="59"/>
      <c r="AC172" s="59"/>
    </row>
    <row r="173" spans="1:29" ht="15.75" x14ac:dyDescent="0.3">
      <c r="A173" s="130">
        <f t="shared" si="51"/>
        <v>46203</v>
      </c>
      <c r="B173" s="130">
        <f t="shared" si="51"/>
        <v>46477</v>
      </c>
      <c r="C173" s="130">
        <f>C172</f>
        <v>46173</v>
      </c>
      <c r="D173" s="131" t="s">
        <v>21</v>
      </c>
      <c r="E173" s="34">
        <v>4</v>
      </c>
      <c r="F173" s="132"/>
      <c r="G173" s="132"/>
      <c r="H173" s="34">
        <f>E173</f>
        <v>4</v>
      </c>
      <c r="I173" s="34"/>
      <c r="J173" s="58"/>
      <c r="K173" s="58"/>
      <c r="L173" s="5">
        <f>(H173*'Assumption Sheet'!$K$22)/10^7</f>
        <v>0</v>
      </c>
      <c r="M173" s="58"/>
      <c r="N173" s="5">
        <f t="shared" si="50"/>
        <v>4</v>
      </c>
      <c r="O173" s="5">
        <f t="shared" si="42"/>
        <v>0</v>
      </c>
      <c r="P173" s="59"/>
      <c r="Q173" s="60"/>
      <c r="R173" s="60"/>
      <c r="S173" s="290">
        <f t="shared" si="43"/>
        <v>0</v>
      </c>
      <c r="T173" s="290">
        <f>M174</f>
        <v>0</v>
      </c>
      <c r="U173" s="292">
        <f t="shared" si="52"/>
        <v>46173</v>
      </c>
      <c r="V173" s="293">
        <f>S173*'Assumption Sheet'!$D$8</f>
        <v>0</v>
      </c>
      <c r="W173" s="293">
        <f>T173*'Assumption Sheet'!$D$8</f>
        <v>0</v>
      </c>
      <c r="X173" s="293">
        <f t="shared" si="53"/>
        <v>0</v>
      </c>
      <c r="Y173" s="61"/>
      <c r="Z173" s="59"/>
      <c r="AA173" s="59"/>
      <c r="AB173" s="59"/>
      <c r="AC173" s="59"/>
    </row>
    <row r="174" spans="1:29" ht="15.75" x14ac:dyDescent="0.3">
      <c r="A174" s="130">
        <f t="shared" si="51"/>
        <v>46203</v>
      </c>
      <c r="B174" s="130">
        <f t="shared" si="51"/>
        <v>46477</v>
      </c>
      <c r="C174" s="130">
        <f>C173</f>
        <v>46173</v>
      </c>
      <c r="D174" s="131" t="s">
        <v>22</v>
      </c>
      <c r="E174" s="3">
        <f>1</f>
        <v>1</v>
      </c>
      <c r="F174" s="132"/>
      <c r="G174" s="132"/>
      <c r="H174" s="34">
        <f>E174</f>
        <v>1</v>
      </c>
      <c r="I174" s="34"/>
      <c r="J174" s="58"/>
      <c r="K174" s="58"/>
      <c r="L174" s="5">
        <f>(H174*'Assumption Sheet'!$K$23)/10^7</f>
        <v>0</v>
      </c>
      <c r="M174" s="58"/>
      <c r="N174" s="5">
        <f t="shared" si="50"/>
        <v>1</v>
      </c>
      <c r="O174" s="5">
        <f t="shared" si="42"/>
        <v>0</v>
      </c>
      <c r="P174" s="59"/>
      <c r="Q174" s="60"/>
      <c r="R174" s="60"/>
      <c r="S174" s="290">
        <f t="shared" si="43"/>
        <v>0</v>
      </c>
      <c r="T174" s="290">
        <f>M175</f>
        <v>0</v>
      </c>
      <c r="U174" s="292">
        <f t="shared" si="52"/>
        <v>46173</v>
      </c>
      <c r="V174" s="293">
        <f>S174*'Assumption Sheet'!$D$8</f>
        <v>0</v>
      </c>
      <c r="W174" s="293">
        <f>T174*'Assumption Sheet'!$D$8</f>
        <v>0</v>
      </c>
      <c r="X174" s="293">
        <f t="shared" si="53"/>
        <v>0</v>
      </c>
      <c r="Y174" s="61"/>
      <c r="Z174" s="59"/>
      <c r="AA174" s="59"/>
      <c r="AB174" s="59"/>
      <c r="AC174" s="59"/>
    </row>
    <row r="175" spans="1:29" ht="15.75" x14ac:dyDescent="0.3">
      <c r="A175" s="130">
        <f t="shared" si="51"/>
        <v>46203</v>
      </c>
      <c r="B175" s="130">
        <f t="shared" si="51"/>
        <v>46477</v>
      </c>
      <c r="C175" s="130">
        <f>C174</f>
        <v>46173</v>
      </c>
      <c r="D175" s="131" t="s">
        <v>23</v>
      </c>
      <c r="E175" s="34">
        <v>1</v>
      </c>
      <c r="F175" s="132"/>
      <c r="G175" s="132"/>
      <c r="H175" s="132">
        <v>1</v>
      </c>
      <c r="I175" s="132"/>
      <c r="J175" s="58"/>
      <c r="K175" s="58"/>
      <c r="L175" s="5">
        <f>(H175*'Assumption Sheet'!$K$24)/10^7</f>
        <v>0</v>
      </c>
      <c r="M175" s="58"/>
      <c r="N175" s="5">
        <f t="shared" si="50"/>
        <v>1</v>
      </c>
      <c r="O175" s="5">
        <f t="shared" si="42"/>
        <v>0</v>
      </c>
      <c r="P175" s="59"/>
      <c r="Q175" s="60"/>
      <c r="R175" s="60"/>
      <c r="S175" s="290">
        <f t="shared" si="43"/>
        <v>0</v>
      </c>
      <c r="T175" s="290">
        <f>M176</f>
        <v>0</v>
      </c>
      <c r="U175" s="292">
        <f t="shared" si="52"/>
        <v>46173</v>
      </c>
      <c r="V175" s="293">
        <f>S175*'Assumption Sheet'!$D$8</f>
        <v>0</v>
      </c>
      <c r="W175" s="293">
        <f>T175*'Assumption Sheet'!$D$8</f>
        <v>0</v>
      </c>
      <c r="X175" s="293">
        <f t="shared" si="53"/>
        <v>0</v>
      </c>
      <c r="Y175" s="61"/>
      <c r="Z175" s="59"/>
      <c r="AA175" s="59"/>
      <c r="AB175" s="59"/>
      <c r="AC175" s="59"/>
    </row>
    <row r="176" spans="1:29" ht="15.75" x14ac:dyDescent="0.3">
      <c r="A176" s="130"/>
      <c r="B176" s="130">
        <f t="shared" si="51"/>
        <v>46477</v>
      </c>
      <c r="C176" s="130">
        <f>C175</f>
        <v>46173</v>
      </c>
      <c r="D176" s="131" t="s">
        <v>356</v>
      </c>
      <c r="E176" s="34"/>
      <c r="F176" s="132"/>
      <c r="G176" s="132"/>
      <c r="H176" s="132"/>
      <c r="I176" s="132"/>
      <c r="J176" s="58"/>
      <c r="K176" s="58"/>
      <c r="L176" s="58"/>
      <c r="M176" s="58">
        <f>(I176*'[20]Assumption Sheet'!$K$22)/10^7</f>
        <v>0</v>
      </c>
      <c r="N176" s="5"/>
      <c r="O176" s="5">
        <f t="shared" si="42"/>
        <v>0</v>
      </c>
      <c r="P176" s="59"/>
      <c r="Q176" s="60"/>
      <c r="R176" s="60"/>
      <c r="S176" s="290"/>
      <c r="T176" s="290"/>
      <c r="U176" s="292"/>
      <c r="V176" s="293"/>
      <c r="W176" s="293"/>
      <c r="X176" s="293"/>
      <c r="Y176" s="61"/>
      <c r="Z176" s="59"/>
      <c r="AA176" s="59"/>
      <c r="AB176" s="59"/>
      <c r="AC176" s="59"/>
    </row>
    <row r="177" spans="1:29" ht="15.75" x14ac:dyDescent="0.3">
      <c r="A177" s="130">
        <f>A175</f>
        <v>46203</v>
      </c>
      <c r="B177" s="130">
        <f>B175</f>
        <v>46477</v>
      </c>
      <c r="C177" s="130">
        <f>EOMONTH(C172,1)</f>
        <v>46203</v>
      </c>
      <c r="D177" s="131" t="s">
        <v>18</v>
      </c>
      <c r="E177" s="34"/>
      <c r="F177" s="34"/>
      <c r="G177" s="34"/>
      <c r="H177" s="132"/>
      <c r="I177" s="132"/>
      <c r="J177" s="5">
        <f>(F177*'[20]Assumption Sheet'!$K$18)/10^7</f>
        <v>0</v>
      </c>
      <c r="K177" s="5">
        <f>(G177*'[20]Assumption Sheet'!$K$18)/10^7</f>
        <v>0</v>
      </c>
      <c r="L177" s="5">
        <f>(H177*'[20]Assumption Sheet'!$K$18)/10^7</f>
        <v>0</v>
      </c>
      <c r="M177" s="58"/>
      <c r="N177" s="5">
        <f t="shared" si="50"/>
        <v>0</v>
      </c>
      <c r="O177" s="5">
        <f t="shared" si="42"/>
        <v>0</v>
      </c>
      <c r="P177" s="59"/>
      <c r="Q177" s="60"/>
      <c r="R177" s="60"/>
      <c r="S177" s="290">
        <f t="shared" si="43"/>
        <v>0</v>
      </c>
      <c r="T177" s="290">
        <f>M178</f>
        <v>0</v>
      </c>
      <c r="U177" s="292">
        <f t="shared" si="52"/>
        <v>46203</v>
      </c>
      <c r="V177" s="293">
        <f>S177*'Assumption Sheet'!$D$8</f>
        <v>0</v>
      </c>
      <c r="W177" s="293">
        <f>T177*'Assumption Sheet'!$D$8</f>
        <v>0</v>
      </c>
      <c r="X177" s="293">
        <f t="shared" si="53"/>
        <v>0</v>
      </c>
      <c r="Y177" s="61"/>
      <c r="Z177" s="59"/>
      <c r="AA177" s="59"/>
      <c r="AB177" s="59"/>
      <c r="AC177" s="59"/>
    </row>
    <row r="178" spans="1:29" ht="15.75" x14ac:dyDescent="0.3">
      <c r="A178" s="130">
        <f t="shared" si="51"/>
        <v>46203</v>
      </c>
      <c r="B178" s="130">
        <f t="shared" si="51"/>
        <v>46477</v>
      </c>
      <c r="C178" s="130">
        <f>C177</f>
        <v>46203</v>
      </c>
      <c r="D178" s="131" t="s">
        <v>21</v>
      </c>
      <c r="E178" s="34">
        <v>4</v>
      </c>
      <c r="F178" s="132"/>
      <c r="G178" s="132"/>
      <c r="H178" s="34">
        <f>E178</f>
        <v>4</v>
      </c>
      <c r="I178" s="34"/>
      <c r="J178" s="58"/>
      <c r="K178" s="58"/>
      <c r="L178" s="5">
        <f>(H178*'Assumption Sheet'!$K$22)/10^7</f>
        <v>0</v>
      </c>
      <c r="M178" s="58"/>
      <c r="N178" s="5">
        <f t="shared" si="50"/>
        <v>4</v>
      </c>
      <c r="O178" s="5">
        <f t="shared" si="42"/>
        <v>0</v>
      </c>
      <c r="P178" s="59"/>
      <c r="Q178" s="60"/>
      <c r="R178" s="60"/>
      <c r="S178" s="290">
        <f t="shared" si="43"/>
        <v>0</v>
      </c>
      <c r="T178" s="290">
        <f>M179</f>
        <v>0</v>
      </c>
      <c r="U178" s="292">
        <f t="shared" si="52"/>
        <v>46203</v>
      </c>
      <c r="V178" s="293">
        <f>S178*'Assumption Sheet'!$D$8</f>
        <v>0</v>
      </c>
      <c r="W178" s="293">
        <f>T178*'Assumption Sheet'!$D$8</f>
        <v>0</v>
      </c>
      <c r="X178" s="293">
        <f t="shared" si="53"/>
        <v>0</v>
      </c>
      <c r="Y178" s="61"/>
      <c r="Z178" s="59"/>
      <c r="AA178" s="59"/>
      <c r="AB178" s="59"/>
      <c r="AC178" s="59"/>
    </row>
    <row r="179" spans="1:29" ht="15.75" x14ac:dyDescent="0.3">
      <c r="A179" s="130">
        <f t="shared" si="51"/>
        <v>46203</v>
      </c>
      <c r="B179" s="130">
        <f t="shared" si="51"/>
        <v>46477</v>
      </c>
      <c r="C179" s="130">
        <f>C178</f>
        <v>46203</v>
      </c>
      <c r="D179" s="131" t="s">
        <v>22</v>
      </c>
      <c r="E179" s="3">
        <f>1</f>
        <v>1</v>
      </c>
      <c r="F179" s="132"/>
      <c r="G179" s="132"/>
      <c r="H179" s="34">
        <f>E179</f>
        <v>1</v>
      </c>
      <c r="I179" s="34"/>
      <c r="J179" s="58"/>
      <c r="K179" s="58"/>
      <c r="L179" s="5">
        <f>(H179*'Assumption Sheet'!$K$23)/10^7</f>
        <v>0</v>
      </c>
      <c r="M179" s="58"/>
      <c r="N179" s="5">
        <f t="shared" si="50"/>
        <v>1</v>
      </c>
      <c r="O179" s="5">
        <f t="shared" si="42"/>
        <v>0</v>
      </c>
      <c r="P179" s="59"/>
      <c r="Q179" s="60"/>
      <c r="R179" s="60"/>
      <c r="S179" s="290">
        <f t="shared" si="43"/>
        <v>0</v>
      </c>
      <c r="T179" s="290">
        <f>M180</f>
        <v>0</v>
      </c>
      <c r="U179" s="292">
        <f t="shared" si="52"/>
        <v>46203</v>
      </c>
      <c r="V179" s="293">
        <f>S179*'Assumption Sheet'!$D$8</f>
        <v>0</v>
      </c>
      <c r="W179" s="293">
        <f>T179*'Assumption Sheet'!$D$8</f>
        <v>0</v>
      </c>
      <c r="X179" s="293">
        <f t="shared" si="53"/>
        <v>0</v>
      </c>
      <c r="Y179" s="61"/>
      <c r="Z179" s="59"/>
      <c r="AA179" s="59"/>
      <c r="AB179" s="59"/>
      <c r="AC179" s="59"/>
    </row>
    <row r="180" spans="1:29" ht="15.75" x14ac:dyDescent="0.3">
      <c r="A180" s="130">
        <f t="shared" si="51"/>
        <v>46203</v>
      </c>
      <c r="B180" s="130">
        <f t="shared" si="51"/>
        <v>46477</v>
      </c>
      <c r="C180" s="130">
        <f>C179</f>
        <v>46203</v>
      </c>
      <c r="D180" s="131" t="s">
        <v>23</v>
      </c>
      <c r="E180" s="34">
        <v>1</v>
      </c>
      <c r="F180" s="132"/>
      <c r="G180" s="132"/>
      <c r="H180" s="132">
        <v>1</v>
      </c>
      <c r="I180" s="132"/>
      <c r="J180" s="58"/>
      <c r="K180" s="58"/>
      <c r="L180" s="5">
        <f>(H180*'Assumption Sheet'!$K$24)/10^7</f>
        <v>0</v>
      </c>
      <c r="M180" s="58"/>
      <c r="N180" s="5">
        <f t="shared" si="50"/>
        <v>1</v>
      </c>
      <c r="O180" s="5">
        <f t="shared" si="42"/>
        <v>0</v>
      </c>
      <c r="P180" s="59"/>
      <c r="Q180" s="60"/>
      <c r="R180" s="60"/>
      <c r="S180" s="290">
        <f t="shared" si="43"/>
        <v>0</v>
      </c>
      <c r="T180" s="290">
        <f>M181</f>
        <v>0</v>
      </c>
      <c r="U180" s="292">
        <f t="shared" si="52"/>
        <v>46203</v>
      </c>
      <c r="V180" s="293">
        <f>S180*'Assumption Sheet'!$D$8</f>
        <v>0</v>
      </c>
      <c r="W180" s="293">
        <f>T180*'Assumption Sheet'!$D$8</f>
        <v>0</v>
      </c>
      <c r="X180" s="293">
        <f t="shared" si="53"/>
        <v>0</v>
      </c>
      <c r="Y180" s="61"/>
      <c r="Z180" s="59"/>
      <c r="AA180" s="59"/>
      <c r="AB180" s="59"/>
      <c r="AC180" s="59"/>
    </row>
    <row r="181" spans="1:29" ht="15.75" x14ac:dyDescent="0.3">
      <c r="A181" s="130"/>
      <c r="B181" s="130">
        <f t="shared" si="51"/>
        <v>46477</v>
      </c>
      <c r="C181" s="130">
        <f>C180</f>
        <v>46203</v>
      </c>
      <c r="D181" s="131" t="s">
        <v>356</v>
      </c>
      <c r="E181" s="34"/>
      <c r="F181" s="132"/>
      <c r="G181" s="132"/>
      <c r="H181" s="132"/>
      <c r="I181" s="132"/>
      <c r="J181" s="58"/>
      <c r="K181" s="58"/>
      <c r="L181" s="58"/>
      <c r="M181" s="58">
        <f>(I181*'[20]Assumption Sheet'!$K$22)/10^7</f>
        <v>0</v>
      </c>
      <c r="N181" s="5"/>
      <c r="O181" s="5">
        <f t="shared" si="42"/>
        <v>0</v>
      </c>
      <c r="P181" s="59"/>
      <c r="Q181" s="60"/>
      <c r="R181" s="60"/>
      <c r="S181" s="290"/>
      <c r="T181" s="290"/>
      <c r="U181" s="292"/>
      <c r="V181" s="293"/>
      <c r="W181" s="293"/>
      <c r="X181" s="293"/>
      <c r="Y181" s="61"/>
      <c r="Z181" s="59"/>
      <c r="AA181" s="59"/>
      <c r="AB181" s="59"/>
      <c r="AC181" s="59"/>
    </row>
    <row r="182" spans="1:29" ht="15.75" x14ac:dyDescent="0.3">
      <c r="A182" s="130">
        <f>EOMONTH(A180,3)</f>
        <v>46295</v>
      </c>
      <c r="B182" s="130">
        <f>B180</f>
        <v>46477</v>
      </c>
      <c r="C182" s="130">
        <f>EOMONTH(C177,1)</f>
        <v>46234</v>
      </c>
      <c r="D182" s="131" t="s">
        <v>18</v>
      </c>
      <c r="E182" s="34"/>
      <c r="F182" s="34"/>
      <c r="G182" s="34"/>
      <c r="H182" s="132"/>
      <c r="I182" s="132"/>
      <c r="J182" s="5">
        <f>(F182*'[20]Assumption Sheet'!$K$18)/10^7</f>
        <v>0</v>
      </c>
      <c r="K182" s="5">
        <f>(G182*'[20]Assumption Sheet'!$K$18)/10^7</f>
        <v>0</v>
      </c>
      <c r="L182" s="5">
        <f>(H182*'[20]Assumption Sheet'!$K$18)/10^7</f>
        <v>0</v>
      </c>
      <c r="M182" s="58"/>
      <c r="N182" s="5">
        <f t="shared" si="50"/>
        <v>0</v>
      </c>
      <c r="O182" s="5">
        <f t="shared" si="42"/>
        <v>0</v>
      </c>
      <c r="P182" s="59"/>
      <c r="Q182" s="60"/>
      <c r="R182" s="60"/>
      <c r="S182" s="290">
        <f t="shared" si="43"/>
        <v>0</v>
      </c>
      <c r="T182" s="290">
        <f>M183</f>
        <v>0</v>
      </c>
      <c r="U182" s="292">
        <f t="shared" si="52"/>
        <v>46234</v>
      </c>
      <c r="V182" s="293">
        <f>S182*'Assumption Sheet'!$D$8</f>
        <v>0</v>
      </c>
      <c r="W182" s="293">
        <f>T182*'Assumption Sheet'!$D$8</f>
        <v>0</v>
      </c>
      <c r="X182" s="293">
        <f t="shared" si="53"/>
        <v>0</v>
      </c>
      <c r="Y182" s="61"/>
      <c r="Z182" s="59"/>
      <c r="AA182" s="59"/>
      <c r="AB182" s="59"/>
      <c r="AC182" s="59"/>
    </row>
    <row r="183" spans="1:29" ht="15.75" x14ac:dyDescent="0.3">
      <c r="A183" s="130">
        <f t="shared" ref="A183:B200" si="54">A182</f>
        <v>46295</v>
      </c>
      <c r="B183" s="130">
        <f t="shared" si="51"/>
        <v>46477</v>
      </c>
      <c r="C183" s="130">
        <f>C182</f>
        <v>46234</v>
      </c>
      <c r="D183" s="131" t="s">
        <v>21</v>
      </c>
      <c r="E183" s="34">
        <v>4</v>
      </c>
      <c r="F183" s="132"/>
      <c r="G183" s="132"/>
      <c r="H183" s="34">
        <f>E183</f>
        <v>4</v>
      </c>
      <c r="I183" s="34"/>
      <c r="J183" s="58"/>
      <c r="K183" s="58"/>
      <c r="L183" s="5">
        <f>(H183*'Assumption Sheet'!$K$22)/10^7</f>
        <v>0</v>
      </c>
      <c r="M183" s="58"/>
      <c r="N183" s="5">
        <f t="shared" si="50"/>
        <v>4</v>
      </c>
      <c r="O183" s="5">
        <f t="shared" si="42"/>
        <v>0</v>
      </c>
      <c r="P183" s="59"/>
      <c r="Q183" s="60"/>
      <c r="R183" s="60"/>
      <c r="S183" s="290">
        <f t="shared" si="43"/>
        <v>0</v>
      </c>
      <c r="T183" s="290">
        <f>M184</f>
        <v>0</v>
      </c>
      <c r="U183" s="292">
        <f t="shared" si="52"/>
        <v>46234</v>
      </c>
      <c r="V183" s="293">
        <f>S183*'Assumption Sheet'!$D$8</f>
        <v>0</v>
      </c>
      <c r="W183" s="293">
        <f>T183*'Assumption Sheet'!$D$8</f>
        <v>0</v>
      </c>
      <c r="X183" s="293">
        <f t="shared" si="53"/>
        <v>0</v>
      </c>
      <c r="Y183" s="61"/>
      <c r="Z183" s="59"/>
      <c r="AA183" s="59"/>
      <c r="AB183" s="59"/>
      <c r="AC183" s="59"/>
    </row>
    <row r="184" spans="1:29" ht="15.75" x14ac:dyDescent="0.3">
      <c r="A184" s="130">
        <f t="shared" si="54"/>
        <v>46295</v>
      </c>
      <c r="B184" s="130">
        <f t="shared" si="51"/>
        <v>46477</v>
      </c>
      <c r="C184" s="130">
        <f>C183</f>
        <v>46234</v>
      </c>
      <c r="D184" s="131" t="s">
        <v>22</v>
      </c>
      <c r="E184" s="3">
        <f>1</f>
        <v>1</v>
      </c>
      <c r="F184" s="132"/>
      <c r="G184" s="132"/>
      <c r="H184" s="34">
        <f>E184</f>
        <v>1</v>
      </c>
      <c r="I184" s="34"/>
      <c r="J184" s="58"/>
      <c r="K184" s="58"/>
      <c r="L184" s="5">
        <f>(H184*'Assumption Sheet'!$K$23)/10^7</f>
        <v>0</v>
      </c>
      <c r="M184" s="58"/>
      <c r="N184" s="5">
        <f t="shared" si="50"/>
        <v>1</v>
      </c>
      <c r="O184" s="5">
        <f t="shared" si="42"/>
        <v>0</v>
      </c>
      <c r="P184" s="59"/>
      <c r="Q184" s="60"/>
      <c r="R184" s="60"/>
      <c r="S184" s="290">
        <f t="shared" si="43"/>
        <v>0</v>
      </c>
      <c r="T184" s="290">
        <f>M185</f>
        <v>0</v>
      </c>
      <c r="U184" s="292">
        <f t="shared" si="52"/>
        <v>46234</v>
      </c>
      <c r="V184" s="293">
        <f>S184*'Assumption Sheet'!$D$8</f>
        <v>0</v>
      </c>
      <c r="W184" s="293">
        <f>T184*'Assumption Sheet'!$D$8</f>
        <v>0</v>
      </c>
      <c r="X184" s="293">
        <f t="shared" si="53"/>
        <v>0</v>
      </c>
      <c r="Y184" s="61"/>
      <c r="Z184" s="59"/>
      <c r="AA184" s="59"/>
      <c r="AB184" s="59"/>
      <c r="AC184" s="59"/>
    </row>
    <row r="185" spans="1:29" ht="15.75" x14ac:dyDescent="0.3">
      <c r="A185" s="130">
        <f t="shared" si="54"/>
        <v>46295</v>
      </c>
      <c r="B185" s="130">
        <f t="shared" si="51"/>
        <v>46477</v>
      </c>
      <c r="C185" s="130">
        <f>C184</f>
        <v>46234</v>
      </c>
      <c r="D185" s="131" t="s">
        <v>23</v>
      </c>
      <c r="E185" s="34">
        <v>1</v>
      </c>
      <c r="F185" s="132"/>
      <c r="G185" s="132"/>
      <c r="H185" s="132">
        <v>1</v>
      </c>
      <c r="I185" s="132"/>
      <c r="J185" s="58"/>
      <c r="K185" s="58"/>
      <c r="L185" s="5">
        <f>(H185*'Assumption Sheet'!$K$24)/10^7</f>
        <v>0</v>
      </c>
      <c r="M185" s="58"/>
      <c r="N185" s="5">
        <f t="shared" si="50"/>
        <v>1</v>
      </c>
      <c r="O185" s="5">
        <f t="shared" si="42"/>
        <v>0</v>
      </c>
      <c r="P185" s="59"/>
      <c r="Q185" s="60"/>
      <c r="R185" s="60"/>
      <c r="S185" s="290">
        <f t="shared" si="43"/>
        <v>0</v>
      </c>
      <c r="T185" s="290">
        <f>M186</f>
        <v>0</v>
      </c>
      <c r="U185" s="292">
        <f t="shared" si="52"/>
        <v>46234</v>
      </c>
      <c r="V185" s="293">
        <f>S185*'Assumption Sheet'!$D$8</f>
        <v>0</v>
      </c>
      <c r="W185" s="293">
        <f>T185*'Assumption Sheet'!$D$8</f>
        <v>0</v>
      </c>
      <c r="X185" s="293">
        <f t="shared" si="53"/>
        <v>0</v>
      </c>
      <c r="Y185" s="61"/>
      <c r="Z185" s="59"/>
      <c r="AA185" s="59"/>
      <c r="AB185" s="59"/>
      <c r="AC185" s="59"/>
    </row>
    <row r="186" spans="1:29" ht="15.75" x14ac:dyDescent="0.3">
      <c r="A186" s="130"/>
      <c r="B186" s="130">
        <f t="shared" si="51"/>
        <v>46477</v>
      </c>
      <c r="C186" s="130">
        <f>C185</f>
        <v>46234</v>
      </c>
      <c r="D186" s="131" t="s">
        <v>356</v>
      </c>
      <c r="E186" s="34"/>
      <c r="F186" s="132"/>
      <c r="G186" s="132"/>
      <c r="H186" s="132"/>
      <c r="I186" s="132"/>
      <c r="J186" s="58"/>
      <c r="K186" s="58"/>
      <c r="L186" s="58"/>
      <c r="M186" s="58">
        <f>(I186*'[20]Assumption Sheet'!$K$22)/10^7</f>
        <v>0</v>
      </c>
      <c r="N186" s="5"/>
      <c r="O186" s="5">
        <f t="shared" si="42"/>
        <v>0</v>
      </c>
      <c r="P186" s="59"/>
      <c r="Q186" s="60"/>
      <c r="R186" s="60"/>
      <c r="S186" s="290"/>
      <c r="T186" s="290"/>
      <c r="U186" s="292"/>
      <c r="V186" s="293"/>
      <c r="W186" s="293"/>
      <c r="X186" s="293"/>
      <c r="Y186" s="61"/>
      <c r="Z186" s="59"/>
      <c r="AA186" s="59"/>
      <c r="AB186" s="59"/>
      <c r="AC186" s="59"/>
    </row>
    <row r="187" spans="1:29" ht="15.75" x14ac:dyDescent="0.3">
      <c r="A187" s="130">
        <f>A185</f>
        <v>46295</v>
      </c>
      <c r="B187" s="130">
        <f>B185</f>
        <v>46477</v>
      </c>
      <c r="C187" s="130">
        <f>EOMONTH(C182,1)</f>
        <v>46265</v>
      </c>
      <c r="D187" s="131" t="s">
        <v>18</v>
      </c>
      <c r="E187" s="34"/>
      <c r="F187" s="34"/>
      <c r="G187" s="34"/>
      <c r="H187" s="132"/>
      <c r="I187" s="132"/>
      <c r="J187" s="5">
        <f>(F187*'[20]Assumption Sheet'!$K$18)/10^7</f>
        <v>0</v>
      </c>
      <c r="K187" s="5">
        <f>(G187*'[20]Assumption Sheet'!$K$18)/10^7</f>
        <v>0</v>
      </c>
      <c r="L187" s="5">
        <f>(H187*'[20]Assumption Sheet'!$K$18)/10^7</f>
        <v>0</v>
      </c>
      <c r="M187" s="58"/>
      <c r="N187" s="5">
        <f t="shared" si="50"/>
        <v>0</v>
      </c>
      <c r="O187" s="5">
        <f t="shared" si="42"/>
        <v>0</v>
      </c>
      <c r="P187" s="59"/>
      <c r="Q187" s="60"/>
      <c r="R187" s="60"/>
      <c r="S187" s="290">
        <f t="shared" si="43"/>
        <v>0</v>
      </c>
      <c r="T187" s="290">
        <f>M188</f>
        <v>0</v>
      </c>
      <c r="U187" s="292">
        <f t="shared" si="52"/>
        <v>46265</v>
      </c>
      <c r="V187" s="293">
        <f>S187*'Assumption Sheet'!$D$8</f>
        <v>0</v>
      </c>
      <c r="W187" s="293">
        <f>T187*'Assumption Sheet'!$D$8</f>
        <v>0</v>
      </c>
      <c r="X187" s="293">
        <f t="shared" si="53"/>
        <v>0</v>
      </c>
      <c r="Y187" s="61"/>
      <c r="Z187" s="59"/>
      <c r="AA187" s="59"/>
      <c r="AB187" s="59"/>
      <c r="AC187" s="59"/>
    </row>
    <row r="188" spans="1:29" ht="15.75" x14ac:dyDescent="0.3">
      <c r="A188" s="130">
        <f t="shared" si="54"/>
        <v>46295</v>
      </c>
      <c r="B188" s="130">
        <f t="shared" si="54"/>
        <v>46477</v>
      </c>
      <c r="C188" s="130">
        <f>C187</f>
        <v>46265</v>
      </c>
      <c r="D188" s="131" t="s">
        <v>21</v>
      </c>
      <c r="E188" s="34">
        <v>4</v>
      </c>
      <c r="F188" s="132"/>
      <c r="G188" s="132"/>
      <c r="H188" s="34">
        <f>E188</f>
        <v>4</v>
      </c>
      <c r="I188" s="34"/>
      <c r="J188" s="58"/>
      <c r="K188" s="58"/>
      <c r="L188" s="5">
        <f>(H188*'Assumption Sheet'!$K$22)/10^7</f>
        <v>0</v>
      </c>
      <c r="M188" s="58"/>
      <c r="N188" s="5">
        <f t="shared" si="50"/>
        <v>4</v>
      </c>
      <c r="O188" s="5">
        <f t="shared" si="42"/>
        <v>0</v>
      </c>
      <c r="P188" s="59"/>
      <c r="Q188" s="60"/>
      <c r="R188" s="60"/>
      <c r="S188" s="290">
        <f t="shared" si="43"/>
        <v>0</v>
      </c>
      <c r="T188" s="290">
        <f>M189</f>
        <v>0</v>
      </c>
      <c r="U188" s="292">
        <f t="shared" si="52"/>
        <v>46265</v>
      </c>
      <c r="V188" s="293">
        <f>S188*'Assumption Sheet'!$D$8</f>
        <v>0</v>
      </c>
      <c r="W188" s="293">
        <f>T188*'Assumption Sheet'!$D$8</f>
        <v>0</v>
      </c>
      <c r="X188" s="293">
        <f t="shared" si="53"/>
        <v>0</v>
      </c>
      <c r="Y188" s="61"/>
      <c r="Z188" s="59"/>
      <c r="AA188" s="59"/>
      <c r="AB188" s="59"/>
      <c r="AC188" s="59"/>
    </row>
    <row r="189" spans="1:29" ht="15.75" x14ac:dyDescent="0.3">
      <c r="A189" s="130">
        <f t="shared" si="54"/>
        <v>46295</v>
      </c>
      <c r="B189" s="130">
        <f t="shared" si="54"/>
        <v>46477</v>
      </c>
      <c r="C189" s="130">
        <f>C188</f>
        <v>46265</v>
      </c>
      <c r="D189" s="131" t="s">
        <v>22</v>
      </c>
      <c r="E189" s="3">
        <f>1</f>
        <v>1</v>
      </c>
      <c r="F189" s="132"/>
      <c r="G189" s="132"/>
      <c r="H189" s="34">
        <f>E189</f>
        <v>1</v>
      </c>
      <c r="I189" s="34"/>
      <c r="J189" s="58"/>
      <c r="K189" s="58"/>
      <c r="L189" s="5">
        <f>(H189*'Assumption Sheet'!$K$23)/10^7</f>
        <v>0</v>
      </c>
      <c r="M189" s="58"/>
      <c r="N189" s="5">
        <f t="shared" si="50"/>
        <v>1</v>
      </c>
      <c r="O189" s="5">
        <f t="shared" si="42"/>
        <v>0</v>
      </c>
      <c r="P189" s="59"/>
      <c r="Q189" s="60"/>
      <c r="R189" s="60"/>
      <c r="S189" s="290">
        <f t="shared" si="43"/>
        <v>0</v>
      </c>
      <c r="T189" s="290">
        <f>M190</f>
        <v>0</v>
      </c>
      <c r="U189" s="292">
        <f t="shared" si="52"/>
        <v>46265</v>
      </c>
      <c r="V189" s="293">
        <f>S189*'Assumption Sheet'!$D$8</f>
        <v>0</v>
      </c>
      <c r="W189" s="293">
        <f>T189*'Assumption Sheet'!$D$8</f>
        <v>0</v>
      </c>
      <c r="X189" s="293">
        <f t="shared" si="53"/>
        <v>0</v>
      </c>
      <c r="Y189" s="61"/>
      <c r="Z189" s="59"/>
      <c r="AA189" s="59"/>
      <c r="AB189" s="59"/>
      <c r="AC189" s="59"/>
    </row>
    <row r="190" spans="1:29" ht="15.75" x14ac:dyDescent="0.3">
      <c r="A190" s="130">
        <f t="shared" si="54"/>
        <v>46295</v>
      </c>
      <c r="B190" s="130">
        <f t="shared" si="54"/>
        <v>46477</v>
      </c>
      <c r="C190" s="130">
        <f>C189</f>
        <v>46265</v>
      </c>
      <c r="D190" s="131" t="s">
        <v>23</v>
      </c>
      <c r="E190" s="34">
        <v>1</v>
      </c>
      <c r="F190" s="132"/>
      <c r="G190" s="132"/>
      <c r="H190" s="132">
        <v>1</v>
      </c>
      <c r="I190" s="132"/>
      <c r="J190" s="58"/>
      <c r="K190" s="58"/>
      <c r="L190" s="5">
        <f>(H190*'Assumption Sheet'!$K$24)/10^7</f>
        <v>0</v>
      </c>
      <c r="M190" s="58"/>
      <c r="N190" s="5">
        <f t="shared" si="50"/>
        <v>1</v>
      </c>
      <c r="O190" s="5">
        <f t="shared" si="42"/>
        <v>0</v>
      </c>
      <c r="P190" s="59"/>
      <c r="Q190" s="60"/>
      <c r="R190" s="60"/>
      <c r="S190" s="290">
        <f t="shared" si="43"/>
        <v>0</v>
      </c>
      <c r="T190" s="290">
        <f>M191</f>
        <v>0</v>
      </c>
      <c r="U190" s="292">
        <f t="shared" si="52"/>
        <v>46265</v>
      </c>
      <c r="V190" s="293">
        <f>S190*'Assumption Sheet'!$D$8</f>
        <v>0</v>
      </c>
      <c r="W190" s="293">
        <f>T190*'Assumption Sheet'!$D$8</f>
        <v>0</v>
      </c>
      <c r="X190" s="293">
        <f t="shared" si="53"/>
        <v>0</v>
      </c>
      <c r="Y190" s="61"/>
      <c r="Z190" s="59"/>
      <c r="AA190" s="59"/>
      <c r="AB190" s="59"/>
      <c r="AC190" s="59"/>
    </row>
    <row r="191" spans="1:29" ht="15.75" x14ac:dyDescent="0.3">
      <c r="A191" s="130"/>
      <c r="B191" s="130">
        <f t="shared" si="54"/>
        <v>46477</v>
      </c>
      <c r="C191" s="130">
        <f>C190</f>
        <v>46265</v>
      </c>
      <c r="D191" s="131" t="s">
        <v>362</v>
      </c>
      <c r="E191" s="34"/>
      <c r="F191" s="132"/>
      <c r="G191" s="132"/>
      <c r="H191" s="132"/>
      <c r="I191" s="132"/>
      <c r="J191" s="58"/>
      <c r="K191" s="58"/>
      <c r="L191" s="58"/>
      <c r="M191" s="58">
        <f>(I191*'[20]Assumption Sheet'!$K$22)/10^7</f>
        <v>0</v>
      </c>
      <c r="N191" s="5"/>
      <c r="O191" s="5">
        <f t="shared" si="42"/>
        <v>0</v>
      </c>
      <c r="P191" s="59"/>
      <c r="Q191" s="60"/>
      <c r="R191" s="60"/>
      <c r="S191" s="290"/>
      <c r="T191" s="290"/>
      <c r="U191" s="292"/>
      <c r="V191" s="293"/>
      <c r="W191" s="293"/>
      <c r="X191" s="293"/>
      <c r="Y191" s="61"/>
      <c r="Z191" s="59"/>
      <c r="AA191" s="59"/>
      <c r="AB191" s="59"/>
      <c r="AC191" s="59"/>
    </row>
    <row r="192" spans="1:29" ht="15.75" x14ac:dyDescent="0.3">
      <c r="A192" s="130">
        <f>A190</f>
        <v>46295</v>
      </c>
      <c r="B192" s="130">
        <f>B190</f>
        <v>46477</v>
      </c>
      <c r="C192" s="130">
        <f>EOMONTH(C187,1)</f>
        <v>46295</v>
      </c>
      <c r="D192" s="131" t="s">
        <v>18</v>
      </c>
      <c r="E192" s="34"/>
      <c r="F192" s="34"/>
      <c r="G192" s="34"/>
      <c r="H192" s="132"/>
      <c r="I192" s="132"/>
      <c r="J192" s="5">
        <f>(F192*'[20]Assumption Sheet'!$K$18)/10^7</f>
        <v>0</v>
      </c>
      <c r="K192" s="5">
        <f>(G192*'[20]Assumption Sheet'!$K$18)/10^7</f>
        <v>0</v>
      </c>
      <c r="L192" s="5">
        <f>(H192*'[20]Assumption Sheet'!$K$18)/10^7</f>
        <v>0</v>
      </c>
      <c r="M192" s="58"/>
      <c r="N192" s="5">
        <f t="shared" si="50"/>
        <v>0</v>
      </c>
      <c r="O192" s="5">
        <f t="shared" si="42"/>
        <v>0</v>
      </c>
      <c r="P192" s="59"/>
      <c r="Q192" s="60"/>
      <c r="R192" s="60"/>
      <c r="S192" s="290">
        <f t="shared" si="43"/>
        <v>0</v>
      </c>
      <c r="T192" s="290">
        <f>M193</f>
        <v>0</v>
      </c>
      <c r="U192" s="292">
        <f t="shared" si="52"/>
        <v>46295</v>
      </c>
      <c r="V192" s="293">
        <f>S192*'Assumption Sheet'!$D$8</f>
        <v>0</v>
      </c>
      <c r="W192" s="293">
        <f>T192*'Assumption Sheet'!$D$8</f>
        <v>0</v>
      </c>
      <c r="X192" s="293">
        <f t="shared" si="53"/>
        <v>0</v>
      </c>
      <c r="Y192" s="61"/>
      <c r="Z192" s="59"/>
      <c r="AA192" s="59"/>
      <c r="AB192" s="59"/>
      <c r="AC192" s="59"/>
    </row>
    <row r="193" spans="1:29" ht="15.75" x14ac:dyDescent="0.3">
      <c r="A193" s="130">
        <f t="shared" si="54"/>
        <v>46295</v>
      </c>
      <c r="B193" s="130">
        <f t="shared" si="54"/>
        <v>46477</v>
      </c>
      <c r="C193" s="130">
        <f>C192</f>
        <v>46295</v>
      </c>
      <c r="D193" s="131" t="s">
        <v>21</v>
      </c>
      <c r="E193" s="34">
        <v>4</v>
      </c>
      <c r="F193" s="132"/>
      <c r="G193" s="132"/>
      <c r="H193" s="34">
        <f>E193</f>
        <v>4</v>
      </c>
      <c r="I193" s="34"/>
      <c r="J193" s="58"/>
      <c r="K193" s="58"/>
      <c r="L193" s="5">
        <f>(H193*'Assumption Sheet'!$K$22)/10^7</f>
        <v>0</v>
      </c>
      <c r="M193" s="58"/>
      <c r="N193" s="5">
        <f t="shared" si="50"/>
        <v>4</v>
      </c>
      <c r="O193" s="5">
        <f t="shared" si="42"/>
        <v>0</v>
      </c>
      <c r="P193" s="59"/>
      <c r="Q193" s="60"/>
      <c r="R193" s="60"/>
      <c r="S193" s="290">
        <f t="shared" si="43"/>
        <v>0</v>
      </c>
      <c r="T193" s="290">
        <f>M194</f>
        <v>0</v>
      </c>
      <c r="U193" s="292">
        <f t="shared" si="52"/>
        <v>46295</v>
      </c>
      <c r="V193" s="293">
        <f>S193*'Assumption Sheet'!$D$8</f>
        <v>0</v>
      </c>
      <c r="W193" s="293">
        <f>T193*'Assumption Sheet'!$D$8</f>
        <v>0</v>
      </c>
      <c r="X193" s="293">
        <f t="shared" si="53"/>
        <v>0</v>
      </c>
      <c r="Y193" s="61"/>
      <c r="Z193" s="59"/>
      <c r="AA193" s="59"/>
      <c r="AB193" s="59"/>
      <c r="AC193" s="59"/>
    </row>
    <row r="194" spans="1:29" ht="15.75" x14ac:dyDescent="0.3">
      <c r="A194" s="130">
        <f t="shared" si="54"/>
        <v>46295</v>
      </c>
      <c r="B194" s="130">
        <f t="shared" si="54"/>
        <v>46477</v>
      </c>
      <c r="C194" s="130">
        <f>C193</f>
        <v>46295</v>
      </c>
      <c r="D194" s="131" t="s">
        <v>22</v>
      </c>
      <c r="E194" s="3">
        <v>2</v>
      </c>
      <c r="F194" s="132"/>
      <c r="G194" s="132"/>
      <c r="H194" s="34">
        <f>E194</f>
        <v>2</v>
      </c>
      <c r="I194" s="34"/>
      <c r="J194" s="58"/>
      <c r="K194" s="58"/>
      <c r="L194" s="5">
        <f>(H194*'Assumption Sheet'!$K$23)/10^7</f>
        <v>0</v>
      </c>
      <c r="M194" s="58"/>
      <c r="N194" s="5">
        <f t="shared" si="50"/>
        <v>2</v>
      </c>
      <c r="O194" s="5">
        <f t="shared" si="42"/>
        <v>0</v>
      </c>
      <c r="P194" s="59"/>
      <c r="Q194" s="60"/>
      <c r="R194" s="60"/>
      <c r="S194" s="290">
        <f t="shared" si="43"/>
        <v>0</v>
      </c>
      <c r="T194" s="290">
        <f>M195</f>
        <v>0</v>
      </c>
      <c r="U194" s="292">
        <f t="shared" si="52"/>
        <v>46295</v>
      </c>
      <c r="V194" s="293">
        <f>S194*'Assumption Sheet'!$D$8</f>
        <v>0</v>
      </c>
      <c r="W194" s="293">
        <f>T194*'Assumption Sheet'!$D$8</f>
        <v>0</v>
      </c>
      <c r="X194" s="293">
        <f t="shared" si="53"/>
        <v>0</v>
      </c>
      <c r="Y194" s="61"/>
      <c r="Z194" s="59"/>
      <c r="AA194" s="59"/>
      <c r="AB194" s="59"/>
      <c r="AC194" s="59"/>
    </row>
    <row r="195" spans="1:29" ht="15.75" x14ac:dyDescent="0.3">
      <c r="A195" s="130">
        <f t="shared" si="54"/>
        <v>46295</v>
      </c>
      <c r="B195" s="130">
        <f t="shared" si="54"/>
        <v>46477</v>
      </c>
      <c r="C195" s="130">
        <f>C194</f>
        <v>46295</v>
      </c>
      <c r="D195" s="131" t="s">
        <v>23</v>
      </c>
      <c r="E195" s="34">
        <v>1</v>
      </c>
      <c r="F195" s="132"/>
      <c r="G195" s="132"/>
      <c r="H195" s="132">
        <v>1</v>
      </c>
      <c r="I195" s="132"/>
      <c r="J195" s="58"/>
      <c r="K195" s="58"/>
      <c r="L195" s="5">
        <f>(H195*'Assumption Sheet'!$K$24)/10^7</f>
        <v>0</v>
      </c>
      <c r="M195" s="58"/>
      <c r="N195" s="5">
        <f t="shared" si="50"/>
        <v>1</v>
      </c>
      <c r="O195" s="5">
        <f t="shared" si="42"/>
        <v>0</v>
      </c>
      <c r="P195" s="59"/>
      <c r="Q195" s="60"/>
      <c r="R195" s="60"/>
      <c r="S195" s="290">
        <f t="shared" si="43"/>
        <v>0</v>
      </c>
      <c r="T195" s="290">
        <f>M196</f>
        <v>0</v>
      </c>
      <c r="U195" s="292">
        <f t="shared" si="52"/>
        <v>46295</v>
      </c>
      <c r="V195" s="293">
        <f>S195*'Assumption Sheet'!$D$8</f>
        <v>0</v>
      </c>
      <c r="W195" s="293">
        <f>T195*'Assumption Sheet'!$D$8</f>
        <v>0</v>
      </c>
      <c r="X195" s="293">
        <f t="shared" si="53"/>
        <v>0</v>
      </c>
      <c r="Y195" s="61"/>
      <c r="Z195" s="59"/>
      <c r="AA195" s="59"/>
      <c r="AB195" s="59"/>
      <c r="AC195" s="59"/>
    </row>
    <row r="196" spans="1:29" ht="15.75" x14ac:dyDescent="0.3">
      <c r="A196" s="130">
        <f>EOMONTH(A195,3)</f>
        <v>46387</v>
      </c>
      <c r="B196" s="130">
        <f t="shared" si="54"/>
        <v>46477</v>
      </c>
      <c r="C196" s="130">
        <f>EOMONTH(C192,1)</f>
        <v>46326</v>
      </c>
      <c r="D196" s="131" t="s">
        <v>18</v>
      </c>
      <c r="E196" s="34"/>
      <c r="F196" s="34"/>
      <c r="G196" s="34"/>
      <c r="H196" s="132"/>
      <c r="I196" s="132"/>
      <c r="J196" s="5">
        <f>(F196*'[20]Assumption Sheet'!$K$18)/10^7</f>
        <v>0</v>
      </c>
      <c r="K196" s="5">
        <f>(G196*'[20]Assumption Sheet'!$K$18)/10^7</f>
        <v>0</v>
      </c>
      <c r="L196" s="5">
        <f>(H196*'[20]Assumption Sheet'!$K$18)/10^7</f>
        <v>0</v>
      </c>
      <c r="M196" s="58"/>
      <c r="N196" s="5">
        <f t="shared" si="50"/>
        <v>0</v>
      </c>
      <c r="O196" s="5">
        <f t="shared" si="42"/>
        <v>0</v>
      </c>
    </row>
    <row r="197" spans="1:29" ht="15.75" x14ac:dyDescent="0.3">
      <c r="A197" s="130">
        <f t="shared" ref="A197:B212" si="55">A196</f>
        <v>46387</v>
      </c>
      <c r="B197" s="130">
        <f t="shared" si="54"/>
        <v>46477</v>
      </c>
      <c r="C197" s="130">
        <f>C196</f>
        <v>46326</v>
      </c>
      <c r="D197" s="131" t="s">
        <v>21</v>
      </c>
      <c r="E197" s="34">
        <v>4</v>
      </c>
      <c r="F197" s="132"/>
      <c r="G197" s="132"/>
      <c r="H197" s="34">
        <f>E197</f>
        <v>4</v>
      </c>
      <c r="I197" s="34"/>
      <c r="J197" s="58"/>
      <c r="K197" s="58"/>
      <c r="L197" s="5">
        <f>(H197*'Assumption Sheet'!$K$22)/10^7</f>
        <v>0</v>
      </c>
      <c r="M197" s="58"/>
      <c r="N197" s="5">
        <f t="shared" si="50"/>
        <v>4</v>
      </c>
      <c r="O197" s="5">
        <f t="shared" si="42"/>
        <v>0</v>
      </c>
    </row>
    <row r="198" spans="1:29" ht="15.75" x14ac:dyDescent="0.3">
      <c r="A198" s="130">
        <f t="shared" si="55"/>
        <v>46387</v>
      </c>
      <c r="B198" s="130">
        <f t="shared" si="54"/>
        <v>46477</v>
      </c>
      <c r="C198" s="130">
        <f>C197</f>
        <v>46326</v>
      </c>
      <c r="D198" s="131" t="s">
        <v>22</v>
      </c>
      <c r="E198" s="3">
        <v>2</v>
      </c>
      <c r="F198" s="132"/>
      <c r="G198" s="132"/>
      <c r="H198" s="34">
        <f>E198</f>
        <v>2</v>
      </c>
      <c r="I198" s="34"/>
      <c r="J198" s="58"/>
      <c r="K198" s="58"/>
      <c r="L198" s="5">
        <f>(H198*'Assumption Sheet'!$K$23)/10^7</f>
        <v>0</v>
      </c>
      <c r="M198" s="58"/>
      <c r="N198" s="5">
        <f t="shared" si="50"/>
        <v>2</v>
      </c>
      <c r="O198" s="5">
        <f t="shared" si="42"/>
        <v>0</v>
      </c>
    </row>
    <row r="199" spans="1:29" ht="15.75" x14ac:dyDescent="0.3">
      <c r="A199" s="130">
        <f t="shared" si="55"/>
        <v>46387</v>
      </c>
      <c r="B199" s="130">
        <f t="shared" si="54"/>
        <v>46477</v>
      </c>
      <c r="C199" s="130">
        <f>C198</f>
        <v>46326</v>
      </c>
      <c r="D199" s="131" t="s">
        <v>23</v>
      </c>
      <c r="E199" s="34">
        <v>1</v>
      </c>
      <c r="F199" s="132"/>
      <c r="G199" s="132"/>
      <c r="H199" s="132">
        <v>1</v>
      </c>
      <c r="I199" s="132"/>
      <c r="J199" s="58"/>
      <c r="K199" s="58"/>
      <c r="L199" s="5">
        <f>(H199*'Assumption Sheet'!$K$24)/10^7</f>
        <v>0</v>
      </c>
      <c r="M199" s="58"/>
      <c r="N199" s="5">
        <f t="shared" si="50"/>
        <v>1</v>
      </c>
      <c r="O199" s="5">
        <f t="shared" si="42"/>
        <v>0</v>
      </c>
    </row>
    <row r="200" spans="1:29" ht="15.75" x14ac:dyDescent="0.3">
      <c r="A200" s="130">
        <f t="shared" si="55"/>
        <v>46387</v>
      </c>
      <c r="B200" s="130">
        <f t="shared" si="54"/>
        <v>46477</v>
      </c>
      <c r="C200" s="130">
        <f>EOMONTH(C196,1)</f>
        <v>46356</v>
      </c>
      <c r="D200" s="131" t="s">
        <v>18</v>
      </c>
      <c r="E200" s="34"/>
      <c r="F200" s="34"/>
      <c r="G200" s="34"/>
      <c r="H200" s="132"/>
      <c r="I200" s="132"/>
      <c r="J200" s="5">
        <f>(F200*'[20]Assumption Sheet'!$K$18)/10^7</f>
        <v>0</v>
      </c>
      <c r="K200" s="5">
        <f>(G200*'[20]Assumption Sheet'!$K$18)/10^7</f>
        <v>0</v>
      </c>
      <c r="L200" s="5">
        <f>(H200*'[20]Assumption Sheet'!$K$18)/10^7</f>
        <v>0</v>
      </c>
      <c r="M200" s="58"/>
      <c r="N200" s="5">
        <f t="shared" si="50"/>
        <v>0</v>
      </c>
      <c r="O200" s="5">
        <f t="shared" si="42"/>
        <v>0</v>
      </c>
    </row>
    <row r="201" spans="1:29" ht="15.75" x14ac:dyDescent="0.3">
      <c r="A201" s="130">
        <f t="shared" si="55"/>
        <v>46387</v>
      </c>
      <c r="B201" s="130">
        <f t="shared" si="55"/>
        <v>46477</v>
      </c>
      <c r="C201" s="130">
        <f>C200</f>
        <v>46356</v>
      </c>
      <c r="D201" s="131" t="s">
        <v>21</v>
      </c>
      <c r="E201" s="34">
        <v>4</v>
      </c>
      <c r="F201" s="132"/>
      <c r="G201" s="132"/>
      <c r="H201" s="34">
        <f>E201</f>
        <v>4</v>
      </c>
      <c r="I201" s="34"/>
      <c r="J201" s="58"/>
      <c r="K201" s="58"/>
      <c r="L201" s="5">
        <f>(H201*'Assumption Sheet'!$K$22)/10^7</f>
        <v>0</v>
      </c>
      <c r="M201" s="58"/>
      <c r="N201" s="5">
        <f t="shared" si="50"/>
        <v>4</v>
      </c>
      <c r="O201" s="5">
        <f t="shared" si="42"/>
        <v>0</v>
      </c>
    </row>
    <row r="202" spans="1:29" ht="15.75" x14ac:dyDescent="0.3">
      <c r="A202" s="130">
        <f t="shared" si="55"/>
        <v>46387</v>
      </c>
      <c r="B202" s="130">
        <f t="shared" si="55"/>
        <v>46477</v>
      </c>
      <c r="C202" s="130">
        <f>C201</f>
        <v>46356</v>
      </c>
      <c r="D202" s="131" t="s">
        <v>22</v>
      </c>
      <c r="E202" s="3">
        <v>2</v>
      </c>
      <c r="F202" s="132"/>
      <c r="G202" s="132"/>
      <c r="H202" s="34">
        <f>E202</f>
        <v>2</v>
      </c>
      <c r="I202" s="34"/>
      <c r="J202" s="58"/>
      <c r="K202" s="58"/>
      <c r="L202" s="5">
        <f>(H202*'Assumption Sheet'!$K$23)/10^7</f>
        <v>0</v>
      </c>
      <c r="M202" s="58"/>
      <c r="N202" s="5">
        <f t="shared" si="50"/>
        <v>2</v>
      </c>
      <c r="O202" s="5">
        <f t="shared" si="42"/>
        <v>0</v>
      </c>
    </row>
    <row r="203" spans="1:29" ht="15.75" x14ac:dyDescent="0.3">
      <c r="A203" s="130">
        <f t="shared" si="55"/>
        <v>46387</v>
      </c>
      <c r="B203" s="130">
        <f t="shared" si="55"/>
        <v>46477</v>
      </c>
      <c r="C203" s="130">
        <f>C202</f>
        <v>46356</v>
      </c>
      <c r="D203" s="131" t="s">
        <v>23</v>
      </c>
      <c r="E203" s="34"/>
      <c r="F203" s="132"/>
      <c r="G203" s="132"/>
      <c r="H203" s="132"/>
      <c r="I203" s="132"/>
      <c r="J203" s="58"/>
      <c r="K203" s="58"/>
      <c r="L203" s="58"/>
      <c r="M203" s="58"/>
      <c r="N203" s="5">
        <f t="shared" si="50"/>
        <v>0</v>
      </c>
      <c r="O203" s="5">
        <f t="shared" si="42"/>
        <v>0</v>
      </c>
    </row>
    <row r="204" spans="1:29" ht="15.75" x14ac:dyDescent="0.3">
      <c r="A204" s="130">
        <f t="shared" si="55"/>
        <v>46387</v>
      </c>
      <c r="B204" s="130">
        <f t="shared" si="55"/>
        <v>46477</v>
      </c>
      <c r="C204" s="130">
        <f>EOMONTH(C200,1)</f>
        <v>46387</v>
      </c>
      <c r="D204" s="131" t="s">
        <v>18</v>
      </c>
      <c r="E204" s="34"/>
      <c r="F204" s="34"/>
      <c r="G204" s="34"/>
      <c r="H204" s="132"/>
      <c r="I204" s="132"/>
      <c r="J204" s="5">
        <f>(F204*'[20]Assumption Sheet'!$K$18)/10^7</f>
        <v>0</v>
      </c>
      <c r="K204" s="5">
        <f>(G204*'[20]Assumption Sheet'!$K$18)/10^7</f>
        <v>0</v>
      </c>
      <c r="L204" s="5">
        <f>(H204*'[20]Assumption Sheet'!$K$18)/10^7</f>
        <v>0</v>
      </c>
      <c r="M204" s="58"/>
      <c r="N204" s="5">
        <f t="shared" si="50"/>
        <v>0</v>
      </c>
      <c r="O204" s="5">
        <f t="shared" ref="O204:O219" si="56">SUM(J204:M204)</f>
        <v>0</v>
      </c>
    </row>
    <row r="205" spans="1:29" ht="15.75" x14ac:dyDescent="0.3">
      <c r="A205" s="130">
        <f t="shared" si="55"/>
        <v>46387</v>
      </c>
      <c r="B205" s="130">
        <f t="shared" si="55"/>
        <v>46477</v>
      </c>
      <c r="C205" s="130">
        <f>C204</f>
        <v>46387</v>
      </c>
      <c r="D205" s="131" t="s">
        <v>21</v>
      </c>
      <c r="E205" s="34">
        <v>4</v>
      </c>
      <c r="F205" s="132"/>
      <c r="G205" s="132"/>
      <c r="H205" s="34">
        <f>E205</f>
        <v>4</v>
      </c>
      <c r="I205" s="34"/>
      <c r="J205" s="58"/>
      <c r="K205" s="58"/>
      <c r="L205" s="5">
        <f>(H205*'Assumption Sheet'!$K$22)/10^7</f>
        <v>0</v>
      </c>
      <c r="M205" s="58"/>
      <c r="N205" s="5">
        <f t="shared" si="50"/>
        <v>4</v>
      </c>
      <c r="O205" s="5">
        <f t="shared" si="56"/>
        <v>0</v>
      </c>
    </row>
    <row r="206" spans="1:29" ht="15.75" x14ac:dyDescent="0.3">
      <c r="A206" s="130">
        <f t="shared" si="55"/>
        <v>46387</v>
      </c>
      <c r="B206" s="130">
        <f t="shared" si="55"/>
        <v>46477</v>
      </c>
      <c r="C206" s="130">
        <f>C205</f>
        <v>46387</v>
      </c>
      <c r="D206" s="131" t="s">
        <v>22</v>
      </c>
      <c r="E206" s="3">
        <v>2</v>
      </c>
      <c r="F206" s="132"/>
      <c r="G206" s="132"/>
      <c r="H206" s="34">
        <f>E206</f>
        <v>2</v>
      </c>
      <c r="I206" s="34"/>
      <c r="J206" s="58"/>
      <c r="K206" s="58"/>
      <c r="L206" s="5">
        <f>(H206*'Assumption Sheet'!$K$23)/10^7</f>
        <v>0</v>
      </c>
      <c r="M206" s="58"/>
      <c r="N206" s="5">
        <f t="shared" si="50"/>
        <v>2</v>
      </c>
      <c r="O206" s="5">
        <f t="shared" si="56"/>
        <v>0</v>
      </c>
    </row>
    <row r="207" spans="1:29" ht="15.75" x14ac:dyDescent="0.3">
      <c r="A207" s="130">
        <f t="shared" si="55"/>
        <v>46387</v>
      </c>
      <c r="B207" s="130">
        <f t="shared" si="55"/>
        <v>46477</v>
      </c>
      <c r="C207" s="130">
        <f>C206</f>
        <v>46387</v>
      </c>
      <c r="D207" s="131" t="s">
        <v>23</v>
      </c>
      <c r="E207" s="34"/>
      <c r="F207" s="132"/>
      <c r="G207" s="132"/>
      <c r="H207" s="132"/>
      <c r="I207" s="132"/>
      <c r="J207" s="58"/>
      <c r="K207" s="58"/>
      <c r="L207" s="58"/>
      <c r="M207" s="58"/>
      <c r="N207" s="5">
        <f t="shared" si="50"/>
        <v>0</v>
      </c>
      <c r="O207" s="5">
        <f t="shared" si="56"/>
        <v>0</v>
      </c>
    </row>
    <row r="208" spans="1:29" ht="15.75" x14ac:dyDescent="0.3">
      <c r="A208" s="130">
        <f>EOMONTH(A207,3)</f>
        <v>46477</v>
      </c>
      <c r="B208" s="130">
        <f t="shared" si="55"/>
        <v>46477</v>
      </c>
      <c r="C208" s="130">
        <f>EOMONTH(C204,1)</f>
        <v>46418</v>
      </c>
      <c r="D208" s="131" t="s">
        <v>18</v>
      </c>
      <c r="E208" s="34"/>
      <c r="F208" s="34"/>
      <c r="G208" s="34"/>
      <c r="H208" s="132"/>
      <c r="I208" s="132"/>
      <c r="J208" s="5">
        <f>(F208*'[20]Assumption Sheet'!$K$18)/10^7</f>
        <v>0</v>
      </c>
      <c r="K208" s="5">
        <f>(G208*'[20]Assumption Sheet'!$K$18)/10^7</f>
        <v>0</v>
      </c>
      <c r="L208" s="5">
        <f>(H208*'[20]Assumption Sheet'!$K$18)/10^7</f>
        <v>0</v>
      </c>
      <c r="M208" s="58"/>
      <c r="N208" s="5">
        <f t="shared" si="50"/>
        <v>0</v>
      </c>
      <c r="O208" s="5">
        <f t="shared" si="56"/>
        <v>0</v>
      </c>
    </row>
    <row r="209" spans="1:15" ht="15.75" x14ac:dyDescent="0.3">
      <c r="A209" s="130">
        <f t="shared" ref="A209:B219" si="57">A208</f>
        <v>46477</v>
      </c>
      <c r="B209" s="130">
        <f t="shared" si="55"/>
        <v>46477</v>
      </c>
      <c r="C209" s="130">
        <f>C208</f>
        <v>46418</v>
      </c>
      <c r="D209" s="131" t="s">
        <v>21</v>
      </c>
      <c r="E209" s="34">
        <v>4</v>
      </c>
      <c r="F209" s="132"/>
      <c r="G209" s="132"/>
      <c r="H209" s="34">
        <f>E209</f>
        <v>4</v>
      </c>
      <c r="I209" s="34"/>
      <c r="J209" s="58"/>
      <c r="K209" s="58"/>
      <c r="L209" s="5">
        <f>(H209*'Assumption Sheet'!$K$22)/10^7</f>
        <v>0</v>
      </c>
      <c r="M209" s="58"/>
      <c r="N209" s="5">
        <f t="shared" si="50"/>
        <v>4</v>
      </c>
      <c r="O209" s="5">
        <f t="shared" si="56"/>
        <v>0</v>
      </c>
    </row>
    <row r="210" spans="1:15" ht="15.75" x14ac:dyDescent="0.3">
      <c r="A210" s="130">
        <f t="shared" si="57"/>
        <v>46477</v>
      </c>
      <c r="B210" s="130">
        <f t="shared" si="55"/>
        <v>46477</v>
      </c>
      <c r="C210" s="130">
        <f>C209</f>
        <v>46418</v>
      </c>
      <c r="D210" s="131" t="s">
        <v>22</v>
      </c>
      <c r="E210" s="3">
        <v>2</v>
      </c>
      <c r="F210" s="132"/>
      <c r="G210" s="132"/>
      <c r="H210" s="34">
        <f>E210</f>
        <v>2</v>
      </c>
      <c r="I210" s="34"/>
      <c r="J210" s="58"/>
      <c r="K210" s="58"/>
      <c r="L210" s="5">
        <f>(H210*'Assumption Sheet'!$K$23)/10^7</f>
        <v>0</v>
      </c>
      <c r="M210" s="58"/>
      <c r="N210" s="5">
        <f t="shared" si="50"/>
        <v>2</v>
      </c>
      <c r="O210" s="5">
        <f t="shared" si="56"/>
        <v>0</v>
      </c>
    </row>
    <row r="211" spans="1:15" ht="15.75" x14ac:dyDescent="0.3">
      <c r="A211" s="130">
        <f t="shared" si="57"/>
        <v>46477</v>
      </c>
      <c r="B211" s="130">
        <f t="shared" si="55"/>
        <v>46477</v>
      </c>
      <c r="C211" s="130">
        <f>C210</f>
        <v>46418</v>
      </c>
      <c r="D211" s="131" t="s">
        <v>23</v>
      </c>
      <c r="E211" s="34"/>
      <c r="F211" s="132"/>
      <c r="G211" s="132"/>
      <c r="H211" s="132"/>
      <c r="I211" s="132"/>
      <c r="J211" s="58"/>
      <c r="K211" s="58"/>
      <c r="L211" s="58"/>
      <c r="M211" s="58"/>
      <c r="N211" s="5">
        <f t="shared" si="50"/>
        <v>0</v>
      </c>
      <c r="O211" s="5">
        <f t="shared" si="56"/>
        <v>0</v>
      </c>
    </row>
    <row r="212" spans="1:15" ht="15.75" x14ac:dyDescent="0.3">
      <c r="A212" s="130">
        <f t="shared" si="57"/>
        <v>46477</v>
      </c>
      <c r="B212" s="130">
        <f t="shared" si="55"/>
        <v>46477</v>
      </c>
      <c r="C212" s="130">
        <f>EOMONTH(C208,1)</f>
        <v>46446</v>
      </c>
      <c r="D212" s="131" t="s">
        <v>18</v>
      </c>
      <c r="E212" s="34"/>
      <c r="F212" s="34"/>
      <c r="G212" s="34"/>
      <c r="H212" s="132"/>
      <c r="I212" s="132"/>
      <c r="J212" s="5">
        <f>(F212*'[20]Assumption Sheet'!$K$18)/10^7</f>
        <v>0</v>
      </c>
      <c r="K212" s="5">
        <f>(G212*'[20]Assumption Sheet'!$K$18)/10^7</f>
        <v>0</v>
      </c>
      <c r="L212" s="5">
        <f>(H212*'[20]Assumption Sheet'!$K$18)/10^7</f>
        <v>0</v>
      </c>
      <c r="M212" s="58"/>
      <c r="N212" s="5">
        <f t="shared" si="50"/>
        <v>0</v>
      </c>
      <c r="O212" s="5">
        <f t="shared" si="56"/>
        <v>0</v>
      </c>
    </row>
    <row r="213" spans="1:15" ht="15.75" x14ac:dyDescent="0.3">
      <c r="A213" s="130">
        <f t="shared" si="57"/>
        <v>46477</v>
      </c>
      <c r="B213" s="130">
        <f t="shared" si="57"/>
        <v>46477</v>
      </c>
      <c r="C213" s="130">
        <f>C212</f>
        <v>46446</v>
      </c>
      <c r="D213" s="131" t="s">
        <v>21</v>
      </c>
      <c r="E213" s="34">
        <v>4</v>
      </c>
      <c r="F213" s="132"/>
      <c r="G213" s="132"/>
      <c r="H213" s="34">
        <f>E213</f>
        <v>4</v>
      </c>
      <c r="I213" s="34"/>
      <c r="J213" s="58"/>
      <c r="K213" s="58"/>
      <c r="L213" s="5">
        <f>(H213*'Assumption Sheet'!$K$22)/10^7</f>
        <v>0</v>
      </c>
      <c r="M213" s="58"/>
      <c r="N213" s="5">
        <f t="shared" si="50"/>
        <v>4</v>
      </c>
      <c r="O213" s="5">
        <f t="shared" si="56"/>
        <v>0</v>
      </c>
    </row>
    <row r="214" spans="1:15" ht="15.75" x14ac:dyDescent="0.3">
      <c r="A214" s="130">
        <f t="shared" si="57"/>
        <v>46477</v>
      </c>
      <c r="B214" s="130">
        <f t="shared" si="57"/>
        <v>46477</v>
      </c>
      <c r="C214" s="130">
        <f>C213</f>
        <v>46446</v>
      </c>
      <c r="D214" s="131" t="s">
        <v>22</v>
      </c>
      <c r="E214" s="3">
        <v>2</v>
      </c>
      <c r="F214" s="132"/>
      <c r="G214" s="132"/>
      <c r="H214" s="34">
        <f>E214</f>
        <v>2</v>
      </c>
      <c r="I214" s="34"/>
      <c r="J214" s="58"/>
      <c r="K214" s="58"/>
      <c r="L214" s="5">
        <f>(H214*'Assumption Sheet'!$K$23)/10^7</f>
        <v>0</v>
      </c>
      <c r="M214" s="58"/>
      <c r="N214" s="5">
        <f t="shared" si="50"/>
        <v>2</v>
      </c>
      <c r="O214" s="5">
        <f t="shared" si="56"/>
        <v>0</v>
      </c>
    </row>
    <row r="215" spans="1:15" ht="15.75" x14ac:dyDescent="0.3">
      <c r="A215" s="130">
        <f t="shared" si="57"/>
        <v>46477</v>
      </c>
      <c r="B215" s="130">
        <f t="shared" si="57"/>
        <v>46477</v>
      </c>
      <c r="C215" s="130">
        <f>C214</f>
        <v>46446</v>
      </c>
      <c r="D215" s="131" t="s">
        <v>23</v>
      </c>
      <c r="E215" s="34"/>
      <c r="F215" s="132"/>
      <c r="G215" s="132"/>
      <c r="H215" s="132"/>
      <c r="I215" s="132"/>
      <c r="J215" s="58"/>
      <c r="K215" s="58"/>
      <c r="L215" s="58"/>
      <c r="M215" s="58"/>
      <c r="N215" s="5">
        <f t="shared" si="50"/>
        <v>0</v>
      </c>
      <c r="O215" s="5">
        <f t="shared" si="56"/>
        <v>0</v>
      </c>
    </row>
    <row r="216" spans="1:15" ht="15.75" x14ac:dyDescent="0.3">
      <c r="A216" s="130">
        <f t="shared" si="57"/>
        <v>46477</v>
      </c>
      <c r="B216" s="130">
        <f t="shared" si="57"/>
        <v>46477</v>
      </c>
      <c r="C216" s="130">
        <f>EOMONTH(C212,1)</f>
        <v>46477</v>
      </c>
      <c r="D216" s="131" t="s">
        <v>18</v>
      </c>
      <c r="E216" s="3"/>
      <c r="F216" s="34"/>
      <c r="G216" s="34"/>
      <c r="H216" s="132"/>
      <c r="I216" s="132"/>
      <c r="J216" s="5">
        <f>(F216*'[20]Assumption Sheet'!$K$18)/10^7</f>
        <v>0</v>
      </c>
      <c r="K216" s="5">
        <f>(G216*'[20]Assumption Sheet'!$K$18)/10^7</f>
        <v>0</v>
      </c>
      <c r="L216" s="5">
        <f>(H216*'[20]Assumption Sheet'!$K$18)/10^7</f>
        <v>0</v>
      </c>
      <c r="M216" s="58"/>
      <c r="N216" s="5">
        <f t="shared" si="50"/>
        <v>0</v>
      </c>
      <c r="O216" s="5">
        <f t="shared" si="56"/>
        <v>0</v>
      </c>
    </row>
    <row r="217" spans="1:15" ht="15.75" x14ac:dyDescent="0.3">
      <c r="A217" s="130">
        <f t="shared" si="57"/>
        <v>46477</v>
      </c>
      <c r="B217" s="130">
        <f t="shared" si="57"/>
        <v>46477</v>
      </c>
      <c r="C217" s="130">
        <f>C216</f>
        <v>46477</v>
      </c>
      <c r="D217" s="131" t="s">
        <v>21</v>
      </c>
      <c r="E217" s="34">
        <v>4</v>
      </c>
      <c r="F217" s="132"/>
      <c r="G217" s="132"/>
      <c r="H217" s="34">
        <f>E217</f>
        <v>4</v>
      </c>
      <c r="I217" s="34"/>
      <c r="J217" s="58"/>
      <c r="K217" s="58"/>
      <c r="L217" s="5">
        <f>(H217*'Assumption Sheet'!$K$22)/10^7</f>
        <v>0</v>
      </c>
      <c r="M217" s="58"/>
      <c r="N217" s="5">
        <f t="shared" si="50"/>
        <v>4</v>
      </c>
      <c r="O217" s="5">
        <f t="shared" si="56"/>
        <v>0</v>
      </c>
    </row>
    <row r="218" spans="1:15" ht="15.75" x14ac:dyDescent="0.3">
      <c r="A218" s="130">
        <f t="shared" si="57"/>
        <v>46477</v>
      </c>
      <c r="B218" s="130">
        <f t="shared" si="57"/>
        <v>46477</v>
      </c>
      <c r="C218" s="130">
        <f>C217</f>
        <v>46477</v>
      </c>
      <c r="D218" s="131" t="s">
        <v>22</v>
      </c>
      <c r="E218" s="3">
        <v>2</v>
      </c>
      <c r="F218" s="132"/>
      <c r="G218" s="132"/>
      <c r="H218" s="34">
        <f>E218</f>
        <v>2</v>
      </c>
      <c r="I218" s="34"/>
      <c r="J218" s="58"/>
      <c r="K218" s="58"/>
      <c r="L218" s="5">
        <f>(H218*'Assumption Sheet'!$K$23)/10^7</f>
        <v>0</v>
      </c>
      <c r="M218" s="58"/>
      <c r="N218" s="5">
        <f t="shared" si="50"/>
        <v>2</v>
      </c>
      <c r="O218" s="5">
        <f t="shared" si="56"/>
        <v>0</v>
      </c>
    </row>
    <row r="219" spans="1:15" ht="15.75" x14ac:dyDescent="0.3">
      <c r="A219" s="130">
        <f t="shared" si="57"/>
        <v>46477</v>
      </c>
      <c r="B219" s="130">
        <f t="shared" si="57"/>
        <v>46477</v>
      </c>
      <c r="C219" s="130">
        <f>C218</f>
        <v>46477</v>
      </c>
      <c r="D219" s="131" t="s">
        <v>23</v>
      </c>
      <c r="E219" s="34"/>
      <c r="F219" s="132"/>
      <c r="G219" s="132"/>
      <c r="H219" s="132"/>
      <c r="I219" s="132"/>
      <c r="J219" s="58"/>
      <c r="K219" s="58"/>
      <c r="L219" s="58"/>
      <c r="M219" s="58"/>
      <c r="N219" s="5">
        <f t="shared" si="50"/>
        <v>0</v>
      </c>
      <c r="O219" s="5">
        <f t="shared" si="56"/>
        <v>0</v>
      </c>
    </row>
  </sheetData>
  <autoFilter ref="A10:AD219" xr:uid="{00000000-0009-0000-0000-000019000000}"/>
  <mergeCells count="1">
    <mergeCell ref="V9:X9"/>
  </mergeCells>
  <pageMargins left="0.7" right="0.7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BEFFA26D-8255-4FBC-8ED6-34AF0531DC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7C765C-333F-4147-B0B9-96E7FEE78964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3B28A065-BDB4-4BA1-A1D0-B8466F897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2E68700-CE33-4D96-939D-220AE6BFDB11}">
  <ds:schemaRefs>
    <ds:schemaRef ds:uri="http://purl.org/dc/terms/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1af3243-3dd4-4a8d-8c0d-dd76da1f02a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Project Cost</vt:lpstr>
      <vt:lpstr>Revenue Working</vt:lpstr>
      <vt:lpstr>Sale Building Inv Sales</vt:lpstr>
      <vt:lpstr>Assumptions</vt:lpstr>
      <vt:lpstr>Cashflow Statement</vt:lpstr>
      <vt:lpstr>CF (2)</vt:lpstr>
      <vt:lpstr>P&amp;L</vt:lpstr>
      <vt:lpstr>Balance Sheet</vt:lpstr>
      <vt:lpstr>Financial Analysis</vt:lpstr>
      <vt:lpstr>Loan Schedule</vt:lpstr>
      <vt:lpstr>Assumption Sheet</vt:lpstr>
      <vt:lpstr>Summary</vt:lpstr>
      <vt:lpstr>Snap Shot</vt:lpstr>
      <vt:lpstr>Tax Working</vt:lpstr>
      <vt:lpstr>R4 Pre Sales-Recovery</vt:lpstr>
      <vt:lpstr>Shops  Inv S (3)</vt:lpstr>
      <vt:lpstr>REHAB BUILDING No. 1  Inv S (2)</vt:lpstr>
      <vt:lpstr>AMENITY  BUILDING No. Inv Sales</vt:lpstr>
      <vt:lpstr>Sale Building k</vt:lpstr>
      <vt:lpstr>Sheet1</vt:lpstr>
      <vt:lpstr>REHAB BUILDING No. 1 Costing k</vt:lpstr>
      <vt:lpstr>AMENITY  BUILDING No. 2 Costink</vt:lpstr>
      <vt:lpstr>Premium</vt:lpstr>
      <vt:lpstr>Schedule</vt:lpstr>
      <vt:lpstr>Sales Milestone ok</vt:lpstr>
      <vt:lpstr>Velocity Input</vt:lpstr>
      <vt:lpstr>'Sales Milestone ok'!Print_Area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2019-02-20T20:38:26Z</dcterms:created>
  <dcterms:modified xsi:type="dcterms:W3CDTF">2024-12-07T12:26:24Z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