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IFB Malad (W)\Murgesh Rajendra Shah (701 &amp; 702)\"/>
    </mc:Choice>
  </mc:AlternateContent>
  <xr:revisionPtr revIDLastSave="0" documentId="13_ncr:1_{ADBAB7B5-4879-4D94-994C-D3D3E25A5FAB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 (701)" sheetId="23" r:id="rId2"/>
    <sheet name="Calculation (702-)" sheetId="47" r:id="rId3"/>
    <sheet name="20-20" sheetId="4" r:id="rId4"/>
    <sheet name="RR" sheetId="42" r:id="rId5"/>
    <sheet name="Rates" sheetId="46" r:id="rId6"/>
    <sheet name="Area Page" sheetId="45" r:id="rId7"/>
    <sheet name="Sheet2" sheetId="48" r:id="rId8"/>
  </sheets>
  <calcPr calcId="191029"/>
</workbook>
</file>

<file path=xl/calcChain.xml><?xml version="1.0" encoding="utf-8"?>
<calcChain xmlns="http://schemas.openxmlformats.org/spreadsheetml/2006/main">
  <c r="C7" i="47" l="1"/>
  <c r="C7" i="23"/>
  <c r="B8" i="4"/>
  <c r="F8" i="4"/>
  <c r="D8" i="4"/>
  <c r="B7" i="4"/>
  <c r="F7" i="4" s="1"/>
  <c r="G7" i="4"/>
  <c r="F88" i="47"/>
  <c r="C85" i="47"/>
  <c r="I35" i="47"/>
  <c r="C26" i="47"/>
  <c r="C25" i="47"/>
  <c r="D24" i="47"/>
  <c r="C24" i="47"/>
  <c r="C14" i="47"/>
  <c r="C10" i="47"/>
  <c r="C11" i="47" s="1"/>
  <c r="H9" i="47"/>
  <c r="I8" i="47"/>
  <c r="C8" i="47"/>
  <c r="C6" i="47"/>
  <c r="I4" i="47"/>
  <c r="C3" i="47"/>
  <c r="D24" i="23"/>
  <c r="O8" i="4"/>
  <c r="O7" i="4"/>
  <c r="O6" i="4"/>
  <c r="P6" i="4"/>
  <c r="S6" i="4" s="1"/>
  <c r="O5" i="4"/>
  <c r="O4" i="4"/>
  <c r="C3" i="4"/>
  <c r="D3" i="4" s="1"/>
  <c r="D4" i="4"/>
  <c r="C5" i="4"/>
  <c r="D5" i="4" s="1"/>
  <c r="C6" i="4"/>
  <c r="D6" i="4" s="1"/>
  <c r="D7" i="4"/>
  <c r="D2" i="4"/>
  <c r="C2" i="4"/>
  <c r="F88" i="23"/>
  <c r="S3" i="4"/>
  <c r="S9" i="4"/>
  <c r="S10" i="4"/>
  <c r="S11" i="4"/>
  <c r="S12" i="4"/>
  <c r="S2" i="4"/>
  <c r="R2" i="4"/>
  <c r="P2" i="4"/>
  <c r="H9" i="23"/>
  <c r="I8" i="23"/>
  <c r="I4" i="23"/>
  <c r="I35" i="23"/>
  <c r="C12" i="47" l="1"/>
  <c r="C13" i="47" s="1"/>
  <c r="C16" i="47" s="1"/>
  <c r="C20" i="47" s="1"/>
  <c r="P5" i="4"/>
  <c r="S5" i="4" s="1"/>
  <c r="G3" i="4"/>
  <c r="G2" i="4"/>
  <c r="P4" i="4"/>
  <c r="S4" i="4" s="1"/>
  <c r="P9" i="4"/>
  <c r="P3" i="4"/>
  <c r="C14" i="4"/>
  <c r="C21" i="47" l="1"/>
  <c r="F34" i="47" s="1"/>
  <c r="C22" i="47"/>
  <c r="F35" i="47" s="1"/>
  <c r="F33" i="47"/>
  <c r="H34" i="47" s="1"/>
  <c r="P8" i="4"/>
  <c r="S8" i="4" s="1"/>
  <c r="P7" i="4"/>
  <c r="S7" i="4" s="1"/>
  <c r="D2" i="25"/>
  <c r="R4" i="4"/>
  <c r="R5" i="4"/>
  <c r="R6" i="4"/>
  <c r="C25" i="23" l="1"/>
  <c r="C24" i="23"/>
  <c r="C17" i="4" l="1"/>
  <c r="G26" i="4"/>
  <c r="G34" i="4" s="1"/>
  <c r="R9" i="4"/>
  <c r="R8" i="4"/>
  <c r="R7" i="4"/>
  <c r="R3" i="4" l="1"/>
  <c r="C14" i="23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D14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9" i="4"/>
  <c r="F10" i="4"/>
  <c r="F11" i="4"/>
  <c r="F12" i="4"/>
  <c r="F13" i="4"/>
  <c r="F14" i="4"/>
  <c r="F15" i="4"/>
  <c r="G5" i="4"/>
  <c r="G6" i="4"/>
  <c r="G8" i="4"/>
  <c r="G9" i="4"/>
  <c r="G10" i="4"/>
  <c r="G11" i="4"/>
  <c r="G13" i="4"/>
  <c r="G14" i="4"/>
  <c r="G15" i="4"/>
  <c r="G4" i="4"/>
  <c r="G36" i="4" l="1"/>
  <c r="I28" i="4"/>
  <c r="H34" i="4"/>
  <c r="C85" i="23" l="1"/>
  <c r="C8" i="23"/>
  <c r="C6" i="23"/>
  <c r="C10" i="23" l="1"/>
  <c r="C11" i="23" s="1"/>
  <c r="C12" i="23" s="1"/>
  <c r="C13" i="23" s="1"/>
  <c r="C16" i="23" l="1"/>
  <c r="C20" i="23" s="1"/>
  <c r="F33" i="23" s="1"/>
  <c r="C22" i="23" l="1"/>
  <c r="F35" i="23" s="1"/>
  <c r="C21" i="23"/>
  <c r="F34" i="23" s="1"/>
  <c r="C26" i="23"/>
  <c r="J19" i="4"/>
  <c r="I19" i="4"/>
  <c r="E19" i="4"/>
  <c r="J18" i="4"/>
  <c r="I18" i="4"/>
  <c r="E18" i="4"/>
  <c r="H34" i="23" l="1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<sst xmlns="http://schemas.openxmlformats.org/spreadsheetml/2006/main" count="145" uniqueCount="88">
  <si>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</si>
  <si>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</si>
  <si>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</si>
  <si>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</si>
  <si>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</si>
  <si>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</si>
  <si>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</si>
  <si>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</si>
  <si>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</si>
  <si>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</si>
  <si>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</si>
  <si>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</si>
  <si>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</si>
  <si>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</si>
  <si>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</si>
  <si>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</si>
  <si>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</si>
  <si>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</si>
  <si>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</si>
  <si>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</si>
  <si>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</si>
  <si>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</si>
  <si>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</si>
  <si>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</si>
  <si>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</si>
  <si>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</si>
  <si>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</si>
  <si>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</si>
  <si>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</si>
  <si>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</si>
  <si>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</si>
  <si>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</si>
  <si>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</si>
  <si>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</si>
  <si>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</si>
  <si>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</si>
  <si>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</si>
  <si>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</si>
  <si>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</si>
  <si>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</si>
  <si>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</si>
  <si>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</si>
  <si>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</si>
  <si>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</si>
  <si>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</si>
  <si>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</si>
  <si>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</si>
  <si>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</si>
  <si>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</si>
  <si>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</si>
  <si>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</si>
  <si>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</si>
  <si>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</si>
  <si>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</si>
  <si>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</si>
  <si>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</si>
  <si>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</si>
  <si>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</si>
  <si>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</si>
  <si>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</si>
  <si>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</si>
  <si>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</si>
  <si>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</si>
  <si>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</si>
  <si>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CA</t>
  </si>
  <si>
    <t>Total CA</t>
  </si>
  <si>
    <t xml:space="preserve">CA </t>
  </si>
  <si>
    <t xml:space="preserve">Measurment </t>
  </si>
  <si>
    <t>Flat No.</t>
  </si>
  <si>
    <t>Lead No. 12917</t>
  </si>
  <si>
    <t>SBI - IFB Malad (West) - Murgesh Rajendra Shah - Residential Flat No. 702, 7th Floor, Krishna Apartment CHSL, Plot No. 97, Near Rosary Church L T Road NO 6, M G Road, Goregaon West, Mumbai, 400062, State - Maharashtra, India</t>
  </si>
  <si>
    <t>Gift Deed</t>
  </si>
  <si>
    <t>SBI (IFB Malad (West)</t>
  </si>
  <si>
    <t>Murgesh Rajendra Shah</t>
  </si>
  <si>
    <t>page</t>
  </si>
  <si>
    <t xml:space="preserve">As per Gift </t>
  </si>
  <si>
    <t>Sq. M.</t>
  </si>
  <si>
    <t>BUA (20%)</t>
  </si>
  <si>
    <t>7th Flr</t>
  </si>
  <si>
    <t>Flat 702</t>
  </si>
  <si>
    <t>Flat 701</t>
  </si>
  <si>
    <t>Total</t>
  </si>
  <si>
    <t>Built up area (20%)</t>
  </si>
  <si>
    <t xml:space="preserve">Lead No. 12916 </t>
  </si>
  <si>
    <t>SBI - IFB Malad (West) - Aruna Rajendra Shah - Residential Flat No. 701, 7th Floor, Krishna Apartment CHSL, Plot No. 97, Near Rosary Church L T Road NO 6, M G Road, Goregaon West, Mumbai, 400062, State - Maharashtra, India</t>
  </si>
  <si>
    <t>Aruna Rajendra Shah</t>
  </si>
  <si>
    <t>OC Previous Report</t>
  </si>
  <si>
    <t>FMV (as per document 50% share holder)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</si>
</sst>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2" fillId="0" borderId="0" xfId="1" applyFont="1" applyFill="1" applyAlignment="1"/>
    <xf numFmtId="43" fontId="0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3" fontId="11" fillId="0" borderId="8" xfId="1" applyFont="1" applyFill="1" applyBorder="1"/>
    <xf numFmtId="43" fontId="0" fillId="2" borderId="0" xfId="1" applyFont="1" applyFill="1"/>
    <xf numFmtId="0" fontId="2" fillId="2" borderId="4" xfId="0" applyFont="1" applyFill="1" applyBorder="1"/>
    <xf numFmtId="3" fontId="0" fillId="0" borderId="0" xfId="0" applyNumberFormat="1"/>
    <xf numFmtId="4" fontId="1" fillId="0" borderId="0" xfId="0" applyNumberFormat="1" applyFont="1"/>
    <xf numFmtId="0" fontId="2" fillId="0" borderId="0" xfId="0" applyFont="1" applyAlignment="1">
      <alignment horizontal="center"/>
    </xf>
    <xf numFmtId="43" fontId="2" fillId="0" borderId="0" xfId="1" applyFont="1"/>
    <xf numFmtId="3" fontId="0" fillId="2" borderId="0" xfId="0" applyNumberFormat="1" applyFill="1"/>
    <xf numFmtId="4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" fontId="0" fillId="2" borderId="0" xfId="0" applyNumberFormat="1" applyFill="1"/>
    <xf numFmtId="0" fontId="0" fillId="0" borderId="0" xfId="0" applyFill="1"/>
    <xf numFmtId="3" fontId="0" fillId="0" borderId="0" xfId="0" applyNumberFormat="1" applyFill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835268</xdr:colOff>
      <xdr:row>36</xdr:row>
      <xdr:rowOff>36633</xdr:rowOff>
    </xdr:from>
    <xdr:to>
      <xdr:col>9</xdr:col>
      <xdr:colOff>355730</xdr:colOff>
      <xdr:row>58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0A732-F555-EB41-F0B9-AF0E6B1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5999" y="7414845"/>
          <a:ext cx="9078592" cy="4154367"/>
        </a:xfrm>
        <a:prstGeom prst="rect">
          <a:avLst/>
        </a:prstGeom>
      </xdr:spPr>
    </xdr:pic>
    <xdr:clientData/>
  </xdr:twoCellAnchor>
  <xdr:twoCellAnchor editAs="oneCell">
    <xdr:from>
      <xdr:col>1</xdr:col>
      <xdr:colOff>674077</xdr:colOff>
      <xdr:row>59</xdr:row>
      <xdr:rowOff>36635</xdr:rowOff>
    </xdr:from>
    <xdr:to>
      <xdr:col>9</xdr:col>
      <xdr:colOff>389845</xdr:colOff>
      <xdr:row>80</xdr:row>
      <xdr:rowOff>43063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6BD123-95BC-4638-2497-DAA591E9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4808" y="11796347"/>
          <a:ext cx="9269119" cy="4058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835268</xdr:colOff>
      <xdr:row>36</xdr:row>
      <xdr:rowOff>36633</xdr:rowOff>
    </xdr:from>
    <xdr:to>
      <xdr:col>9</xdr:col>
      <xdr:colOff>579360</xdr:colOff>
      <xdr:row>58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A35904-1348-499A-BCAB-2063BA04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3068" y="7580433"/>
          <a:ext cx="9078592" cy="4154367"/>
        </a:xfrm>
        <a:prstGeom prst="rect">
          <a:avLst/>
        </a:prstGeom>
      </xdr:spPr>
    </xdr:pic>
    <xdr:clientData/>
  </xdr:twoCellAnchor>
  <xdr:twoCellAnchor editAs="oneCell">
    <xdr:from>
      <xdr:col>1</xdr:col>
      <xdr:colOff>674077</xdr:colOff>
      <xdr:row>59</xdr:row>
      <xdr:rowOff>36635</xdr:rowOff>
    </xdr:from>
    <xdr:to>
      <xdr:col>10</xdr:col>
      <xdr:colOff>562</xdr:colOff>
      <xdr:row>80</xdr:row>
      <xdr:rowOff>43063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07C12A-842A-4F92-AB1F-952D8BE9A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1877" y="11961935"/>
          <a:ext cx="9270585" cy="4073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36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EFDB03-EE87-A9E2-CC07-1F1BFBB3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6963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39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C1CDF-5766-37AF-094F-7FC27884A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7506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11</xdr:col>
      <xdr:colOff>200989</xdr:colOff>
      <xdr:row>85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60B740-B838-B596-74AD-D30335797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6906589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14</xdr:col>
      <xdr:colOff>39296</xdr:colOff>
      <xdr:row>131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DE5FA6-3452-35CF-6C35-84F434C13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8573696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13</xdr:col>
      <xdr:colOff>525054</xdr:colOff>
      <xdr:row>178</xdr:row>
      <xdr:rowOff>182170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892A97-B75B-7063-5413-DBC190D5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527000"/>
          <a:ext cx="8449854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12</xdr:col>
      <xdr:colOff>67705</xdr:colOff>
      <xdr:row>226</xdr:row>
      <xdr:rowOff>115512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400531-EB38-DD12-E7C0-4CEC6891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480500"/>
          <a:ext cx="7382905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11</xdr:col>
      <xdr:colOff>324831</xdr:colOff>
      <xdr:row>269</xdr:row>
      <xdr:rowOff>29643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C1739F-BF6A-DC17-4BFD-343D6C96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624500"/>
          <a:ext cx="7030431" cy="7649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13</xdr:col>
      <xdr:colOff>525054</xdr:colOff>
      <xdr:row>314</xdr:row>
      <xdr:rowOff>163118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D54CB8-9DC2-97A8-6738-BCFE4640A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435000"/>
          <a:ext cx="8449854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14</xdr:col>
      <xdr:colOff>229823</xdr:colOff>
      <xdr:row>361</xdr:row>
      <xdr:rowOff>115486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A619978-1E28-820D-66CA-CE02226CA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388500"/>
          <a:ext cx="8764223" cy="8497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67620</xdr:colOff>
      <xdr:row>28</xdr:row>
      <xdr:rowOff>115060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01BC3-2943-5010-A463-0442D0A8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73220" cy="5449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17</xdr:col>
      <xdr:colOff>392026</xdr:colOff>
      <xdr:row>67</xdr:row>
      <xdr:rowOff>48536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3CEDC8-5670-435B-2020-CB568C9C6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10755226" cy="6525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125170*0.1</f>
        <v>12517</v>
      </c>
      <c r="E2" s="40">
        <f>C3+D2</f>
        <v>64017</v>
      </c>
      <c r="G2" s="118" t="s">
        <v>44</v>
      </c>
      <c r="H2" s="119"/>
    </row>
    <row r="3" spans="2:17" ht="15.75" thickBot="1" x14ac:dyDescent="0.3">
      <c r="B3" s="32" t="s">
        <v>33</v>
      </c>
      <c r="C3" s="34">
        <v>51500</v>
      </c>
      <c r="D3" s="32"/>
      <c r="E3" s="32"/>
      <c r="F3" s="32"/>
      <c r="G3" s="47" t="s">
        <v>45</v>
      </c>
      <c r="H3" s="48" t="s">
        <v>46</v>
      </c>
      <c r="I3" s="49"/>
      <c r="K3" s="50" t="s">
        <v>47</v>
      </c>
      <c r="L3" s="51"/>
      <c r="N3" s="52" t="s">
        <v>48</v>
      </c>
      <c r="O3" s="53"/>
      <c r="P3" s="53"/>
      <c r="Q3" s="54"/>
    </row>
    <row r="4" spans="2:17" ht="27" thickBot="1" x14ac:dyDescent="0.3">
      <c r="B4" s="32" t="s">
        <v>34</v>
      </c>
      <c r="C4" s="34">
        <v>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24</v>
      </c>
      <c r="L4" s="59" t="s">
        <v>25</v>
      </c>
      <c r="N4" s="47" t="s">
        <v>45</v>
      </c>
      <c r="O4" s="60" t="s">
        <v>46</v>
      </c>
      <c r="P4" s="61"/>
    </row>
    <row r="5" spans="2:17" ht="15.75" thickBot="1" x14ac:dyDescent="0.3">
      <c r="B5" s="32" t="s">
        <v>49</v>
      </c>
      <c r="C5" s="35">
        <f>C3+C4</f>
        <v>51500</v>
      </c>
      <c r="D5" s="36" t="s">
        <v>35</v>
      </c>
      <c r="E5" s="37">
        <f>ROUND(C5/10.764,0)</f>
        <v>4784</v>
      </c>
      <c r="F5" s="36" t="s">
        <v>36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50</v>
      </c>
      <c r="C6" s="34">
        <v>49960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26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51</v>
      </c>
      <c r="C7" s="35">
        <f>C5-C6</f>
        <v>1540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28</v>
      </c>
      <c r="L7" s="62" t="s">
        <v>29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52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53</v>
      </c>
      <c r="D9" s="35">
        <f>ROUND(C7*D8,0)</f>
        <v>1494</v>
      </c>
      <c r="E9" s="32"/>
      <c r="F9" s="32"/>
      <c r="G9" s="55">
        <v>6</v>
      </c>
      <c r="H9" s="56">
        <v>6</v>
      </c>
      <c r="I9" s="57">
        <v>94</v>
      </c>
      <c r="K9" s="68" t="s">
        <v>27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54</v>
      </c>
      <c r="C10" s="35">
        <f>C6+D9</f>
        <v>51454</v>
      </c>
      <c r="D10" s="36" t="s">
        <v>35</v>
      </c>
      <c r="E10" s="37">
        <f>ROUND(C10/10.764,0)</f>
        <v>4780</v>
      </c>
      <c r="F10" s="36" t="s">
        <v>36</v>
      </c>
      <c r="G10" s="55">
        <v>7</v>
      </c>
      <c r="H10" s="56">
        <v>7</v>
      </c>
      <c r="I10" s="57">
        <v>93</v>
      </c>
      <c r="K10" s="70" t="s">
        <v>30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31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37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32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38</v>
      </c>
      <c r="C13" s="41">
        <v>2021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39</v>
      </c>
      <c r="C14" s="41">
        <f>C12-C13</f>
        <v>3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55</v>
      </c>
      <c r="C15" s="33">
        <f>60-C14</f>
        <v>57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8"/>
  <sheetViews>
    <sheetView tabSelected="1" zoomScale="115" zoomScaleNormal="115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8.85546875" style="1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4" t="s">
        <v>78</v>
      </c>
      <c r="D2" s="12"/>
      <c r="F2" s="5"/>
      <c r="G2" s="5" t="s">
        <v>58</v>
      </c>
      <c r="H2" s="84" t="s">
        <v>76</v>
      </c>
      <c r="I2" s="84" t="s">
        <v>36</v>
      </c>
    </row>
    <row r="3" spans="1:13" ht="18.75" x14ac:dyDescent="0.3">
      <c r="A3" s="10" t="s">
        <v>8</v>
      </c>
      <c r="B3" s="13"/>
      <c r="C3" s="94">
        <f>C4+C5</f>
        <v>32400</v>
      </c>
      <c r="D3" s="14" t="s">
        <v>56</v>
      </c>
      <c r="F3" s="83" t="s">
        <v>75</v>
      </c>
      <c r="G3" s="84" t="s">
        <v>66</v>
      </c>
      <c r="H3" s="88"/>
      <c r="I3" s="85">
        <v>790</v>
      </c>
      <c r="K3" s="4" t="s">
        <v>67</v>
      </c>
      <c r="L3" t="s">
        <v>64</v>
      </c>
    </row>
    <row r="4" spans="1:13" ht="30" x14ac:dyDescent="0.25">
      <c r="A4" s="15" t="s">
        <v>9</v>
      </c>
      <c r="B4" s="13"/>
      <c r="C4" s="94">
        <v>3000</v>
      </c>
      <c r="D4" s="16"/>
      <c r="F4" s="101"/>
      <c r="G4" s="84" t="s">
        <v>77</v>
      </c>
      <c r="H4" s="84"/>
      <c r="I4" s="85">
        <f>I3*1.2</f>
        <v>948</v>
      </c>
    </row>
    <row r="5" spans="1:13" x14ac:dyDescent="0.25">
      <c r="A5" s="10" t="s">
        <v>10</v>
      </c>
      <c r="B5" s="13"/>
      <c r="C5" s="94">
        <v>29400</v>
      </c>
      <c r="D5" s="16"/>
      <c r="F5" s="5"/>
      <c r="G5" s="84"/>
      <c r="H5" s="84"/>
      <c r="I5" s="85"/>
    </row>
    <row r="6" spans="1:13" x14ac:dyDescent="0.25">
      <c r="A6" s="10" t="s">
        <v>11</v>
      </c>
      <c r="B6" s="13"/>
      <c r="C6" s="94">
        <f>C4</f>
        <v>3000</v>
      </c>
      <c r="D6" s="16"/>
      <c r="F6" s="5"/>
      <c r="G6" s="84"/>
      <c r="H6" s="88"/>
      <c r="I6" s="85"/>
    </row>
    <row r="7" spans="1:13" x14ac:dyDescent="0.25">
      <c r="A7" s="10" t="s">
        <v>12</v>
      </c>
      <c r="B7" s="17"/>
      <c r="C7" s="4">
        <f>E9-E8</f>
        <v>21</v>
      </c>
      <c r="D7" s="18"/>
    </row>
    <row r="8" spans="1:13" x14ac:dyDescent="0.25">
      <c r="A8" s="10" t="s">
        <v>13</v>
      </c>
      <c r="B8" s="17"/>
      <c r="C8" s="4">
        <f>C9-C7</f>
        <v>39</v>
      </c>
      <c r="D8" s="102" t="s">
        <v>86</v>
      </c>
      <c r="E8" s="102">
        <v>2003</v>
      </c>
      <c r="H8">
        <v>161.66999999999999</v>
      </c>
      <c r="I8">
        <f>H8/10.764</f>
        <v>15.019509476031216</v>
      </c>
      <c r="L8" s="4"/>
      <c r="M8" s="4"/>
    </row>
    <row r="9" spans="1:13" x14ac:dyDescent="0.25">
      <c r="A9" s="10" t="s">
        <v>14</v>
      </c>
      <c r="B9" s="17"/>
      <c r="C9" s="4">
        <v>60</v>
      </c>
      <c r="D9" s="103"/>
      <c r="E9" s="102">
        <v>2024</v>
      </c>
      <c r="H9">
        <f>I9*10.764</f>
        <v>194.07491999999999</v>
      </c>
      <c r="I9">
        <v>18.03</v>
      </c>
    </row>
    <row r="10" spans="1:13" ht="30" x14ac:dyDescent="0.25">
      <c r="A10" s="15" t="s">
        <v>15</v>
      </c>
      <c r="B10" s="17"/>
      <c r="C10" s="4">
        <f>90*C7/C9</f>
        <v>31.5</v>
      </c>
      <c r="D10" s="4"/>
      <c r="E10" s="5"/>
      <c r="F10" s="82"/>
      <c r="G10" s="82"/>
    </row>
    <row r="11" spans="1:13" x14ac:dyDescent="0.25">
      <c r="A11" s="10"/>
      <c r="B11" s="19"/>
      <c r="C11" s="95">
        <f>C10%</f>
        <v>0.315</v>
      </c>
      <c r="D11" s="20"/>
      <c r="E11" s="3"/>
    </row>
    <row r="12" spans="1:13" x14ac:dyDescent="0.25">
      <c r="A12" s="10" t="s">
        <v>16</v>
      </c>
      <c r="B12" s="13"/>
      <c r="C12" s="94">
        <f>C6*C11</f>
        <v>945</v>
      </c>
      <c r="D12" s="16"/>
    </row>
    <row r="13" spans="1:13" x14ac:dyDescent="0.25">
      <c r="A13" s="10" t="s">
        <v>17</v>
      </c>
      <c r="B13" s="13"/>
      <c r="C13" s="94">
        <f>C6-C12</f>
        <v>2055</v>
      </c>
      <c r="D13" s="16"/>
      <c r="H13" s="4"/>
      <c r="M13" s="82"/>
    </row>
    <row r="14" spans="1:13" x14ac:dyDescent="0.25">
      <c r="A14" s="10" t="s">
        <v>10</v>
      </c>
      <c r="B14" s="13"/>
      <c r="C14" s="94">
        <f>C5</f>
        <v>29400</v>
      </c>
      <c r="D14" s="16"/>
      <c r="F14" s="82"/>
      <c r="G14" s="82"/>
      <c r="H14" s="4"/>
    </row>
    <row r="15" spans="1:13" x14ac:dyDescent="0.25">
      <c r="B15" s="13"/>
      <c r="C15" s="94"/>
      <c r="D15" s="16"/>
      <c r="H15" s="4"/>
    </row>
    <row r="16" spans="1:13" x14ac:dyDescent="0.25">
      <c r="A16" s="21" t="s">
        <v>18</v>
      </c>
      <c r="B16" s="22"/>
      <c r="C16" s="96">
        <f>C14+C13</f>
        <v>31455</v>
      </c>
      <c r="D16" s="14"/>
      <c r="E16" s="104"/>
      <c r="H16" s="82"/>
      <c r="I16" s="40"/>
    </row>
    <row r="17" spans="1:9" x14ac:dyDescent="0.25">
      <c r="B17" s="17"/>
      <c r="C17" s="4"/>
      <c r="D17" s="18"/>
      <c r="H17" s="82"/>
    </row>
    <row r="18" spans="1:9" ht="16.5" x14ac:dyDescent="0.3">
      <c r="A18" s="111" t="s">
        <v>64</v>
      </c>
      <c r="B18" s="5"/>
      <c r="C18" s="97">
        <v>790</v>
      </c>
      <c r="D18" s="44"/>
      <c r="E18" s="45"/>
    </row>
    <row r="19" spans="1:9" x14ac:dyDescent="0.25">
      <c r="A19" s="10"/>
      <c r="B19" s="4"/>
      <c r="C19" s="98"/>
      <c r="E19" s="23"/>
      <c r="H19" s="82"/>
    </row>
    <row r="20" spans="1:9" x14ac:dyDescent="0.25">
      <c r="A20" s="10"/>
      <c r="B20" s="40"/>
      <c r="C20" s="98">
        <f>C16*C18</f>
        <v>24849450</v>
      </c>
      <c r="D20" s="4" t="s">
        <v>87</v>
      </c>
      <c r="E20" s="24"/>
      <c r="F20" s="6"/>
      <c r="H20" s="82"/>
    </row>
    <row r="21" spans="1:9" x14ac:dyDescent="0.25">
      <c r="A21" s="10"/>
      <c r="C21" s="98">
        <f>C20*0.9</f>
        <v>22364505</v>
      </c>
      <c r="D21" s="4" t="s">
        <v>19</v>
      </c>
      <c r="E21" s="24"/>
      <c r="F21" s="40"/>
    </row>
    <row r="22" spans="1:9" x14ac:dyDescent="0.25">
      <c r="A22" s="10"/>
      <c r="C22" s="98">
        <f>C20*0.8</f>
        <v>19879560</v>
      </c>
      <c r="D22" s="4" t="s">
        <v>20</v>
      </c>
      <c r="E22" s="40"/>
    </row>
    <row r="23" spans="1:9" x14ac:dyDescent="0.25">
      <c r="A23" s="10"/>
      <c r="C23" s="40"/>
      <c r="E23" s="40"/>
    </row>
    <row r="24" spans="1:9" x14ac:dyDescent="0.25">
      <c r="A24" s="25" t="s">
        <v>21</v>
      </c>
      <c r="B24" s="26"/>
      <c r="C24" s="99">
        <f>C4*D24</f>
        <v>2844000</v>
      </c>
      <c r="D24" s="27">
        <f>C18*1.2</f>
        <v>948</v>
      </c>
      <c r="E24" s="40"/>
    </row>
    <row r="25" spans="1:9" x14ac:dyDescent="0.25">
      <c r="A25" s="10" t="s">
        <v>22</v>
      </c>
      <c r="C25" s="93">
        <f>433.4*10438</f>
        <v>4523829.2</v>
      </c>
    </row>
    <row r="26" spans="1:9" x14ac:dyDescent="0.25">
      <c r="A26" s="28" t="s">
        <v>23</v>
      </c>
      <c r="B26" s="11"/>
      <c r="C26" s="40">
        <f>C19*0.025/12</f>
        <v>0</v>
      </c>
      <c r="D26" s="24"/>
    </row>
    <row r="27" spans="1:9" x14ac:dyDescent="0.25">
      <c r="C27" s="40"/>
      <c r="D27" s="24"/>
      <c r="F27" s="84" t="s">
        <v>83</v>
      </c>
    </row>
    <row r="28" spans="1:9" x14ac:dyDescent="0.25">
      <c r="A28" s="5" t="s">
        <v>84</v>
      </c>
      <c r="B28" s="5"/>
      <c r="C28" s="100"/>
      <c r="D28" s="86"/>
    </row>
    <row r="29" spans="1:9" x14ac:dyDescent="0.25">
      <c r="D29" s="82"/>
    </row>
    <row r="30" spans="1:9" x14ac:dyDescent="0.25">
      <c r="A30" s="5" t="s">
        <v>71</v>
      </c>
      <c r="B30" s="110"/>
      <c r="D30"/>
      <c r="E30" s="11"/>
      <c r="F30" s="11"/>
      <c r="G30" s="3"/>
      <c r="H30" s="3"/>
    </row>
    <row r="31" spans="1:9" ht="18.75" x14ac:dyDescent="0.3">
      <c r="D31"/>
      <c r="E31" s="120" t="s">
        <v>72</v>
      </c>
      <c r="F31" s="120"/>
      <c r="G31" s="3"/>
      <c r="H31" s="87"/>
      <c r="I31" s="40"/>
    </row>
    <row r="32" spans="1:9" ht="18.75" x14ac:dyDescent="0.3">
      <c r="C32" s="40"/>
      <c r="D32"/>
      <c r="E32" s="120" t="s">
        <v>85</v>
      </c>
      <c r="F32" s="120"/>
      <c r="G32" s="3"/>
      <c r="H32" s="3"/>
    </row>
    <row r="33" spans="1:9" ht="18.75" x14ac:dyDescent="0.3">
      <c r="D33"/>
      <c r="E33" s="109" t="s">
        <v>41</v>
      </c>
      <c r="F33" s="109">
        <f>C20</f>
        <v>24849450</v>
      </c>
      <c r="G33" s="3"/>
      <c r="H33" s="3"/>
    </row>
    <row r="34" spans="1:9" ht="18.75" x14ac:dyDescent="0.3">
      <c r="D34"/>
      <c r="E34" s="109" t="s">
        <v>19</v>
      </c>
      <c r="F34" s="109">
        <f>C21</f>
        <v>22364505</v>
      </c>
      <c r="G34" s="3"/>
      <c r="H34" s="87">
        <f>F33*80</f>
        <v>1987956000</v>
      </c>
    </row>
    <row r="35" spans="1:9" ht="18.75" x14ac:dyDescent="0.3">
      <c r="D35"/>
      <c r="E35" s="109" t="s">
        <v>20</v>
      </c>
      <c r="F35" s="109">
        <f>C22</f>
        <v>19879560</v>
      </c>
      <c r="G35" s="3"/>
      <c r="H35" s="3"/>
      <c r="I35">
        <f>11554200</f>
        <v>11554200</v>
      </c>
    </row>
    <row r="36" spans="1:9" x14ac:dyDescent="0.25">
      <c r="D36"/>
      <c r="G36" s="3"/>
      <c r="H36" s="3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  <c r="E39" s="3"/>
      <c r="F39" s="3"/>
      <c r="G39" s="3"/>
      <c r="H39" s="3"/>
    </row>
    <row r="40" spans="1:9" x14ac:dyDescent="0.25">
      <c r="D40"/>
    </row>
    <row r="41" spans="1:9" x14ac:dyDescent="0.25">
      <c r="D41"/>
    </row>
    <row r="47" spans="1:9" x14ac:dyDescent="0.25">
      <c r="A47" s="29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66" spans="1:1" ht="15.75" x14ac:dyDescent="0.25">
      <c r="A66" s="30"/>
    </row>
    <row r="85" spans="3:6" x14ac:dyDescent="0.25">
      <c r="C85">
        <f>C84*C83</f>
        <v>0</v>
      </c>
    </row>
    <row r="86" spans="3:6" x14ac:dyDescent="0.25">
      <c r="E86" t="s">
        <v>79</v>
      </c>
      <c r="F86" s="6">
        <v>16247500</v>
      </c>
    </row>
    <row r="87" spans="3:6" x14ac:dyDescent="0.25">
      <c r="E87" t="s">
        <v>80</v>
      </c>
      <c r="F87" s="6">
        <v>26465000</v>
      </c>
    </row>
    <row r="88" spans="3:6" x14ac:dyDescent="0.25">
      <c r="E88" t="s">
        <v>81</v>
      </c>
      <c r="F88" s="115">
        <f>SUM(F86:F87)</f>
        <v>42712500</v>
      </c>
    </row>
  </sheetData>
  <mergeCells count="2">
    <mergeCell ref="E31:F31"/>
    <mergeCell ref="E32:F32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44146-7375-49A3-A278-29E9667BD4BA}">
  <dimension ref="A1:M88"/>
  <sheetViews>
    <sheetView zoomScale="115" zoomScaleNormal="115" workbookViewId="0">
      <selection activeCell="C6" sqref="C6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4" t="s">
        <v>78</v>
      </c>
      <c r="D2" s="12"/>
      <c r="F2" s="5"/>
      <c r="G2" s="5" t="s">
        <v>58</v>
      </c>
      <c r="H2" s="84" t="s">
        <v>76</v>
      </c>
      <c r="I2" s="84" t="s">
        <v>36</v>
      </c>
    </row>
    <row r="3" spans="1:13" ht="18.75" x14ac:dyDescent="0.3">
      <c r="A3" s="10" t="s">
        <v>8</v>
      </c>
      <c r="B3" s="13"/>
      <c r="C3" s="94">
        <f>C4+C5</f>
        <v>32400</v>
      </c>
      <c r="D3" s="14" t="s">
        <v>56</v>
      </c>
      <c r="F3" s="83" t="s">
        <v>75</v>
      </c>
      <c r="G3" s="84" t="s">
        <v>66</v>
      </c>
      <c r="H3" s="88"/>
      <c r="I3" s="85">
        <v>485</v>
      </c>
      <c r="K3" s="4" t="s">
        <v>67</v>
      </c>
      <c r="L3" t="s">
        <v>64</v>
      </c>
    </row>
    <row r="4" spans="1:13" ht="30" x14ac:dyDescent="0.25">
      <c r="A4" s="15" t="s">
        <v>9</v>
      </c>
      <c r="B4" s="13"/>
      <c r="C4" s="94">
        <v>3000</v>
      </c>
      <c r="D4" s="16"/>
      <c r="F4" s="101"/>
      <c r="G4" s="84" t="s">
        <v>77</v>
      </c>
      <c r="H4" s="84"/>
      <c r="I4" s="85">
        <f>I3*1.2</f>
        <v>582</v>
      </c>
    </row>
    <row r="5" spans="1:13" x14ac:dyDescent="0.25">
      <c r="A5" s="10" t="s">
        <v>10</v>
      </c>
      <c r="B5" s="13"/>
      <c r="C5" s="94">
        <v>29400</v>
      </c>
      <c r="D5" s="16"/>
      <c r="F5" s="5"/>
      <c r="G5" s="84"/>
      <c r="H5" s="84"/>
      <c r="I5" s="85"/>
    </row>
    <row r="6" spans="1:13" x14ac:dyDescent="0.25">
      <c r="A6" s="10" t="s">
        <v>11</v>
      </c>
      <c r="B6" s="13"/>
      <c r="C6" s="94">
        <f>C4</f>
        <v>3000</v>
      </c>
      <c r="D6" s="16"/>
      <c r="F6" s="5"/>
      <c r="G6" s="84"/>
      <c r="H6" s="88"/>
      <c r="I6" s="85"/>
    </row>
    <row r="7" spans="1:13" x14ac:dyDescent="0.25">
      <c r="A7" s="10" t="s">
        <v>12</v>
      </c>
      <c r="B7" s="17"/>
      <c r="C7" s="4">
        <f>E9-E8</f>
        <v>21</v>
      </c>
      <c r="D7" s="18"/>
    </row>
    <row r="8" spans="1:13" x14ac:dyDescent="0.25">
      <c r="A8" s="10" t="s">
        <v>13</v>
      </c>
      <c r="B8" s="17"/>
      <c r="C8" s="4">
        <f>C9-C7</f>
        <v>39</v>
      </c>
      <c r="D8" s="102" t="s">
        <v>86</v>
      </c>
      <c r="E8" s="102">
        <v>2003</v>
      </c>
      <c r="H8">
        <v>161.66999999999999</v>
      </c>
      <c r="I8">
        <f>H8/10.764</f>
        <v>15.019509476031216</v>
      </c>
      <c r="L8" s="4"/>
      <c r="M8" s="4"/>
    </row>
    <row r="9" spans="1:13" x14ac:dyDescent="0.25">
      <c r="A9" s="10" t="s">
        <v>14</v>
      </c>
      <c r="B9" s="17"/>
      <c r="C9" s="4">
        <v>60</v>
      </c>
      <c r="D9" s="103"/>
      <c r="E9" s="102">
        <v>2024</v>
      </c>
      <c r="H9">
        <f>I9*10.764</f>
        <v>194.07491999999999</v>
      </c>
      <c r="I9">
        <v>18.03</v>
      </c>
    </row>
    <row r="10" spans="1:13" ht="30" x14ac:dyDescent="0.25">
      <c r="A10" s="15" t="s">
        <v>15</v>
      </c>
      <c r="B10" s="17"/>
      <c r="C10" s="4">
        <f>90*C7/C9</f>
        <v>31.5</v>
      </c>
      <c r="D10" s="4"/>
      <c r="E10" s="5"/>
      <c r="F10" s="82"/>
      <c r="G10" s="82"/>
    </row>
    <row r="11" spans="1:13" x14ac:dyDescent="0.25">
      <c r="A11" s="10"/>
      <c r="B11" s="19"/>
      <c r="C11" s="95">
        <f>C10%</f>
        <v>0.315</v>
      </c>
      <c r="D11" s="20"/>
      <c r="E11" s="3"/>
    </row>
    <row r="12" spans="1:13" x14ac:dyDescent="0.25">
      <c r="A12" s="10" t="s">
        <v>16</v>
      </c>
      <c r="B12" s="13"/>
      <c r="C12" s="94">
        <f>C6*C11</f>
        <v>945</v>
      </c>
      <c r="D12" s="16"/>
    </row>
    <row r="13" spans="1:13" x14ac:dyDescent="0.25">
      <c r="A13" s="10" t="s">
        <v>17</v>
      </c>
      <c r="B13" s="13"/>
      <c r="C13" s="94">
        <f>C6-C12</f>
        <v>2055</v>
      </c>
      <c r="D13" s="16"/>
      <c r="H13" s="4"/>
      <c r="M13" s="82"/>
    </row>
    <row r="14" spans="1:13" x14ac:dyDescent="0.25">
      <c r="A14" s="10" t="s">
        <v>10</v>
      </c>
      <c r="B14" s="13"/>
      <c r="C14" s="94">
        <f>C5</f>
        <v>29400</v>
      </c>
      <c r="D14" s="16"/>
      <c r="F14" s="82"/>
      <c r="G14" s="82"/>
      <c r="H14" s="4"/>
    </row>
    <row r="15" spans="1:13" x14ac:dyDescent="0.25">
      <c r="B15" s="13"/>
      <c r="C15" s="94"/>
      <c r="D15" s="16"/>
      <c r="H15" s="4"/>
    </row>
    <row r="16" spans="1:13" x14ac:dyDescent="0.25">
      <c r="A16" s="21" t="s">
        <v>18</v>
      </c>
      <c r="B16" s="22"/>
      <c r="C16" s="96">
        <f>C14+C13</f>
        <v>31455</v>
      </c>
      <c r="D16" s="14"/>
      <c r="E16" s="104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111" t="s">
        <v>64</v>
      </c>
      <c r="B18" s="5"/>
      <c r="C18" s="97">
        <v>485</v>
      </c>
      <c r="D18" s="44"/>
      <c r="E18" s="45"/>
    </row>
    <row r="19" spans="1:9" x14ac:dyDescent="0.25">
      <c r="A19" s="10"/>
      <c r="B19" s="4"/>
      <c r="C19" s="98"/>
      <c r="E19" s="23"/>
      <c r="H19" s="82"/>
    </row>
    <row r="20" spans="1:9" x14ac:dyDescent="0.25">
      <c r="A20" s="10"/>
      <c r="B20" s="40"/>
      <c r="C20" s="98">
        <f>C16*C18</f>
        <v>15255675</v>
      </c>
      <c r="D20" s="4" t="s">
        <v>87</v>
      </c>
      <c r="E20" s="24"/>
      <c r="F20" s="6"/>
      <c r="H20" s="82"/>
    </row>
    <row r="21" spans="1:9" x14ac:dyDescent="0.25">
      <c r="A21" s="10"/>
      <c r="C21" s="98">
        <f>C20*0.9</f>
        <v>13730107.5</v>
      </c>
      <c r="D21" s="4" t="s">
        <v>19</v>
      </c>
      <c r="E21" s="24"/>
      <c r="F21" s="40"/>
    </row>
    <row r="22" spans="1:9" x14ac:dyDescent="0.25">
      <c r="A22" s="10"/>
      <c r="C22" s="98">
        <f>C20*0.8</f>
        <v>12204540</v>
      </c>
      <c r="D22" s="4" t="s">
        <v>20</v>
      </c>
      <c r="E22" s="40"/>
    </row>
    <row r="23" spans="1:9" x14ac:dyDescent="0.25">
      <c r="A23" s="10"/>
      <c r="C23" s="40"/>
      <c r="E23" s="40"/>
    </row>
    <row r="24" spans="1:9" x14ac:dyDescent="0.25">
      <c r="A24" s="25" t="s">
        <v>21</v>
      </c>
      <c r="B24" s="26"/>
      <c r="C24" s="99">
        <f>C4*D24</f>
        <v>1746000</v>
      </c>
      <c r="D24" s="27">
        <f>C18*1.2</f>
        <v>582</v>
      </c>
      <c r="E24" s="40"/>
    </row>
    <row r="25" spans="1:9" x14ac:dyDescent="0.25">
      <c r="A25" s="10" t="s">
        <v>22</v>
      </c>
      <c r="C25" s="93">
        <f>433.4*10438</f>
        <v>4523829.2</v>
      </c>
    </row>
    <row r="26" spans="1:9" x14ac:dyDescent="0.25">
      <c r="A26" s="28" t="s">
        <v>23</v>
      </c>
      <c r="B26" s="11"/>
      <c r="C26" s="40">
        <f>C19*0.025/12</f>
        <v>0</v>
      </c>
      <c r="D26" s="24"/>
    </row>
    <row r="27" spans="1:9" x14ac:dyDescent="0.25">
      <c r="C27" s="40"/>
      <c r="D27" s="24"/>
      <c r="F27" s="84" t="s">
        <v>69</v>
      </c>
    </row>
    <row r="28" spans="1:9" x14ac:dyDescent="0.25">
      <c r="A28" s="5" t="s">
        <v>70</v>
      </c>
      <c r="B28" s="5"/>
      <c r="C28" s="100"/>
      <c r="D28" s="86"/>
    </row>
    <row r="29" spans="1:9" x14ac:dyDescent="0.25">
      <c r="D29" s="82"/>
    </row>
    <row r="30" spans="1:9" x14ac:dyDescent="0.25">
      <c r="A30" s="5" t="s">
        <v>71</v>
      </c>
      <c r="B30" s="110"/>
      <c r="D30"/>
      <c r="E30" s="11"/>
      <c r="F30" s="11"/>
      <c r="G30" s="3"/>
      <c r="H30" s="3"/>
    </row>
    <row r="31" spans="1:9" ht="18.75" x14ac:dyDescent="0.3">
      <c r="D31"/>
      <c r="E31" s="120" t="s">
        <v>72</v>
      </c>
      <c r="F31" s="120"/>
      <c r="G31" s="3"/>
      <c r="H31" s="87"/>
      <c r="I31" s="40"/>
    </row>
    <row r="32" spans="1:9" ht="18.75" x14ac:dyDescent="0.3">
      <c r="C32" s="40"/>
      <c r="D32"/>
      <c r="E32" s="120" t="s">
        <v>73</v>
      </c>
      <c r="F32" s="120"/>
      <c r="G32" s="3"/>
      <c r="H32" s="3"/>
    </row>
    <row r="33" spans="1:9" ht="18.75" x14ac:dyDescent="0.3">
      <c r="D33"/>
      <c r="E33" s="109" t="s">
        <v>41</v>
      </c>
      <c r="F33" s="109">
        <f>C20</f>
        <v>15255675</v>
      </c>
      <c r="G33" s="3"/>
      <c r="H33" s="3"/>
    </row>
    <row r="34" spans="1:9" ht="18.75" x14ac:dyDescent="0.3">
      <c r="D34"/>
      <c r="E34" s="109" t="s">
        <v>19</v>
      </c>
      <c r="F34" s="109">
        <f>C21</f>
        <v>13730107.5</v>
      </c>
      <c r="G34" s="3"/>
      <c r="H34" s="87">
        <f>F33*80</f>
        <v>1220454000</v>
      </c>
    </row>
    <row r="35" spans="1:9" ht="18.75" x14ac:dyDescent="0.3">
      <c r="D35"/>
      <c r="E35" s="109" t="s">
        <v>20</v>
      </c>
      <c r="F35" s="109">
        <f>C22</f>
        <v>12204540</v>
      </c>
      <c r="G35" s="3"/>
      <c r="H35" s="3"/>
      <c r="I35">
        <f>11554200</f>
        <v>11554200</v>
      </c>
    </row>
    <row r="36" spans="1:9" x14ac:dyDescent="0.25">
      <c r="D36"/>
      <c r="G36" s="3"/>
      <c r="H36" s="3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  <c r="E39" s="3"/>
      <c r="F39" s="3"/>
      <c r="G39" s="3"/>
      <c r="H39" s="3"/>
    </row>
    <row r="40" spans="1:9" x14ac:dyDescent="0.25">
      <c r="D40"/>
    </row>
    <row r="41" spans="1:9" x14ac:dyDescent="0.25">
      <c r="D41"/>
    </row>
    <row r="47" spans="1:9" x14ac:dyDescent="0.25">
      <c r="A47" s="29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66" spans="1:1" ht="15.75" x14ac:dyDescent="0.25">
      <c r="A66" s="30"/>
    </row>
    <row r="85" spans="3:6" x14ac:dyDescent="0.25">
      <c r="C85">
        <f>C84*C83</f>
        <v>0</v>
      </c>
    </row>
    <row r="86" spans="3:6" x14ac:dyDescent="0.25">
      <c r="E86" t="s">
        <v>79</v>
      </c>
      <c r="F86" s="6">
        <v>16247500</v>
      </c>
    </row>
    <row r="87" spans="3:6" x14ac:dyDescent="0.25">
      <c r="E87" t="s">
        <v>80</v>
      </c>
      <c r="F87" s="6">
        <v>26465000</v>
      </c>
    </row>
    <row r="88" spans="3:6" x14ac:dyDescent="0.25">
      <c r="E88" t="s">
        <v>81</v>
      </c>
      <c r="F88" s="115">
        <f>SUM(F86:F87)</f>
        <v>42712500</v>
      </c>
    </row>
  </sheetData>
  <mergeCells count="2">
    <mergeCell ref="E31:F31"/>
    <mergeCell ref="E32:F32"/>
  </mergeCell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6"/>
  <sheetViews>
    <sheetView zoomScaleNormal="100" workbookViewId="0">
      <selection activeCell="Q5" sqref="Q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19.2851562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4" s="1" customFormat="1" ht="60" x14ac:dyDescent="0.25">
      <c r="A1" s="1" t="s">
        <v>0</v>
      </c>
      <c r="B1" s="1" t="s">
        <v>3</v>
      </c>
      <c r="C1" s="1" t="s">
        <v>82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68</v>
      </c>
      <c r="O1" s="1" t="s">
        <v>64</v>
      </c>
      <c r="P1" s="1" t="s">
        <v>77</v>
      </c>
      <c r="Q1" s="1" t="s">
        <v>1</v>
      </c>
      <c r="R1" s="1" t="s">
        <v>64</v>
      </c>
      <c r="S1" s="1" t="s">
        <v>60</v>
      </c>
    </row>
    <row r="2" spans="1:34" x14ac:dyDescent="0.25">
      <c r="B2">
        <v>600</v>
      </c>
      <c r="C2">
        <f>B2*1.2</f>
        <v>720</v>
      </c>
      <c r="D2" s="2">
        <f>C2*1.2</f>
        <v>864</v>
      </c>
      <c r="E2" s="2">
        <v>16400000</v>
      </c>
      <c r="F2" s="2">
        <f t="shared" ref="F2:F15" si="0">ROUND((E2/B2),0)</f>
        <v>27333</v>
      </c>
      <c r="G2" s="89">
        <f t="shared" ref="G2:G15" si="1">ROUND((E2/C2),0)</f>
        <v>22778</v>
      </c>
      <c r="H2">
        <f t="shared" ref="H2:H15" si="2">ROUND((E2/D2),0)</f>
        <v>18981</v>
      </c>
      <c r="I2">
        <v>6</v>
      </c>
      <c r="J2">
        <v>603</v>
      </c>
      <c r="O2" s="112">
        <v>400</v>
      </c>
      <c r="P2" s="2">
        <f>O2*1.2</f>
        <v>480</v>
      </c>
      <c r="Q2" s="2">
        <v>8000000</v>
      </c>
      <c r="R2" s="2">
        <f t="shared" ref="R2:R9" si="3">Q2/O2</f>
        <v>20000</v>
      </c>
      <c r="S2" s="2">
        <f>Q2/P2</f>
        <v>16666.666666666668</v>
      </c>
      <c r="Z2" s="42"/>
    </row>
    <row r="3" spans="1:34" x14ac:dyDescent="0.25">
      <c r="B3">
        <v>760</v>
      </c>
      <c r="C3">
        <f t="shared" ref="C3:D3" si="4">B3*1.2</f>
        <v>912</v>
      </c>
      <c r="D3" s="2">
        <f t="shared" si="4"/>
        <v>1094.3999999999999</v>
      </c>
      <c r="E3" s="2">
        <v>25400000</v>
      </c>
      <c r="F3" s="2">
        <f t="shared" si="0"/>
        <v>33421</v>
      </c>
      <c r="G3" s="89">
        <f t="shared" si="1"/>
        <v>27851</v>
      </c>
      <c r="H3">
        <f t="shared" si="2"/>
        <v>23209</v>
      </c>
      <c r="I3">
        <v>2</v>
      </c>
      <c r="J3">
        <v>202</v>
      </c>
      <c r="O3" s="112">
        <v>600</v>
      </c>
      <c r="P3" s="2">
        <f t="shared" ref="P3:P9" si="5">O3*1.1</f>
        <v>660</v>
      </c>
      <c r="Q3" s="2">
        <v>15700000</v>
      </c>
      <c r="R3" s="2">
        <f t="shared" si="3"/>
        <v>26166.666666666668</v>
      </c>
      <c r="S3" s="2">
        <f t="shared" ref="S3:S12" si="6">Q3/P3</f>
        <v>23787.878787878788</v>
      </c>
      <c r="AD3" s="42"/>
    </row>
    <row r="4" spans="1:34" x14ac:dyDescent="0.25">
      <c r="B4" s="82"/>
      <c r="C4">
        <v>1237</v>
      </c>
      <c r="D4" s="2">
        <f t="shared" ref="D4" si="7">C4*1.2</f>
        <v>1484.3999999999999</v>
      </c>
      <c r="E4" s="2">
        <v>37500000</v>
      </c>
      <c r="F4" s="2" t="e">
        <f t="shared" si="0"/>
        <v>#DIV/0!</v>
      </c>
      <c r="G4" s="89">
        <f t="shared" si="1"/>
        <v>30315</v>
      </c>
      <c r="H4">
        <f t="shared" si="2"/>
        <v>25263</v>
      </c>
      <c r="I4">
        <v>8</v>
      </c>
      <c r="J4">
        <v>802</v>
      </c>
      <c r="N4">
        <v>63.09</v>
      </c>
      <c r="O4" s="112">
        <f>N4*10.764</f>
        <v>679.10076000000004</v>
      </c>
      <c r="P4" s="2">
        <f t="shared" si="5"/>
        <v>747.01083600000015</v>
      </c>
      <c r="Q4" s="2">
        <v>18600000</v>
      </c>
      <c r="R4" s="2">
        <f t="shared" si="3"/>
        <v>27389.160925103366</v>
      </c>
      <c r="S4" s="2">
        <f t="shared" si="6"/>
        <v>24899.237204639419</v>
      </c>
    </row>
    <row r="5" spans="1:34" x14ac:dyDescent="0.25">
      <c r="B5" s="82">
        <v>1112</v>
      </c>
      <c r="C5">
        <f t="shared" ref="C5:D5" si="8">B5*1.2</f>
        <v>1334.3999999999999</v>
      </c>
      <c r="D5" s="2">
        <f t="shared" si="8"/>
        <v>1601.2799999999997</v>
      </c>
      <c r="E5" s="2">
        <v>38000000</v>
      </c>
      <c r="F5" s="2">
        <f t="shared" si="0"/>
        <v>34173</v>
      </c>
      <c r="G5" s="89">
        <f t="shared" si="1"/>
        <v>28477</v>
      </c>
      <c r="H5">
        <f t="shared" si="2"/>
        <v>23731</v>
      </c>
      <c r="I5" s="5">
        <v>9</v>
      </c>
      <c r="J5" s="5">
        <v>902</v>
      </c>
      <c r="K5" s="5"/>
      <c r="L5" s="5"/>
      <c r="M5" s="5"/>
      <c r="N5" s="5">
        <v>89.97</v>
      </c>
      <c r="O5" s="116">
        <f>N5*10.764</f>
        <v>968.43707999999992</v>
      </c>
      <c r="P5" s="117">
        <f t="shared" si="5"/>
        <v>1065.280788</v>
      </c>
      <c r="Q5" s="117">
        <v>27693696</v>
      </c>
      <c r="R5" s="117">
        <f t="shared" si="3"/>
        <v>28596.278035946332</v>
      </c>
      <c r="S5" s="2">
        <f t="shared" si="6"/>
        <v>25996.616396314846</v>
      </c>
    </row>
    <row r="6" spans="1:34" x14ac:dyDescent="0.25">
      <c r="B6" s="5">
        <v>450</v>
      </c>
      <c r="C6" s="5">
        <f t="shared" ref="C6:D6" si="9">B6*1.2</f>
        <v>540</v>
      </c>
      <c r="D6" s="117">
        <f t="shared" si="9"/>
        <v>648</v>
      </c>
      <c r="E6" s="117">
        <v>13500000</v>
      </c>
      <c r="F6" s="117">
        <f t="shared" si="0"/>
        <v>30000</v>
      </c>
      <c r="G6" s="89">
        <f t="shared" si="1"/>
        <v>25000</v>
      </c>
      <c r="H6">
        <f t="shared" si="2"/>
        <v>20833</v>
      </c>
      <c r="I6">
        <v>8</v>
      </c>
      <c r="J6">
        <v>802</v>
      </c>
      <c r="O6" s="112">
        <f>P6/1.2</f>
        <v>890.36220000000003</v>
      </c>
      <c r="P6" s="2">
        <f>99.26*10.764</f>
        <v>1068.4346399999999</v>
      </c>
      <c r="Q6" s="2">
        <v>32500000</v>
      </c>
      <c r="R6" s="2">
        <f t="shared" si="3"/>
        <v>36501.998849456992</v>
      </c>
      <c r="S6" s="2">
        <f t="shared" si="6"/>
        <v>30418.332374547499</v>
      </c>
      <c r="AH6" t="s">
        <v>42</v>
      </c>
    </row>
    <row r="7" spans="1:34" x14ac:dyDescent="0.25">
      <c r="B7" s="122">
        <f>C7/1.2</f>
        <v>1458.3333333333335</v>
      </c>
      <c r="C7" s="5">
        <v>1750</v>
      </c>
      <c r="D7" s="117">
        <f t="shared" ref="D7:D8" si="10">C7*1.2</f>
        <v>2100</v>
      </c>
      <c r="E7" s="117">
        <v>46000000</v>
      </c>
      <c r="F7" s="117">
        <f t="shared" si="0"/>
        <v>31543</v>
      </c>
      <c r="G7" s="5">
        <f>ROUND((E7/C7),0)</f>
        <v>26286</v>
      </c>
      <c r="H7">
        <f t="shared" si="2"/>
        <v>21905</v>
      </c>
      <c r="N7" s="5">
        <v>55.28</v>
      </c>
      <c r="O7" s="116">
        <f>N7*10.764</f>
        <v>595.03391999999997</v>
      </c>
      <c r="P7" s="117">
        <f t="shared" si="5"/>
        <v>654.53731200000004</v>
      </c>
      <c r="Q7" s="117">
        <v>17896110</v>
      </c>
      <c r="R7" s="117">
        <f t="shared" si="3"/>
        <v>30075.781226051786</v>
      </c>
      <c r="S7" s="2">
        <f t="shared" si="6"/>
        <v>27341.619296410714</v>
      </c>
    </row>
    <row r="8" spans="1:34" x14ac:dyDescent="0.25">
      <c r="B8" s="5">
        <f>C8/1.2</f>
        <v>500</v>
      </c>
      <c r="C8" s="5">
        <v>600</v>
      </c>
      <c r="D8" s="117">
        <f t="shared" si="10"/>
        <v>720</v>
      </c>
      <c r="E8" s="117">
        <v>16000000</v>
      </c>
      <c r="F8" s="117">
        <f t="shared" si="0"/>
        <v>32000</v>
      </c>
      <c r="G8" s="5">
        <f t="shared" si="1"/>
        <v>26667</v>
      </c>
      <c r="H8">
        <f t="shared" si="2"/>
        <v>22222</v>
      </c>
      <c r="N8" s="123">
        <v>56.95</v>
      </c>
      <c r="O8" s="124">
        <f>N8*10.764</f>
        <v>613.00980000000004</v>
      </c>
      <c r="P8" s="125">
        <f t="shared" si="5"/>
        <v>674.31078000000014</v>
      </c>
      <c r="Q8" s="125">
        <v>17037000</v>
      </c>
      <c r="R8" s="125">
        <f t="shared" si="3"/>
        <v>27792.377870631102</v>
      </c>
      <c r="S8" s="125">
        <f t="shared" si="6"/>
        <v>25265.798064210092</v>
      </c>
    </row>
    <row r="9" spans="1:34" x14ac:dyDescent="0.25">
      <c r="D9" s="2"/>
      <c r="E9" s="2"/>
      <c r="F9" s="2" t="e">
        <f t="shared" si="0"/>
        <v>#DIV/0!</v>
      </c>
      <c r="G9" t="e">
        <f t="shared" si="1"/>
        <v>#DIV/0!</v>
      </c>
      <c r="H9" t="e">
        <f t="shared" si="2"/>
        <v>#DIV/0!</v>
      </c>
      <c r="O9" s="2"/>
      <c r="P9" s="2">
        <f t="shared" si="5"/>
        <v>0</v>
      </c>
      <c r="Q9" s="2"/>
      <c r="R9" s="2" t="e">
        <f t="shared" si="3"/>
        <v>#DIV/0!</v>
      </c>
      <c r="S9" s="2" t="e">
        <f t="shared" si="6"/>
        <v>#DIV/0!</v>
      </c>
    </row>
    <row r="10" spans="1:34" x14ac:dyDescent="0.25">
      <c r="D10" s="2"/>
      <c r="E10" s="2"/>
      <c r="F10" s="2" t="e">
        <f t="shared" si="0"/>
        <v>#DIV/0!</v>
      </c>
      <c r="G10" t="e">
        <f t="shared" si="1"/>
        <v>#DIV/0!</v>
      </c>
      <c r="H10" t="e">
        <f t="shared" si="2"/>
        <v>#DIV/0!</v>
      </c>
      <c r="Q10" s="2"/>
      <c r="R10" s="2"/>
      <c r="S10" s="2" t="e">
        <f t="shared" si="6"/>
        <v>#DIV/0!</v>
      </c>
    </row>
    <row r="11" spans="1:34" ht="16.5" x14ac:dyDescent="0.3">
      <c r="D11" s="2"/>
      <c r="E11" s="2"/>
      <c r="F11" s="2" t="e">
        <f t="shared" si="0"/>
        <v>#DIV/0!</v>
      </c>
      <c r="G11" t="e">
        <f t="shared" si="1"/>
        <v>#DIV/0!</v>
      </c>
      <c r="H11" t="e">
        <f t="shared" si="2"/>
        <v>#DIV/0!</v>
      </c>
      <c r="Q11" s="2"/>
      <c r="R11" s="2"/>
      <c r="S11" s="2" t="e">
        <f t="shared" si="6"/>
        <v>#DIV/0!</v>
      </c>
      <c r="U11" s="107"/>
      <c r="V11" s="31"/>
      <c r="W11" s="31"/>
      <c r="X11" s="31"/>
      <c r="Y11" s="31"/>
      <c r="Z11" s="31"/>
      <c r="AA11" s="31"/>
      <c r="AB11" s="31"/>
    </row>
    <row r="12" spans="1:34" ht="18.75" x14ac:dyDescent="0.25">
      <c r="D12" s="2"/>
      <c r="E12" s="2"/>
      <c r="F12" t="e">
        <f t="shared" si="0"/>
        <v>#DIV/0!</v>
      </c>
      <c r="G12" t="e">
        <f t="shared" si="1"/>
        <v>#DIV/0!</v>
      </c>
      <c r="H12" t="e">
        <f t="shared" si="2"/>
        <v>#DIV/0!</v>
      </c>
      <c r="Q12" s="2"/>
      <c r="R12" s="2"/>
      <c r="S12" s="2" t="e">
        <f t="shared" si="6"/>
        <v>#DIV/0!</v>
      </c>
      <c r="U12" s="108"/>
    </row>
    <row r="13" spans="1:34" x14ac:dyDescent="0.25">
      <c r="E13" s="2"/>
      <c r="F13" t="e">
        <f t="shared" si="0"/>
        <v>#DIV/0!</v>
      </c>
      <c r="G13" t="e">
        <f t="shared" si="1"/>
        <v>#DIV/0!</v>
      </c>
      <c r="H13" t="e">
        <f t="shared" si="2"/>
        <v>#DIV/0!</v>
      </c>
      <c r="Q13" s="2"/>
      <c r="R13" s="2"/>
    </row>
    <row r="14" spans="1:34" x14ac:dyDescent="0.25">
      <c r="C14">
        <f t="shared" ref="C14" si="11">B14*1.1</f>
        <v>0</v>
      </c>
      <c r="D14">
        <f t="shared" ref="D14:D15" si="12">C14*1.2</f>
        <v>0</v>
      </c>
      <c r="E14" s="2"/>
      <c r="F14" t="e">
        <f t="shared" si="0"/>
        <v>#DIV/0!</v>
      </c>
      <c r="G14" t="e">
        <f t="shared" si="1"/>
        <v>#DIV/0!</v>
      </c>
      <c r="H14" t="e">
        <f t="shared" si="2"/>
        <v>#DIV/0!</v>
      </c>
      <c r="O14" s="3"/>
      <c r="P14" s="3"/>
      <c r="Q14" s="113"/>
      <c r="R14" s="113"/>
      <c r="S14" s="3"/>
      <c r="T14" s="3"/>
      <c r="U14" s="3"/>
      <c r="V14" s="3"/>
      <c r="W14" s="3"/>
    </row>
    <row r="15" spans="1:34" x14ac:dyDescent="0.25">
      <c r="C15">
        <f t="shared" ref="C15" si="13">B15*1.2</f>
        <v>0</v>
      </c>
      <c r="D15">
        <f t="shared" si="12"/>
        <v>0</v>
      </c>
      <c r="E15" s="2"/>
      <c r="F15" t="e">
        <f t="shared" si="0"/>
        <v>#DIV/0!</v>
      </c>
      <c r="G15" t="e">
        <f t="shared" si="1"/>
        <v>#DIV/0!</v>
      </c>
      <c r="H15" t="e">
        <f t="shared" si="2"/>
        <v>#DIV/0!</v>
      </c>
      <c r="O15" s="3"/>
      <c r="P15" s="3"/>
      <c r="Q15" s="113"/>
      <c r="R15" s="113"/>
      <c r="S15" s="3"/>
      <c r="T15" s="3"/>
      <c r="U15" s="3"/>
      <c r="V15" s="3"/>
      <c r="W15" s="3"/>
    </row>
    <row r="16" spans="1:34" x14ac:dyDescent="0.25">
      <c r="C16">
        <f t="shared" ref="C16:C19" si="14">B16*1.2</f>
        <v>0</v>
      </c>
      <c r="D16">
        <f t="shared" ref="D16:D19" si="15">C16*1.2</f>
        <v>0</v>
      </c>
      <c r="E16" s="2"/>
      <c r="F16" t="e">
        <f t="shared" ref="F16:F19" si="16">ROUND((E16/B16),0)</f>
        <v>#DIV/0!</v>
      </c>
      <c r="G16" t="e">
        <f t="shared" ref="G16:G19" si="17">ROUND((E16/C16),0)</f>
        <v>#DIV/0!</v>
      </c>
      <c r="H16" t="e">
        <f t="shared" ref="H16:H19" si="18">ROUND((E16/D16),0)</f>
        <v>#DIV/0!</v>
      </c>
      <c r="O16" s="3"/>
      <c r="P16" s="3"/>
      <c r="Q16" s="113"/>
      <c r="R16" s="113"/>
      <c r="S16" s="3"/>
      <c r="T16" s="3"/>
      <c r="U16" s="3"/>
      <c r="V16" s="3"/>
      <c r="W16" s="3"/>
    </row>
    <row r="17" spans="1:18" x14ac:dyDescent="0.25">
      <c r="C17">
        <f t="shared" si="14"/>
        <v>0</v>
      </c>
      <c r="D17">
        <f t="shared" si="15"/>
        <v>0</v>
      </c>
      <c r="E17" s="2"/>
      <c r="F17" t="e">
        <f t="shared" si="16"/>
        <v>#DIV/0!</v>
      </c>
      <c r="G17" t="e">
        <f t="shared" si="17"/>
        <v>#DIV/0!</v>
      </c>
      <c r="H17" t="e">
        <f t="shared" si="18"/>
        <v>#DIV/0!</v>
      </c>
      <c r="Q17" s="2"/>
      <c r="R17" s="2"/>
    </row>
    <row r="18" spans="1:18" x14ac:dyDescent="0.25">
      <c r="C18">
        <f t="shared" si="14"/>
        <v>0</v>
      </c>
      <c r="D18">
        <f t="shared" si="15"/>
        <v>0</v>
      </c>
      <c r="E18" s="2">
        <f t="shared" ref="E18:E19" si="19">Q18</f>
        <v>0</v>
      </c>
      <c r="F18" t="e">
        <f t="shared" si="16"/>
        <v>#DIV/0!</v>
      </c>
      <c r="G18" t="e">
        <f t="shared" si="17"/>
        <v>#DIV/0!</v>
      </c>
      <c r="H18" t="e">
        <f t="shared" si="18"/>
        <v>#DIV/0!</v>
      </c>
      <c r="I18">
        <f>S18</f>
        <v>0</v>
      </c>
      <c r="J18">
        <f>T18</f>
        <v>0</v>
      </c>
      <c r="Q18" s="2"/>
      <c r="R18" s="2"/>
    </row>
    <row r="19" spans="1:18" x14ac:dyDescent="0.25">
      <c r="C19">
        <f t="shared" si="14"/>
        <v>0</v>
      </c>
      <c r="D19">
        <f t="shared" si="15"/>
        <v>0</v>
      </c>
      <c r="E19" s="2">
        <f t="shared" si="19"/>
        <v>0</v>
      </c>
      <c r="F19" t="e">
        <f t="shared" si="16"/>
        <v>#DIV/0!</v>
      </c>
      <c r="G19" t="e">
        <f t="shared" si="17"/>
        <v>#DIV/0!</v>
      </c>
      <c r="H19" t="e">
        <f t="shared" si="18"/>
        <v>#DIV/0!</v>
      </c>
      <c r="I19">
        <f>S19</f>
        <v>0</v>
      </c>
      <c r="J19">
        <f>T19</f>
        <v>0</v>
      </c>
      <c r="Q19" s="2"/>
      <c r="R19" s="2"/>
    </row>
    <row r="20" spans="1:18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8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</row>
    <row r="22" spans="1:18" s="6" customFormat="1" x14ac:dyDescent="0.25">
      <c r="A22" s="89"/>
      <c r="B22" s="89"/>
      <c r="C22" s="89"/>
      <c r="D22" s="89"/>
      <c r="E22" s="89"/>
      <c r="F22" s="105"/>
      <c r="G22" s="89"/>
      <c r="H22" s="89"/>
      <c r="I22" s="89"/>
      <c r="J22" s="89"/>
      <c r="K22" s="89"/>
      <c r="L22" s="89"/>
      <c r="M22" s="89"/>
    </row>
    <row r="23" spans="1:18" s="6" customFormat="1" x14ac:dyDescent="0.25">
      <c r="B23" s="89"/>
      <c r="C23" s="110"/>
      <c r="D23" s="110"/>
      <c r="E23" s="110"/>
      <c r="F23" s="106"/>
      <c r="G23" s="106"/>
      <c r="H23" s="89"/>
      <c r="I23" s="89"/>
      <c r="J23" s="89"/>
      <c r="K23" s="89"/>
      <c r="L23" s="89"/>
      <c r="M23" s="89"/>
    </row>
    <row r="24" spans="1:18" s="6" customFormat="1" x14ac:dyDescent="0.25">
      <c r="B24" s="90"/>
      <c r="C24" s="90" t="s">
        <v>1</v>
      </c>
      <c r="D24" s="90">
        <v>7100000</v>
      </c>
      <c r="E24" s="90"/>
      <c r="F24" s="91"/>
      <c r="G24" s="91"/>
      <c r="H24" s="90"/>
      <c r="I24" s="90"/>
      <c r="J24" s="90"/>
      <c r="K24" s="90"/>
      <c r="L24" s="90"/>
      <c r="M24" s="90"/>
    </row>
    <row r="25" spans="1:18" s="6" customFormat="1" x14ac:dyDescent="0.25">
      <c r="B25" s="90"/>
      <c r="C25" s="90"/>
      <c r="D25" s="90"/>
      <c r="E25" s="90"/>
      <c r="F25" s="91"/>
      <c r="G25" s="91"/>
      <c r="H25" s="90"/>
      <c r="I25" s="90"/>
      <c r="J25" s="90"/>
      <c r="K25" s="90"/>
      <c r="L25" s="90"/>
      <c r="M25" s="90"/>
    </row>
    <row r="26" spans="1:18" s="6" customFormat="1" x14ac:dyDescent="0.25">
      <c r="B26" s="90"/>
      <c r="C26" s="90"/>
      <c r="D26" s="90"/>
      <c r="E26" s="90"/>
      <c r="F26" s="92" t="s">
        <v>65</v>
      </c>
      <c r="G26" s="92">
        <f>G23+G24+G25</f>
        <v>0</v>
      </c>
      <c r="H26" s="90"/>
      <c r="I26" s="90"/>
      <c r="J26" s="90"/>
      <c r="K26" s="90"/>
      <c r="L26" s="90"/>
      <c r="M26" s="90"/>
    </row>
    <row r="27" spans="1:18" s="6" customFormat="1" x14ac:dyDescent="0.25">
      <c r="B27" s="90"/>
      <c r="C27" s="90"/>
      <c r="D27" s="90"/>
      <c r="E27" s="90"/>
      <c r="F27" s="91"/>
      <c r="G27" s="91"/>
      <c r="H27" s="90"/>
      <c r="I27" s="90"/>
      <c r="J27" s="90"/>
      <c r="K27" s="90"/>
      <c r="L27" s="90"/>
      <c r="M27" s="90"/>
    </row>
    <row r="28" spans="1:18" s="6" customFormat="1" x14ac:dyDescent="0.25">
      <c r="B28" s="90"/>
      <c r="C28" s="90"/>
      <c r="D28" s="90"/>
      <c r="E28" s="90"/>
      <c r="F28" s="91" t="s">
        <v>60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</row>
    <row r="29" spans="1:18" s="6" customFormat="1" x14ac:dyDescent="0.25">
      <c r="B29" s="90"/>
      <c r="C29" s="90"/>
      <c r="D29" s="90"/>
      <c r="E29" s="90"/>
      <c r="F29" s="91" t="s">
        <v>61</v>
      </c>
      <c r="G29" s="91">
        <v>0</v>
      </c>
      <c r="H29" s="90"/>
      <c r="I29" s="90"/>
      <c r="J29" s="90"/>
      <c r="K29" s="90"/>
      <c r="L29" s="90"/>
      <c r="M29" s="90"/>
    </row>
    <row r="30" spans="1:18" s="6" customFormat="1" x14ac:dyDescent="0.25">
      <c r="B30" s="90"/>
      <c r="C30" s="90"/>
      <c r="D30" s="90"/>
      <c r="E30" s="90"/>
      <c r="F30" s="91" t="s">
        <v>59</v>
      </c>
      <c r="G30" s="91">
        <v>0</v>
      </c>
      <c r="H30" s="90"/>
      <c r="I30" s="90"/>
      <c r="J30" s="90"/>
      <c r="K30" s="90"/>
      <c r="L30" s="90"/>
      <c r="M30" s="90"/>
    </row>
    <row r="31" spans="1:18" s="6" customFormat="1" x14ac:dyDescent="0.25">
      <c r="B31" s="90"/>
      <c r="C31" s="93"/>
      <c r="D31" s="93"/>
      <c r="E31" s="90"/>
      <c r="F31" s="92" t="s">
        <v>62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O31" s="43"/>
      <c r="P31" s="43"/>
    </row>
    <row r="32" spans="1:18" s="6" customFormat="1" x14ac:dyDescent="0.25">
      <c r="B32" s="90"/>
      <c r="C32" s="93"/>
      <c r="D32" s="93"/>
      <c r="E32" s="90"/>
      <c r="F32" s="92" t="s">
        <v>63</v>
      </c>
      <c r="G32" s="91">
        <f>G31</f>
        <v>0</v>
      </c>
      <c r="H32" s="90" t="e">
        <f>G31/G32</f>
        <v>#DIV/0!</v>
      </c>
      <c r="I32" s="90" t="s">
        <v>43</v>
      </c>
      <c r="J32" s="90"/>
      <c r="K32" s="90"/>
      <c r="L32" s="90"/>
      <c r="M32" s="90"/>
    </row>
    <row r="33" spans="2:19" s="6" customFormat="1" x14ac:dyDescent="0.25">
      <c r="B33" s="90"/>
      <c r="C33" s="93"/>
      <c r="D33" s="93"/>
      <c r="E33" s="90"/>
      <c r="F33" s="91" t="s">
        <v>40</v>
      </c>
      <c r="G33" s="91">
        <v>10000</v>
      </c>
      <c r="H33" s="90"/>
      <c r="I33" s="90"/>
      <c r="J33" s="90"/>
      <c r="K33" s="90"/>
      <c r="L33" s="90"/>
      <c r="M33" s="90"/>
    </row>
    <row r="34" spans="2:19" s="6" customFormat="1" x14ac:dyDescent="0.25">
      <c r="B34" s="90"/>
      <c r="C34" s="93"/>
      <c r="D34" s="93"/>
      <c r="E34" s="90"/>
      <c r="F34" s="92" t="s">
        <v>41</v>
      </c>
      <c r="G34" s="92">
        <f>G26*G33</f>
        <v>0</v>
      </c>
      <c r="H34" s="90" t="e">
        <f>G34/D28</f>
        <v>#DIV/0!</v>
      </c>
      <c r="I34" s="90"/>
      <c r="J34" s="90"/>
      <c r="K34" s="90"/>
      <c r="L34" s="90"/>
      <c r="M34" s="90"/>
    </row>
    <row r="35" spans="2:19" s="6" customFormat="1" x14ac:dyDescent="0.25">
      <c r="B35" s="90"/>
      <c r="C35" s="93"/>
      <c r="D35" s="93"/>
      <c r="E35" s="90"/>
      <c r="F35" s="92" t="s">
        <v>19</v>
      </c>
      <c r="G35" s="92">
        <f>G34*90%</f>
        <v>0</v>
      </c>
      <c r="H35" s="90"/>
      <c r="I35" s="90"/>
      <c r="J35" s="90"/>
      <c r="K35" s="90"/>
      <c r="L35" s="90"/>
      <c r="M35" s="90"/>
    </row>
    <row r="36" spans="2:19" s="6" customFormat="1" x14ac:dyDescent="0.25">
      <c r="B36" s="90"/>
      <c r="C36" s="93"/>
      <c r="D36" s="93"/>
      <c r="E36" s="90"/>
      <c r="F36" s="92" t="s">
        <v>20</v>
      </c>
      <c r="G36" s="92">
        <f>G34*80%</f>
        <v>0</v>
      </c>
      <c r="H36" s="90"/>
      <c r="I36" s="90"/>
      <c r="J36" s="90"/>
      <c r="K36" s="90"/>
      <c r="L36" s="90"/>
      <c r="M36" s="90"/>
    </row>
    <row r="37" spans="2:19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</row>
    <row r="38" spans="2:19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6"/>
      <c r="O38" s="6"/>
      <c r="P38" s="6"/>
      <c r="Q38" s="6"/>
      <c r="R38" s="6"/>
      <c r="S38" s="6"/>
    </row>
    <row r="39" spans="2:19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6"/>
      <c r="O39" s="6"/>
      <c r="P39" s="6"/>
      <c r="Q39" s="6"/>
      <c r="R39" s="6"/>
      <c r="S39" s="6"/>
    </row>
    <row r="40" spans="2:19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6"/>
      <c r="O40" s="6"/>
      <c r="P40" s="6"/>
      <c r="Q40" s="6"/>
      <c r="R40" s="6"/>
      <c r="S40" s="6"/>
    </row>
    <row r="41" spans="2:19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6"/>
      <c r="O41" s="6"/>
      <c r="P41" s="6"/>
      <c r="Q41" s="6"/>
      <c r="R41" s="6"/>
      <c r="S41" s="6"/>
    </row>
    <row r="42" spans="2:19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6"/>
      <c r="O42" s="6"/>
      <c r="P42" s="6"/>
      <c r="Q42" s="6"/>
      <c r="R42" s="6"/>
      <c r="S42" s="6"/>
    </row>
    <row r="43" spans="2:19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6"/>
      <c r="O43" s="43"/>
      <c r="P43" s="43"/>
      <c r="Q43" s="6"/>
      <c r="R43" s="6"/>
      <c r="S43" s="6"/>
    </row>
    <row r="44" spans="2:19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6"/>
      <c r="O44" s="6"/>
      <c r="P44" s="6"/>
      <c r="Q44" s="6"/>
      <c r="R44" s="6"/>
      <c r="S44" s="6"/>
    </row>
    <row r="45" spans="2:19" x14ac:dyDescent="0.2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6"/>
      <c r="O45" s="6"/>
      <c r="P45" s="6"/>
      <c r="Q45" s="6"/>
      <c r="R45" s="6"/>
      <c r="S45" s="6"/>
    </row>
    <row r="46" spans="2:19" x14ac:dyDescent="0.25">
      <c r="N46" s="6"/>
      <c r="O46" s="6"/>
      <c r="P46" s="6"/>
      <c r="Q46" s="6"/>
      <c r="R46" s="6"/>
      <c r="S46" s="6"/>
    </row>
    <row r="49" spans="14:19" x14ac:dyDescent="0.25">
      <c r="N49" s="6"/>
      <c r="O49" s="6"/>
      <c r="P49" s="6"/>
      <c r="Q49" s="6"/>
      <c r="R49" s="6"/>
      <c r="S49" s="6"/>
    </row>
    <row r="50" spans="14:19" x14ac:dyDescent="0.25">
      <c r="N50" s="6"/>
      <c r="O50" s="6"/>
      <c r="P50" s="6"/>
      <c r="Q50" s="6"/>
      <c r="R50" s="6"/>
      <c r="S50" s="6"/>
    </row>
    <row r="51" spans="14:19" x14ac:dyDescent="0.25">
      <c r="N51" s="6"/>
      <c r="O51" s="6"/>
      <c r="P51" s="6"/>
      <c r="Q51" s="6"/>
      <c r="R51" s="6"/>
      <c r="S51" s="6"/>
    </row>
    <row r="52" spans="14:19" x14ac:dyDescent="0.25">
      <c r="N52" s="6"/>
      <c r="O52" s="6"/>
      <c r="P52" s="6"/>
      <c r="Q52" s="6"/>
      <c r="R52" s="6"/>
      <c r="S52" s="6"/>
    </row>
    <row r="53" spans="14:19" x14ac:dyDescent="0.25">
      <c r="N53" s="6"/>
      <c r="O53" s="43"/>
      <c r="P53" s="43"/>
      <c r="Q53" s="6"/>
      <c r="R53" s="6"/>
      <c r="S53" s="6"/>
    </row>
    <row r="54" spans="14:19" x14ac:dyDescent="0.25">
      <c r="N54" s="6"/>
      <c r="O54" s="6"/>
      <c r="P54" s="6"/>
      <c r="Q54" s="6"/>
      <c r="R54" s="6"/>
      <c r="S54" s="6"/>
    </row>
    <row r="55" spans="14:19" x14ac:dyDescent="0.25">
      <c r="N55" s="6"/>
      <c r="O55" s="6"/>
      <c r="P55" s="6"/>
      <c r="Q55" s="6"/>
      <c r="R55" s="6"/>
      <c r="S55" s="6"/>
    </row>
    <row r="56" spans="14:19" x14ac:dyDescent="0.25">
      <c r="N56" s="6"/>
      <c r="O56" s="6"/>
      <c r="P56" s="6"/>
      <c r="Q56" s="6"/>
      <c r="R56" s="6"/>
      <c r="S5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/>
  </sheetViews>
  <sheetFormatPr defaultRowHeight="15" x14ac:dyDescent="0.25"/>
  <sheetData>
    <row r="117" spans="6:13" x14ac:dyDescent="0.25">
      <c r="F117" s="121" t="s">
        <v>57</v>
      </c>
      <c r="G117" s="121"/>
      <c r="H117" s="121"/>
      <c r="I117" s="121"/>
      <c r="J117" s="121"/>
      <c r="K117" s="121"/>
      <c r="L117" s="121"/>
      <c r="M117" s="12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28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9:N9"/>
  <sheetViews>
    <sheetView topLeftCell="A31" workbookViewId="0">
      <selection activeCell="A34" sqref="A34"/>
    </sheetView>
  </sheetViews>
  <sheetFormatPr defaultRowHeight="15" x14ac:dyDescent="0.25"/>
  <sheetData>
    <row r="9" spans="13:14" x14ac:dyDescent="0.25">
      <c r="M9" t="s">
        <v>74</v>
      </c>
      <c r="N9">
        <v>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D5C6-2218-4274-847B-5F4B39F9C373}">
  <dimension ref="A1"/>
  <sheetViews>
    <sheetView workbookViewId="0">
      <selection activeCell="F2" sqref="F2:G6"/>
    </sheetView>
  </sheetViews>
  <sheetFormatPr defaultRowHeight="15" x14ac:dyDescent="0.25"/>
  <cols>
    <col min="7" max="7" width="9.140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Calculation (701)</vt:lpstr>
      <vt:lpstr>Calculation (702-)</vt:lpstr>
      <vt:lpstr>20-20</vt:lpstr>
      <vt:lpstr>RR</vt:lpstr>
      <vt:lpstr>Rates</vt:lpstr>
      <vt:lpstr>Area Page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2024-12-11T10:17:04Z</dcterms:modified>
</cp:coreProperties>
</file>