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mir Muley\"/>
    </mc:Choice>
  </mc:AlternateContent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IGR" sheetId="37" r:id="rId8"/>
    <sheet name="Sheet5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D28" i="23" l="1"/>
  <c r="Q10" i="4" l="1"/>
  <c r="Q5" i="4"/>
  <c r="Q4" i="4"/>
  <c r="N8" i="24"/>
  <c r="N7" i="24"/>
  <c r="N6" i="24"/>
  <c r="N5" i="24"/>
  <c r="I23" i="4" l="1"/>
  <c r="O29" i="24"/>
  <c r="P2" i="4"/>
  <c r="P3" i="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6" i="4" l="1"/>
  <c r="P7" i="4"/>
  <c r="Q7" i="4" s="1"/>
  <c r="P19" i="4" l="1"/>
  <c r="Q19" i="4" s="1"/>
  <c r="Q8" i="4"/>
  <c r="Q9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<sst xmlns="http://schemas.openxmlformats.org/spreadsheetml/2006/main" count="129" uniqueCount="99">
  <si>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</si>
  <si>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</si>
  <si>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</si>
  <si>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</si>
  <si>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</si>
  <si>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</si>
  <si>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</si>
  <si>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</si>
  <si>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</si>
  <si>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</si>
  <si>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</si>
  <si>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</si>
  <si>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</si>
  <si>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</si>
  <si>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</si>
  <si>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</si>
  <si>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</si>
  <si>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</si>
  <si>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</si>
  <si>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</si>
  <si>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</si>
  <si>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</si>
  <si>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</si>
  <si>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</si>
  <si>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</si>
  <si>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</si>
  <si>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</si>
  <si>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</si>
  <si>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</si>
  <si>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</si>
  <si>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</si>
  <si>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</si>
  <si>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</si>
  <si>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</si>
  <si>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</si>
  <si>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</si>
  <si>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</si>
  <si>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</si>
  <si>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</si>
  <si>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</si>
  <si>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</si>
  <si>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</si>
  <si>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</si>
  <si>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</si>
  <si>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</si>
  <si>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</si>
  <si>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</si>
  <si>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</si>
  <si>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</si>
  <si>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</si>
  <si>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</si>
  <si>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</si>
  <si>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</si>
  <si>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</si>
  <si>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</si>
  <si>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</si>
  <si>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</si>
  <si>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</si>
  <si>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</si>
  <si>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</si>
  <si>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</si>
  <si>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</si>
  <si>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</si>
  <si>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</si>
  <si>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</si>
  <si>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</si>
  <si>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</si>
  <si>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</si>
  <si>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</si>
  <si>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</si>
  <si>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</si>
  <si>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</si>
  <si>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</si>
  <si>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</si>
  <si>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</si>
  <si>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</si>
  <si>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</si>
  <si>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</si>
  <si>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</si>
  <si>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</si>
  <si>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</si>
  <si>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</si>
  <si>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</si>
  <si>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</si>
  <si>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</si>
  <si>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</si>
  <si>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</si>
  <si>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</si>
  <si>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</si>
  <si>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</si>
  <si>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</si>
  <si>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</si>
  <si>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</si>
  <si>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</si>
  <si>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</si>
  <si>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</si>
  <si>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</si>
  <si>
    <t>Sq. Mtr.</t>
  </si>
  <si>
    <t>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</si>
</sst>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6" fontId="7" fillId="0" borderId="0" xfId="0" applyNumberFormat="1" applyFont="1"/>
    <xf numFmtId="164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168728</xdr:colOff>
      <xdr:row>0</xdr:row>
      <xdr:rowOff>123825</xdr:rowOff>
    </xdr:from>
    <xdr:to>
      <xdr:col>9</xdr:col>
      <xdr:colOff>416378</xdr:colOff>
      <xdr:row>19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28" y="123825"/>
          <a:ext cx="5758543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427264</xdr:colOff>
      <xdr:row>2</xdr:row>
      <xdr:rowOff>48986</xdr:rowOff>
    </xdr:from>
    <xdr:to>
      <xdr:col>10</xdr:col>
      <xdr:colOff>62593</xdr:colOff>
      <xdr:row>20</xdr:row>
      <xdr:rowOff>134711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64" y="429986"/>
          <a:ext cx="5758543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468493</xdr:colOff>
      <xdr:row>14</xdr:row>
      <xdr:rowOff>168950</xdr:rowOff>
    </xdr:from>
    <xdr:to>
      <xdr:col>22</xdr:col>
      <xdr:colOff>160173</xdr:colOff>
      <xdr:row>45</xdr:row>
      <xdr:rowOff>168212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6108" y="2835950"/>
          <a:ext cx="5773027" cy="5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44005</v>
      </c>
      <c r="F2" s="75"/>
      <c r="G2" s="123" t="s">
        <v>74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41970</v>
      </c>
      <c r="D3" s="41"/>
      <c r="E3" s="41"/>
      <c r="F3" s="41"/>
      <c r="G3" s="81" t="s">
        <v>75</v>
      </c>
      <c r="H3" s="82" t="s">
        <v>76</v>
      </c>
      <c r="I3" s="83"/>
      <c r="J3" s="75"/>
      <c r="K3" s="84" t="s">
        <v>77</v>
      </c>
      <c r="L3" s="85"/>
      <c r="M3" s="75"/>
      <c r="N3" s="86" t="s">
        <v>78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75</v>
      </c>
      <c r="O4" s="94" t="s">
        <v>76</v>
      </c>
      <c r="P4" s="95"/>
      <c r="Q4" s="75"/>
      <c r="R4" s="75"/>
      <c r="S4" s="75"/>
    </row>
    <row r="5" spans="1:19" ht="15.75" thickBot="1">
      <c r="A5" s="75"/>
      <c r="B5" s="41" t="s">
        <v>79</v>
      </c>
      <c r="C5" s="56">
        <f>C3+C4</f>
        <v>41970</v>
      </c>
      <c r="D5" s="57" t="s">
        <v>97</v>
      </c>
      <c r="E5" s="58">
        <f>ROUND(C5/10.764,0)</f>
        <v>3899</v>
      </c>
      <c r="F5" s="57" t="s">
        <v>98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80</v>
      </c>
      <c r="C6" s="52">
        <v>12350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81</v>
      </c>
      <c r="C7" s="56">
        <f>C5-C6</f>
        <v>29620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82</v>
      </c>
      <c r="C8" s="101">
        <v>0.08</v>
      </c>
      <c r="D8" s="102">
        <f>1-C8</f>
        <v>0.92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83</v>
      </c>
      <c r="C9" s="75"/>
      <c r="D9" s="56">
        <f>ROUND(C7*D8,0)</f>
        <v>27250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84</v>
      </c>
      <c r="C10" s="56">
        <f>C6+D9</f>
        <v>39600</v>
      </c>
      <c r="D10" s="57" t="s">
        <v>97</v>
      </c>
      <c r="E10" s="58">
        <f>ROUND(C10/10.764,0)</f>
        <v>3679</v>
      </c>
      <c r="F10" s="57" t="s">
        <v>98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61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62</v>
      </c>
      <c r="C13" s="62">
        <v>2016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63</v>
      </c>
      <c r="C14" s="62">
        <f>C12-C13</f>
        <v>8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85</v>
      </c>
      <c r="C15" s="47">
        <f>60-C14</f>
        <v>52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6">
        <v>527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122">
        <f>E10*C16</f>
        <v>1938833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1054000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86</v>
      </c>
      <c r="L4" s="41"/>
      <c r="M4" s="41"/>
      <c r="N4" s="41" t="s">
        <v>87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88</v>
      </c>
      <c r="L23" s="41" t="s">
        <v>89</v>
      </c>
      <c r="M23" s="41"/>
      <c r="N23" s="42"/>
      <c r="O23" s="41"/>
      <c r="P23" s="41" t="s">
        <v>91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87</v>
      </c>
      <c r="O24" s="47"/>
      <c r="P24" s="41"/>
      <c r="Q24" s="41"/>
      <c r="R24" s="50" t="s">
        <v>87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73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90</v>
      </c>
      <c r="O28" s="50" t="s">
        <v>87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25" sqref="E25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8500</v>
      </c>
      <c r="D3" s="21" t="s">
        <v>95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6500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8</v>
      </c>
      <c r="D7" s="25"/>
      <c r="F7" s="78"/>
      <c r="G7" s="78"/>
    </row>
    <row r="8" spans="1:8">
      <c r="A8" s="15" t="s">
        <v>18</v>
      </c>
      <c r="B8" s="24"/>
      <c r="C8" s="25">
        <f>C9-C7</f>
        <v>52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12</v>
      </c>
      <c r="D10" s="25"/>
      <c r="F10" s="78"/>
      <c r="G10" s="78"/>
    </row>
    <row r="11" spans="1:8">
      <c r="A11" s="15"/>
      <c r="B11" s="26"/>
      <c r="C11" s="27">
        <f>C10%</f>
        <v>0.12</v>
      </c>
      <c r="D11" s="27"/>
      <c r="F11" s="78"/>
      <c r="G11" s="78"/>
    </row>
    <row r="12" spans="1:8">
      <c r="A12" s="15" t="s">
        <v>21</v>
      </c>
      <c r="B12" s="19"/>
      <c r="C12" s="20">
        <f>C6*C11</f>
        <v>240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1760</v>
      </c>
      <c r="D13" s="23"/>
      <c r="F13" s="78"/>
      <c r="G13" s="78"/>
    </row>
    <row r="14" spans="1:8">
      <c r="A14" s="15" t="s">
        <v>15</v>
      </c>
      <c r="B14" s="19"/>
      <c r="C14" s="20">
        <f>C5</f>
        <v>6500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8260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96</v>
      </c>
      <c r="B18" s="7"/>
      <c r="C18" s="76">
        <v>527</v>
      </c>
      <c r="D18" s="76"/>
      <c r="E18" s="77"/>
      <c r="F18" s="78"/>
      <c r="G18" s="78"/>
    </row>
    <row r="19" spans="1:7">
      <c r="A19" s="15"/>
      <c r="B19" s="6"/>
      <c r="C19" s="30">
        <f>C18*C16</f>
        <v>4353020</v>
      </c>
      <c r="D19" s="78" t="s">
        <v>66</v>
      </c>
      <c r="E19" s="30"/>
      <c r="F19" s="78"/>
      <c r="G19" s="78"/>
    </row>
    <row r="20" spans="1:7">
      <c r="A20" s="15"/>
      <c r="B20" s="61">
        <f>C20*90</f>
        <v>372183210</v>
      </c>
      <c r="C20" s="31">
        <f>C19*95%</f>
        <v>4135369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3482416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1054000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C19*0.04/12</f>
        <v>14510.066666666668</v>
      </c>
      <c r="D25" s="31"/>
    </row>
    <row r="26" spans="1:7">
      <c r="C26" s="31"/>
      <c r="D26" s="31"/>
    </row>
    <row r="27" spans="1:7">
      <c r="C27" s="31"/>
      <c r="D27" s="118"/>
    </row>
    <row r="28" spans="1:7">
      <c r="C28">
        <v>49</v>
      </c>
      <c r="D28" s="121">
        <f>C28*10.764</f>
        <v>527.43599999999992</v>
      </c>
    </row>
    <row r="29" spans="1:7">
      <c r="C29"/>
      <c r="D29" s="119"/>
      <c r="E29" s="120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16" sqref="N1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1088</v>
      </c>
      <c r="C2" s="4">
        <f t="shared" ref="C2:C15" si="2">B2*1.2</f>
        <v>1305.5999999999999</v>
      </c>
      <c r="D2" s="4">
        <f t="shared" ref="D2:D15" si="3">C2*1.2</f>
        <v>1566.7199999999998</v>
      </c>
      <c r="E2" s="5">
        <f t="shared" ref="E2:E15" si="4">R2</f>
        <v>7200000</v>
      </c>
      <c r="F2" s="66">
        <f t="shared" ref="F2:F15" si="5">ROUND((E2/B2),0)</f>
        <v>6618</v>
      </c>
      <c r="G2" s="66">
        <f t="shared" ref="G2:G15" si="6">ROUND((E2/C2),0)</f>
        <v>5515</v>
      </c>
      <c r="H2" s="66">
        <f t="shared" ref="H2:H15" si="7">ROUND((E2/D2),0)</f>
        <v>4596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>
        <f t="shared" ref="P2:Q7" si="10">O2/1.2</f>
        <v>0</v>
      </c>
      <c r="Q2" s="75">
        <v>1088</v>
      </c>
      <c r="R2" s="2">
        <v>7200000</v>
      </c>
      <c r="S2" s="2"/>
      <c r="T2" s="2"/>
      <c r="AA2" s="68"/>
    </row>
    <row r="3" spans="1:35">
      <c r="A3" s="4">
        <f t="shared" si="0"/>
        <v>2</v>
      </c>
      <c r="B3" s="4">
        <f t="shared" si="1"/>
        <v>1040</v>
      </c>
      <c r="C3" s="4">
        <f t="shared" si="2"/>
        <v>1248</v>
      </c>
      <c r="D3" s="4">
        <f t="shared" si="3"/>
        <v>1497.6</v>
      </c>
      <c r="E3" s="5">
        <f t="shared" si="4"/>
        <v>6500000</v>
      </c>
      <c r="F3" s="66">
        <f t="shared" si="5"/>
        <v>6250</v>
      </c>
      <c r="G3" s="66">
        <f t="shared" si="6"/>
        <v>5208</v>
      </c>
      <c r="H3" s="66">
        <f t="shared" si="7"/>
        <v>4340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f t="shared" ref="P3" si="11">O3/1.2</f>
        <v>0</v>
      </c>
      <c r="Q3" s="75">
        <v>1040</v>
      </c>
      <c r="R3" s="2">
        <v>6500000</v>
      </c>
      <c r="S3" s="2"/>
      <c r="T3" s="2"/>
      <c r="AE3" s="68"/>
    </row>
    <row r="4" spans="1:35">
      <c r="A4" s="4">
        <f t="shared" si="0"/>
        <v>3</v>
      </c>
      <c r="B4" s="4">
        <f t="shared" si="1"/>
        <v>1114.1666666666667</v>
      </c>
      <c r="C4" s="4">
        <f t="shared" si="2"/>
        <v>1337</v>
      </c>
      <c r="D4" s="4">
        <f t="shared" si="3"/>
        <v>1604.3999999999999</v>
      </c>
      <c r="E4" s="5">
        <f t="shared" si="4"/>
        <v>6500000</v>
      </c>
      <c r="F4" s="66">
        <f t="shared" si="5"/>
        <v>5834</v>
      </c>
      <c r="G4" s="66">
        <f t="shared" si="6"/>
        <v>4862</v>
      </c>
      <c r="H4" s="66">
        <f t="shared" si="7"/>
        <v>4051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>
        <v>0</v>
      </c>
      <c r="P4" s="75">
        <v>1337</v>
      </c>
      <c r="Q4" s="75">
        <f t="shared" si="10"/>
        <v>1114.1666666666667</v>
      </c>
      <c r="R4" s="2">
        <v>6500000</v>
      </c>
      <c r="S4" s="2"/>
      <c r="T4" s="2"/>
    </row>
    <row r="5" spans="1:35">
      <c r="A5" s="4">
        <f t="shared" si="0"/>
        <v>4</v>
      </c>
      <c r="B5" s="4">
        <f t="shared" si="1"/>
        <v>1150</v>
      </c>
      <c r="C5" s="4">
        <f t="shared" si="2"/>
        <v>1380</v>
      </c>
      <c r="D5" s="4">
        <f t="shared" si="3"/>
        <v>1656</v>
      </c>
      <c r="E5" s="5">
        <f t="shared" si="4"/>
        <v>7200000</v>
      </c>
      <c r="F5" s="66">
        <f t="shared" si="5"/>
        <v>6261</v>
      </c>
      <c r="G5" s="66">
        <f t="shared" si="6"/>
        <v>5217</v>
      </c>
      <c r="H5" s="66">
        <f t="shared" si="7"/>
        <v>4348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>
        <v>0</v>
      </c>
      <c r="P5" s="75">
        <v>1380</v>
      </c>
      <c r="Q5" s="75">
        <f t="shared" si="10"/>
        <v>1150</v>
      </c>
      <c r="R5" s="2">
        <v>7200000</v>
      </c>
      <c r="S5" s="2"/>
      <c r="T5" s="2"/>
    </row>
    <row r="6" spans="1:35">
      <c r="A6" s="4">
        <f t="shared" si="0"/>
        <v>5</v>
      </c>
      <c r="B6" s="4">
        <f t="shared" si="1"/>
        <v>950</v>
      </c>
      <c r="C6" s="4">
        <f t="shared" si="2"/>
        <v>1140</v>
      </c>
      <c r="D6" s="4">
        <f t="shared" si="3"/>
        <v>1368</v>
      </c>
      <c r="E6" s="5">
        <f t="shared" si="4"/>
        <v>5600000</v>
      </c>
      <c r="F6" s="66">
        <f t="shared" si="5"/>
        <v>5895</v>
      </c>
      <c r="G6" s="66">
        <f t="shared" si="6"/>
        <v>4912</v>
      </c>
      <c r="H6" s="66">
        <f t="shared" si="7"/>
        <v>4094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>
        <v>0</v>
      </c>
      <c r="P6" s="75">
        <f t="shared" ref="P6" si="12">O6/1.2</f>
        <v>0</v>
      </c>
      <c r="Q6" s="75">
        <v>950</v>
      </c>
      <c r="R6" s="2">
        <v>5600000</v>
      </c>
      <c r="S6" s="2"/>
      <c r="T6" s="2"/>
      <c r="AI6" t="s">
        <v>71</v>
      </c>
    </row>
    <row r="7" spans="1:35">
      <c r="A7" s="4">
        <f t="shared" si="0"/>
        <v>6</v>
      </c>
      <c r="B7" s="4">
        <f t="shared" si="1"/>
        <v>1013.1944444444446</v>
      </c>
      <c r="C7" s="4">
        <f t="shared" si="2"/>
        <v>1215.8333333333335</v>
      </c>
      <c r="D7" s="4">
        <f t="shared" si="3"/>
        <v>1459.0000000000002</v>
      </c>
      <c r="E7" s="5">
        <f t="shared" si="4"/>
        <v>6600000</v>
      </c>
      <c r="F7" s="4">
        <f t="shared" si="5"/>
        <v>6514</v>
      </c>
      <c r="G7" s="4">
        <f t="shared" si="6"/>
        <v>5428</v>
      </c>
      <c r="H7" s="4">
        <f t="shared" si="7"/>
        <v>4524</v>
      </c>
      <c r="I7" s="4">
        <f t="shared" si="8"/>
        <v>0</v>
      </c>
      <c r="J7" s="4">
        <f t="shared" si="9"/>
        <v>0</v>
      </c>
      <c r="N7" s="67">
        <v>6</v>
      </c>
      <c r="O7" s="75">
        <v>1459</v>
      </c>
      <c r="P7" s="75">
        <f t="shared" ref="P7" si="13">O7/1.2</f>
        <v>1215.8333333333335</v>
      </c>
      <c r="Q7" s="75">
        <f t="shared" si="10"/>
        <v>1013.1944444444446</v>
      </c>
      <c r="R7" s="2">
        <v>6600000</v>
      </c>
      <c r="S7" s="2"/>
      <c r="T7" s="2"/>
    </row>
    <row r="8" spans="1:35">
      <c r="A8" s="4">
        <f t="shared" si="0"/>
        <v>7</v>
      </c>
      <c r="B8" s="4">
        <f t="shared" si="1"/>
        <v>958.33333333333337</v>
      </c>
      <c r="C8" s="4">
        <f t="shared" si="2"/>
        <v>1150</v>
      </c>
      <c r="D8" s="4">
        <f t="shared" si="3"/>
        <v>1380</v>
      </c>
      <c r="E8" s="5">
        <f t="shared" si="4"/>
        <v>5400000</v>
      </c>
      <c r="F8" s="4">
        <f t="shared" si="5"/>
        <v>5635</v>
      </c>
      <c r="G8" s="4">
        <f t="shared" si="6"/>
        <v>4696</v>
      </c>
      <c r="H8" s="4">
        <f t="shared" si="7"/>
        <v>3913</v>
      </c>
      <c r="I8" s="4">
        <f t="shared" si="8"/>
        <v>0</v>
      </c>
      <c r="J8" s="4">
        <f t="shared" si="9"/>
        <v>0</v>
      </c>
      <c r="N8" s="67">
        <v>7</v>
      </c>
      <c r="O8" s="75">
        <v>0</v>
      </c>
      <c r="P8" s="75">
        <v>1150</v>
      </c>
      <c r="Q8" s="75">
        <f t="shared" ref="Q8" si="14">P8/1.2</f>
        <v>958.33333333333337</v>
      </c>
      <c r="R8" s="2">
        <v>5400000</v>
      </c>
      <c r="S8" s="2"/>
      <c r="T8" s="2"/>
    </row>
    <row r="9" spans="1:35">
      <c r="A9" s="4">
        <f t="shared" si="0"/>
        <v>8</v>
      </c>
      <c r="B9" s="4">
        <f t="shared" si="1"/>
        <v>958.33333333333337</v>
      </c>
      <c r="C9" s="4">
        <f t="shared" si="2"/>
        <v>1150</v>
      </c>
      <c r="D9" s="4">
        <f t="shared" si="3"/>
        <v>1380</v>
      </c>
      <c r="E9" s="5">
        <f t="shared" si="4"/>
        <v>6500000</v>
      </c>
      <c r="F9" s="4">
        <f t="shared" si="5"/>
        <v>6783</v>
      </c>
      <c r="G9" s="4">
        <f t="shared" si="6"/>
        <v>5652</v>
      </c>
      <c r="H9" s="4">
        <f t="shared" si="7"/>
        <v>4710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>
        <v>1150</v>
      </c>
      <c r="Q9" s="75">
        <f t="shared" ref="Q9" si="15">P9/1.2</f>
        <v>958.33333333333337</v>
      </c>
      <c r="R9" s="2">
        <v>6500000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6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7">O11/1.2</f>
        <v>0</v>
      </c>
      <c r="Q11">
        <f t="shared" ref="Q11" si="18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9">O12/1.2</f>
        <v>0</v>
      </c>
      <c r="Q12">
        <f t="shared" ref="Q12" si="20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1">O13/1.2</f>
        <v>0</v>
      </c>
      <c r="Q13">
        <f t="shared" ref="Q13" si="22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3">O14/1.2</f>
        <v>0</v>
      </c>
      <c r="Q14">
        <f t="shared" ref="Q14:Q15" si="24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3"/>
        <v>0</v>
      </c>
      <c r="Q15">
        <f t="shared" si="24"/>
        <v>0</v>
      </c>
      <c r="R15" s="2">
        <v>0</v>
      </c>
      <c r="S15" s="2"/>
    </row>
    <row r="16" spans="1:35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8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5">
        <v>0</v>
      </c>
      <c r="P19" s="75">
        <f>O19/1.2</f>
        <v>0</v>
      </c>
      <c r="Q19" s="75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94</v>
      </c>
      <c r="E23" s="39"/>
      <c r="F23" s="65" t="s">
        <v>64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67</v>
      </c>
      <c r="G24" s="65"/>
    </row>
    <row r="25" spans="1:19" s="10" customFormat="1">
      <c r="F25" s="64" t="s">
        <v>68</v>
      </c>
      <c r="G25" s="64"/>
    </row>
    <row r="26" spans="1:19" s="10" customFormat="1">
      <c r="F26" s="52"/>
      <c r="G26" s="52"/>
    </row>
    <row r="27" spans="1:19" s="10" customFormat="1">
      <c r="F27" s="52" t="s">
        <v>92</v>
      </c>
      <c r="G27" s="52"/>
    </row>
    <row r="28" spans="1:19" s="10" customFormat="1">
      <c r="F28" s="52" t="s">
        <v>72</v>
      </c>
      <c r="G28" s="52"/>
    </row>
    <row r="29" spans="1:19" s="10" customFormat="1">
      <c r="F29" s="52" t="s">
        <v>69</v>
      </c>
      <c r="G29" s="52"/>
    </row>
    <row r="30" spans="1:19" s="10" customFormat="1">
      <c r="C30" s="74"/>
      <c r="D30"/>
      <c r="F30" s="65" t="s">
        <v>70</v>
      </c>
      <c r="G30" s="65"/>
    </row>
    <row r="31" spans="1:19" s="10" customFormat="1">
      <c r="C31"/>
      <c r="D31"/>
      <c r="F31" s="64" t="s">
        <v>93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64</v>
      </c>
      <c r="G32" s="52"/>
      <c r="H32" s="10" t="e">
        <f>G31/G32</f>
        <v>#DIV/0!</v>
      </c>
      <c r="I32" s="10" t="s">
        <v>73</v>
      </c>
    </row>
    <row r="33" spans="3:20" s="10" customFormat="1">
      <c r="C33"/>
      <c r="D33"/>
      <c r="F33" s="52" t="s">
        <v>65</v>
      </c>
      <c r="G33" s="52"/>
    </row>
    <row r="34" spans="3:20" s="10" customFormat="1">
      <c r="C34"/>
      <c r="D34"/>
      <c r="F34" s="64" t="s">
        <v>66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M12" sqref="M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M12" sqref="M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32" zoomScale="130" zoomScaleNormal="130" workbookViewId="0">
      <selection activeCell="S32" sqref="S32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2024-12-07T05:52:32Z</dcterms:modified>
</cp:coreProperties>
</file>