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BI\Kandivali Branch\Sachin Sureshchand Mittal\"/>
    </mc:Choice>
  </mc:AlternateContent>
  <xr:revisionPtr revIDLastSave="0" documentId="13_ncr:1_{D059CB61-C11F-40D8-B6AE-C64CBA0C5267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P9" i="4" l="1"/>
  <c r="S9" i="4" s="1"/>
  <c r="O9" i="4"/>
  <c r="O8" i="4"/>
  <c r="R8" i="4" s="1"/>
  <c r="P8" i="4"/>
  <c r="S8" i="4" s="1"/>
  <c r="G8" i="4"/>
  <c r="G9" i="4"/>
  <c r="L9" i="23"/>
  <c r="L8" i="23"/>
  <c r="C3" i="4"/>
  <c r="D3" i="4"/>
  <c r="C4" i="4"/>
  <c r="D4" i="4" s="1"/>
  <c r="C5" i="4"/>
  <c r="D5" i="4" s="1"/>
  <c r="C6" i="4"/>
  <c r="D6" i="4" s="1"/>
  <c r="C7" i="4"/>
  <c r="D7" i="4" s="1"/>
  <c r="C8" i="4"/>
  <c r="D8" i="4" s="1"/>
  <c r="C9" i="4"/>
  <c r="D9" i="4" s="1"/>
  <c r="D2" i="4"/>
  <c r="C2" i="4"/>
  <c r="P7" i="4"/>
  <c r="O7" i="4" s="1"/>
  <c r="R7" i="4" s="1"/>
  <c r="P6" i="4"/>
  <c r="P5" i="4"/>
  <c r="O5" i="4" s="1"/>
  <c r="R5" i="4" s="1"/>
  <c r="O4" i="4"/>
  <c r="O6" i="4"/>
  <c r="R6" i="4" s="1"/>
  <c r="P4" i="4"/>
  <c r="S4" i="4" s="1"/>
  <c r="R3" i="4"/>
  <c r="S3" i="4"/>
  <c r="R4" i="4"/>
  <c r="S5" i="4"/>
  <c r="S6" i="4"/>
  <c r="S7" i="4"/>
  <c r="R9" i="4"/>
  <c r="R10" i="4"/>
  <c r="S10" i="4"/>
  <c r="R11" i="4"/>
  <c r="S11" i="4"/>
  <c r="O3" i="4"/>
  <c r="P3" i="4"/>
  <c r="S2" i="4"/>
  <c r="R2" i="4"/>
  <c r="P2" i="4"/>
  <c r="O2" i="4"/>
  <c r="I4" i="23"/>
  <c r="I6" i="23"/>
  <c r="L5" i="23"/>
  <c r="D2" i="25" l="1"/>
  <c r="C10" i="4"/>
  <c r="G10" i="4" s="1"/>
  <c r="C11" i="4"/>
  <c r="C12" i="4"/>
  <c r="C13" i="4"/>
  <c r="C14" i="4"/>
  <c r="F6" i="4" l="1"/>
  <c r="F5" i="4"/>
  <c r="F3" i="4"/>
  <c r="G7" i="4"/>
  <c r="C15" i="4"/>
  <c r="F4" i="4"/>
  <c r="F2" i="4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G34" i="4"/>
  <c r="G35" i="4" l="1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C21" i="23"/>
  <c r="J18" i="4"/>
  <c r="I18" i="4"/>
  <c r="J17" i="4"/>
  <c r="I17" i="4"/>
  <c r="J16" i="4"/>
  <c r="I16" i="4"/>
  <c r="J15" i="4"/>
  <c r="I15" i="4"/>
  <c r="H33" i="23" l="1"/>
  <c r="F33" i="23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H9" i="4"/>
</calcChain>
</file>

<file path=xl/sharedStrings.xml><?xml version="1.0" encoding="utf-8"?>
<sst xmlns="http://schemas.openxmlformats.org/spreadsheetml/2006/main" count="116" uniqueCount="92">
  <si>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</si>
  <si>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</si>
  <si>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</si>
  <si>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</si>
  <si>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</si>
  <si>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</si>
  <si>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</si>
  <si>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</si>
  <si>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</si>
  <si>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</si>
  <si>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</si>
  <si>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</si>
  <si>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</si>
  <si>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</si>
  <si>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</si>
  <si>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</si>
  <si>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</si>
  <si>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</si>
  <si>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</si>
  <si>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</si>
  <si>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</si>
  <si>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</si>
  <si>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</si>
  <si>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</si>
  <si>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</si>
  <si>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</si>
  <si>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</si>
  <si>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</si>
  <si>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</si>
  <si>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</si>
  <si>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</si>
  <si>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</si>
  <si>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</si>
  <si>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</si>
  <si>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</si>
  <si>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</si>
  <si>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</si>
  <si>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</si>
  <si>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</si>
  <si>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</si>
  <si>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</si>
  <si>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</si>
  <si>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</si>
  <si>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</si>
  <si>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</si>
  <si>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</si>
  <si>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</si>
  <si>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</si>
  <si>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</si>
  <si>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</si>
  <si>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</si>
  <si>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</si>
  <si>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</si>
  <si>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</si>
  <si>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</si>
  <si>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</si>
  <si>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</si>
  <si>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</si>
  <si>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</si>
  <si>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</si>
  <si>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</si>
  <si>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</si>
  <si>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</si>
  <si>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</si>
  <si>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</si>
  <si>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</si>
  <si>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</si>
  <si>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</si>
  <si>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</si>
  <si>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BUA (10%)</t>
  </si>
  <si>
    <t>Built up area (10%)</t>
  </si>
  <si>
    <t>Lead No. 12869</t>
  </si>
  <si>
    <t>CBI -  Kandivali East Branch -Mr. Sachin Sureshchand Mittal -Residential Flat No. 21C, 21st Floor, Wing - D, Wintergreen Co-op. Hsg. Soc. Ltd., Rivali Park, CCI Compound, Wester Express Highway, Village - Magathane, Taluka - Borivali, District - Mumbai Suburban, Borivali (East), Mumbai, PIN - 400 066,</t>
  </si>
  <si>
    <t>CBI (Kandivali East)</t>
  </si>
  <si>
    <t xml:space="preserve">Mr. Sachin Sureshchand Mittal </t>
  </si>
  <si>
    <t>3 BHK</t>
  </si>
  <si>
    <t>Area</t>
  </si>
  <si>
    <t>Sq. M.</t>
  </si>
  <si>
    <t>measurment</t>
  </si>
  <si>
    <t>Tot CA</t>
  </si>
  <si>
    <t xml:space="preserve">Agreement </t>
  </si>
  <si>
    <t>29.11.2024</t>
  </si>
  <si>
    <t>page</t>
  </si>
  <si>
    <t>21st Flr</t>
  </si>
  <si>
    <t>B11</t>
  </si>
  <si>
    <t>B32</t>
  </si>
  <si>
    <t>D6</t>
  </si>
  <si>
    <t>F21</t>
  </si>
  <si>
    <t>F34</t>
  </si>
  <si>
    <t>D40</t>
  </si>
  <si>
    <t>18D</t>
  </si>
  <si>
    <t>D33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</si>
</sst>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43" fontId="2" fillId="2" borderId="0" xfId="1" applyFont="1" applyFill="1" applyAlignment="1">
      <alignment horizontal="center"/>
    </xf>
    <xf numFmtId="0" fontId="18" fillId="0" borderId="0" xfId="0" applyFont="1" applyAlignment="1">
      <alignment wrapText="1"/>
    </xf>
    <xf numFmtId="3" fontId="0" fillId="2" borderId="0" xfId="0" applyNumberFormat="1" applyFill="1"/>
    <xf numFmtId="4" fontId="0" fillId="2" borderId="0" xfId="0" applyNumberFormat="1" applyFill="1"/>
    <xf numFmtId="0" fontId="0" fillId="0" borderId="2" xfId="0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0" fontId="0" fillId="0" borderId="7" xfId="0" applyBorder="1"/>
    <xf numFmtId="43" fontId="0" fillId="0" borderId="7" xfId="0" applyNumberFormat="1" applyBorder="1"/>
    <xf numFmtId="43" fontId="0" fillId="2" borderId="0" xfId="0" applyNumberFormat="1" applyFill="1"/>
    <xf numFmtId="43" fontId="6" fillId="2" borderId="0" xfId="0" applyNumberFormat="1" applyFont="1" applyFill="1"/>
    <xf numFmtId="43" fontId="19" fillId="2" borderId="8" xfId="1" applyFont="1" applyFill="1" applyBorder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4" fontId="0" fillId="0" borderId="0" xfId="0" applyNumberFormat="1" applyFill="1"/>
    <xf numFmtId="1" fontId="0" fillId="2" borderId="0" xfId="0" applyNumberFormat="1" applyFill="1" applyAlignment="1">
      <alignment horizontal="right"/>
    </xf>
    <xf numFmtId="1" fontId="0" fillId="2" borderId="0" xfId="0" applyNumberFormat="1" applyFill="1"/>
    <xf numFmtId="3" fontId="0" fillId="0" borderId="0" xfId="0" applyNumberFormat="1" applyFill="1"/>
    <xf numFmtId="0" fontId="0" fillId="3" borderId="0" xfId="0" applyFill="1"/>
    <xf numFmtId="4" fontId="0" fillId="3" borderId="0" xfId="0" applyNumberFormat="1" applyFill="1"/>
    <xf numFmtId="3" fontId="0" fillId="3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145548</xdr:colOff>
      <xdr:row>33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429E1E-914A-F198-6A0C-02245604A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6373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277199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06FB9B-5048-7A4B-D483-C323688E4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82799" cy="8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11</xdr:col>
      <xdr:colOff>381989</xdr:colOff>
      <xdr:row>89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901F42-D573-D099-C71E-CB6A187A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7087589" cy="8564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11</xdr:col>
      <xdr:colOff>410568</xdr:colOff>
      <xdr:row>134</xdr:row>
      <xdr:rowOff>20169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C9A525-A784-8B4B-6151-9517703C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26000"/>
          <a:ext cx="7116168" cy="8021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11</xdr:col>
      <xdr:colOff>334357</xdr:colOff>
      <xdr:row>179</xdr:row>
      <xdr:rowOff>124986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26A4C7-48C0-287B-41D8-9772AF3D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908000"/>
          <a:ext cx="7039957" cy="8316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11</xdr:col>
      <xdr:colOff>239094</xdr:colOff>
      <xdr:row>225</xdr:row>
      <xdr:rowOff>67854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829EA9-5E18-3CC7-81F8-41B7331C6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480500"/>
          <a:ext cx="6944694" cy="8449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14</xdr:col>
      <xdr:colOff>429876</xdr:colOff>
      <xdr:row>274</xdr:row>
      <xdr:rowOff>106013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8EE655-1314-5E51-EF67-4AEE4811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434000"/>
          <a:ext cx="8964276" cy="8869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14</xdr:col>
      <xdr:colOff>258402</xdr:colOff>
      <xdr:row>318</xdr:row>
      <xdr:rowOff>96353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B3F2DC2-9A0F-936C-748C-9A4FF3627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768500"/>
          <a:ext cx="8792802" cy="7906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14</xdr:col>
      <xdr:colOff>363192</xdr:colOff>
      <xdr:row>360</xdr:row>
      <xdr:rowOff>86774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E8F4BA6-6BB9-BD43-B335-9DCB49B19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150500"/>
          <a:ext cx="8897592" cy="7516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14</xdr:col>
      <xdr:colOff>115507</xdr:colOff>
      <xdr:row>406</xdr:row>
      <xdr:rowOff>39249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27F1829-E4E9-D1EA-11D1-7C5A38C1D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9151500"/>
          <a:ext cx="8649907" cy="8230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267333</xdr:colOff>
      <xdr:row>30</xdr:row>
      <xdr:rowOff>67482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4D344D-34E7-C55B-907C-7A985B811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34533" cy="57824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12</xdr:col>
      <xdr:colOff>305864</xdr:colOff>
      <xdr:row>71</xdr:row>
      <xdr:rowOff>105800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FCA557-4553-822E-058D-A1C2CE4D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86500"/>
          <a:ext cx="7621064" cy="734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8</xdr:col>
      <xdr:colOff>543681</xdr:colOff>
      <xdr:row>106</xdr:row>
      <xdr:rowOff>48482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1D5225-AA1D-2182-F77D-482ADA83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097000"/>
          <a:ext cx="5420481" cy="6144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0"/>
      <c r="H1" s="40"/>
    </row>
    <row r="2" spans="2:17" ht="15.75" thickBot="1" x14ac:dyDescent="0.3">
      <c r="D2">
        <f>215620*0.5</f>
        <v>107810</v>
      </c>
      <c r="E2" s="36">
        <f>C3+D2</f>
        <v>323430</v>
      </c>
      <c r="G2" s="117" t="s">
        <v>42</v>
      </c>
      <c r="H2" s="118"/>
    </row>
    <row r="3" spans="2:17" ht="15.75" thickBot="1" x14ac:dyDescent="0.3">
      <c r="B3" s="28" t="s">
        <v>33</v>
      </c>
      <c r="C3" s="30">
        <v>215620</v>
      </c>
      <c r="D3" s="28"/>
      <c r="E3" s="28"/>
      <c r="F3" s="28"/>
      <c r="G3" s="41" t="s">
        <v>43</v>
      </c>
      <c r="H3" s="42" t="s">
        <v>44</v>
      </c>
      <c r="I3" s="43"/>
      <c r="K3" s="44" t="s">
        <v>45</v>
      </c>
      <c r="L3" s="45"/>
      <c r="N3" s="46" t="s">
        <v>46</v>
      </c>
      <c r="O3" s="47"/>
      <c r="P3" s="47"/>
      <c r="Q3" s="48"/>
    </row>
    <row r="4" spans="2:17" ht="27" thickBot="1" x14ac:dyDescent="0.3">
      <c r="B4" s="28" t="s">
        <v>34</v>
      </c>
      <c r="C4" s="30">
        <v>107810</v>
      </c>
      <c r="D4" s="28"/>
      <c r="E4" s="28"/>
      <c r="F4" s="28"/>
      <c r="G4" s="49">
        <v>1</v>
      </c>
      <c r="H4" s="50">
        <v>0</v>
      </c>
      <c r="I4" s="51">
        <v>100</v>
      </c>
      <c r="K4" s="52" t="s">
        <v>24</v>
      </c>
      <c r="L4" s="53" t="s">
        <v>25</v>
      </c>
      <c r="N4" s="41" t="s">
        <v>43</v>
      </c>
      <c r="O4" s="54" t="s">
        <v>44</v>
      </c>
      <c r="P4" s="55"/>
    </row>
    <row r="5" spans="2:17" ht="15.75" thickBot="1" x14ac:dyDescent="0.3">
      <c r="B5" s="28" t="s">
        <v>47</v>
      </c>
      <c r="C5" s="31">
        <f>C3+C4</f>
        <v>323430</v>
      </c>
      <c r="D5" s="32" t="s">
        <v>35</v>
      </c>
      <c r="E5" s="33">
        <f>ROUND(C5/10.764,0)</f>
        <v>30047</v>
      </c>
      <c r="F5" s="32" t="s">
        <v>36</v>
      </c>
      <c r="G5" s="49">
        <v>2</v>
      </c>
      <c r="H5" s="50">
        <v>0</v>
      </c>
      <c r="I5" s="51">
        <v>100</v>
      </c>
      <c r="K5" s="51">
        <v>2554.8123374210331</v>
      </c>
      <c r="L5" s="56">
        <v>2248.2348569305091</v>
      </c>
      <c r="N5" s="49">
        <v>1</v>
      </c>
      <c r="O5" s="57">
        <v>0</v>
      </c>
      <c r="P5" s="51">
        <v>100</v>
      </c>
    </row>
    <row r="6" spans="2:17" ht="15.75" thickBot="1" x14ac:dyDescent="0.3">
      <c r="B6" s="28" t="s">
        <v>48</v>
      </c>
      <c r="C6" s="30">
        <v>18400</v>
      </c>
      <c r="D6" s="28"/>
      <c r="E6" s="28"/>
      <c r="F6" s="28"/>
      <c r="G6" s="49">
        <v>3</v>
      </c>
      <c r="H6" s="50">
        <v>5</v>
      </c>
      <c r="I6" s="51">
        <v>95</v>
      </c>
      <c r="K6" s="58" t="s">
        <v>2</v>
      </c>
      <c r="L6" s="59" t="s">
        <v>26</v>
      </c>
      <c r="N6" s="49">
        <v>2</v>
      </c>
      <c r="O6" s="57">
        <v>0</v>
      </c>
      <c r="P6" s="51">
        <v>100</v>
      </c>
    </row>
    <row r="7" spans="2:17" ht="15.75" thickBot="1" x14ac:dyDescent="0.3">
      <c r="B7" s="28" t="s">
        <v>49</v>
      </c>
      <c r="C7" s="31">
        <f>C5-C6</f>
        <v>305030</v>
      </c>
      <c r="D7" s="28"/>
      <c r="E7" s="28"/>
      <c r="F7" s="28"/>
      <c r="G7" s="49">
        <v>4</v>
      </c>
      <c r="H7" s="50">
        <v>5</v>
      </c>
      <c r="I7" s="51">
        <v>95</v>
      </c>
      <c r="K7" s="51" t="s">
        <v>28</v>
      </c>
      <c r="L7" s="56" t="s">
        <v>29</v>
      </c>
      <c r="N7" s="49">
        <v>3</v>
      </c>
      <c r="O7" s="57">
        <v>5</v>
      </c>
      <c r="P7" s="51">
        <v>95</v>
      </c>
    </row>
    <row r="8" spans="2:17" ht="15.75" thickBot="1" x14ac:dyDescent="0.3">
      <c r="B8" s="28" t="s">
        <v>50</v>
      </c>
      <c r="C8" s="60">
        <v>0.08</v>
      </c>
      <c r="D8" s="61">
        <f>1-C8</f>
        <v>0.92</v>
      </c>
      <c r="E8" s="28"/>
      <c r="F8" s="28"/>
      <c r="G8" s="49">
        <v>5</v>
      </c>
      <c r="H8" s="50">
        <v>5</v>
      </c>
      <c r="I8" s="51">
        <v>95</v>
      </c>
      <c r="K8" s="51"/>
      <c r="L8" s="56"/>
      <c r="N8" s="49">
        <v>4</v>
      </c>
      <c r="O8" s="57">
        <v>5</v>
      </c>
      <c r="P8" s="51">
        <v>95</v>
      </c>
    </row>
    <row r="9" spans="2:17" ht="15.75" thickBot="1" x14ac:dyDescent="0.3">
      <c r="B9" s="34" t="s">
        <v>51</v>
      </c>
      <c r="D9" s="31">
        <f>ROUND(C7*D8,0)</f>
        <v>280628</v>
      </c>
      <c r="E9" s="28"/>
      <c r="F9" s="28"/>
      <c r="G9" s="49">
        <v>6</v>
      </c>
      <c r="H9" s="50">
        <v>6</v>
      </c>
      <c r="I9" s="51">
        <v>94</v>
      </c>
      <c r="K9" s="62" t="s">
        <v>27</v>
      </c>
      <c r="L9" s="63">
        <v>0.05</v>
      </c>
      <c r="N9" s="49">
        <v>5</v>
      </c>
      <c r="O9" s="57">
        <v>5</v>
      </c>
      <c r="P9" s="51">
        <v>95</v>
      </c>
    </row>
    <row r="10" spans="2:17" ht="15.75" thickBot="1" x14ac:dyDescent="0.3">
      <c r="B10" s="28" t="s">
        <v>52</v>
      </c>
      <c r="C10" s="31">
        <f>C6+D9</f>
        <v>299028</v>
      </c>
      <c r="D10" s="32" t="s">
        <v>35</v>
      </c>
      <c r="E10" s="33">
        <f>ROUND(C10/10.764,0)</f>
        <v>27780</v>
      </c>
      <c r="F10" s="32" t="s">
        <v>36</v>
      </c>
      <c r="G10" s="49">
        <v>7</v>
      </c>
      <c r="H10" s="50">
        <v>7</v>
      </c>
      <c r="I10" s="51">
        <v>93</v>
      </c>
      <c r="K10" s="64" t="s">
        <v>30</v>
      </c>
      <c r="L10" s="63">
        <v>0.1</v>
      </c>
      <c r="N10" s="49">
        <v>6</v>
      </c>
      <c r="O10" s="57">
        <v>6.5</v>
      </c>
      <c r="P10" s="51">
        <f t="shared" ref="P10:P63" si="0">P9-1.5</f>
        <v>93.5</v>
      </c>
    </row>
    <row r="11" spans="2:17" ht="15.75" thickBot="1" x14ac:dyDescent="0.3">
      <c r="C11" s="35"/>
      <c r="G11" s="49">
        <v>8</v>
      </c>
      <c r="H11" s="50">
        <v>8</v>
      </c>
      <c r="I11" s="51">
        <v>92</v>
      </c>
      <c r="K11" s="51" t="s">
        <v>31</v>
      </c>
      <c r="L11" s="63">
        <v>0.15</v>
      </c>
      <c r="N11" s="49">
        <v>7</v>
      </c>
      <c r="O11" s="57">
        <v>8</v>
      </c>
      <c r="P11" s="51">
        <f t="shared" si="0"/>
        <v>92</v>
      </c>
    </row>
    <row r="12" spans="2:17" ht="15.75" thickBot="1" x14ac:dyDescent="0.3">
      <c r="B12" s="29" t="s">
        <v>37</v>
      </c>
      <c r="C12" s="37">
        <v>2024</v>
      </c>
      <c r="E12" s="36"/>
      <c r="G12" s="49">
        <v>9</v>
      </c>
      <c r="H12" s="50">
        <v>9</v>
      </c>
      <c r="I12" s="51">
        <v>91</v>
      </c>
      <c r="K12" s="65" t="s">
        <v>32</v>
      </c>
      <c r="L12" s="66">
        <v>0.2</v>
      </c>
      <c r="N12" s="49">
        <v>8</v>
      </c>
      <c r="O12" s="57">
        <v>9.5</v>
      </c>
      <c r="P12" s="51">
        <f t="shared" si="0"/>
        <v>90.5</v>
      </c>
    </row>
    <row r="13" spans="2:17" ht="15.75" thickBot="1" x14ac:dyDescent="0.3">
      <c r="B13" s="29" t="s">
        <v>38</v>
      </c>
      <c r="C13" s="37">
        <v>2016</v>
      </c>
      <c r="D13" s="36"/>
      <c r="G13" s="49">
        <v>10</v>
      </c>
      <c r="H13" s="50">
        <v>10</v>
      </c>
      <c r="I13" s="51">
        <v>90</v>
      </c>
      <c r="K13" s="67"/>
      <c r="L13" s="68"/>
      <c r="N13" s="49">
        <v>9</v>
      </c>
      <c r="O13" s="57">
        <v>11</v>
      </c>
      <c r="P13" s="51">
        <f t="shared" si="0"/>
        <v>89</v>
      </c>
    </row>
    <row r="14" spans="2:17" ht="15.75" thickBot="1" x14ac:dyDescent="0.3">
      <c r="B14" s="29" t="s">
        <v>39</v>
      </c>
      <c r="C14" s="37">
        <f>C12-C13</f>
        <v>8</v>
      </c>
      <c r="G14" s="49">
        <v>11</v>
      </c>
      <c r="H14" s="50">
        <v>11</v>
      </c>
      <c r="I14" s="51">
        <v>89</v>
      </c>
      <c r="K14" s="69"/>
      <c r="L14" s="70"/>
      <c r="N14" s="49">
        <v>10</v>
      </c>
      <c r="O14" s="57">
        <v>12.5</v>
      </c>
      <c r="P14" s="51">
        <f t="shared" si="0"/>
        <v>87.5</v>
      </c>
    </row>
    <row r="15" spans="2:17" ht="17.25" thickBot="1" x14ac:dyDescent="0.35">
      <c r="B15" s="71" t="s">
        <v>53</v>
      </c>
      <c r="C15" s="29">
        <f>60-C14</f>
        <v>52</v>
      </c>
      <c r="G15" s="49">
        <v>12</v>
      </c>
      <c r="H15" s="50">
        <v>12</v>
      </c>
      <c r="I15" s="51">
        <v>88</v>
      </c>
      <c r="N15" s="49">
        <v>11</v>
      </c>
      <c r="O15" s="57">
        <v>14</v>
      </c>
      <c r="P15" s="51">
        <f t="shared" si="0"/>
        <v>86</v>
      </c>
    </row>
    <row r="16" spans="2:17" ht="15.75" thickBot="1" x14ac:dyDescent="0.3">
      <c r="E16" s="36"/>
      <c r="G16" s="49">
        <v>13</v>
      </c>
      <c r="H16" s="50">
        <v>13</v>
      </c>
      <c r="I16" s="51">
        <v>87</v>
      </c>
      <c r="J16" s="36"/>
      <c r="N16" s="49">
        <v>12</v>
      </c>
      <c r="O16" s="57">
        <v>15.5</v>
      </c>
      <c r="P16" s="51">
        <f t="shared" si="0"/>
        <v>84.5</v>
      </c>
    </row>
    <row r="17" spans="1:16" ht="15.75" thickBot="1" x14ac:dyDescent="0.3">
      <c r="C17" s="36"/>
      <c r="G17" s="49">
        <v>14</v>
      </c>
      <c r="H17" s="50">
        <v>14</v>
      </c>
      <c r="I17" s="51">
        <v>86</v>
      </c>
      <c r="K17" s="36"/>
      <c r="L17" s="36"/>
      <c r="N17" s="49">
        <v>13</v>
      </c>
      <c r="O17" s="57">
        <v>17</v>
      </c>
      <c r="P17" s="51">
        <f t="shared" si="0"/>
        <v>83</v>
      </c>
    </row>
    <row r="18" spans="1:16" ht="15.75" thickBot="1" x14ac:dyDescent="0.3">
      <c r="G18" s="49">
        <v>15</v>
      </c>
      <c r="H18" s="50">
        <v>15</v>
      </c>
      <c r="I18" s="51">
        <v>85</v>
      </c>
      <c r="J18" s="36"/>
      <c r="L18" s="36"/>
      <c r="N18" s="49">
        <v>14</v>
      </c>
      <c r="O18" s="57">
        <v>18.5</v>
      </c>
      <c r="P18" s="51">
        <f t="shared" si="0"/>
        <v>81.5</v>
      </c>
    </row>
    <row r="19" spans="1:16" ht="15.75" thickBot="1" x14ac:dyDescent="0.3">
      <c r="B19" s="28"/>
      <c r="C19" s="30"/>
      <c r="D19" s="28"/>
      <c r="E19" s="28"/>
      <c r="F19" s="28"/>
      <c r="G19" s="49">
        <v>16</v>
      </c>
      <c r="H19" s="50">
        <v>16</v>
      </c>
      <c r="I19" s="51">
        <v>84</v>
      </c>
      <c r="N19" s="49">
        <v>15</v>
      </c>
      <c r="O19" s="57">
        <v>20</v>
      </c>
      <c r="P19" s="51">
        <f t="shared" si="0"/>
        <v>80</v>
      </c>
    </row>
    <row r="20" spans="1:16" ht="15.75" thickBot="1" x14ac:dyDescent="0.3">
      <c r="B20" s="28"/>
      <c r="C20" s="30"/>
      <c r="D20" s="28"/>
      <c r="E20" s="28"/>
      <c r="F20" s="28"/>
      <c r="G20" s="49">
        <v>17</v>
      </c>
      <c r="H20" s="50">
        <v>17</v>
      </c>
      <c r="I20" s="51">
        <v>83</v>
      </c>
      <c r="N20" s="49">
        <v>16</v>
      </c>
      <c r="O20" s="57">
        <v>21.5</v>
      </c>
      <c r="P20" s="51">
        <f t="shared" si="0"/>
        <v>78.5</v>
      </c>
    </row>
    <row r="21" spans="1:16" ht="15.75" thickBot="1" x14ac:dyDescent="0.3">
      <c r="B21" s="28"/>
      <c r="C21" s="31"/>
      <c r="D21" s="32"/>
      <c r="E21" s="33"/>
      <c r="F21" s="32"/>
      <c r="G21" s="49">
        <v>18</v>
      </c>
      <c r="H21" s="50">
        <v>18</v>
      </c>
      <c r="I21" s="51">
        <v>82</v>
      </c>
      <c r="N21" s="49">
        <v>17</v>
      </c>
      <c r="O21" s="57">
        <v>23</v>
      </c>
      <c r="P21" s="51">
        <f t="shared" si="0"/>
        <v>77</v>
      </c>
    </row>
    <row r="22" spans="1:16" ht="15.75" thickBot="1" x14ac:dyDescent="0.3">
      <c r="B22" s="28"/>
      <c r="C22" s="30"/>
      <c r="D22" s="28"/>
      <c r="E22" s="28"/>
      <c r="F22" s="28"/>
      <c r="G22" s="49">
        <v>19</v>
      </c>
      <c r="H22" s="50">
        <v>19</v>
      </c>
      <c r="I22" s="51">
        <v>81</v>
      </c>
      <c r="N22" s="49">
        <v>18</v>
      </c>
      <c r="O22" s="57">
        <v>24.5</v>
      </c>
      <c r="P22" s="51">
        <f t="shared" si="0"/>
        <v>75.5</v>
      </c>
    </row>
    <row r="23" spans="1:16" ht="15.75" thickBot="1" x14ac:dyDescent="0.3">
      <c r="B23" s="28"/>
      <c r="C23" s="30"/>
      <c r="D23" s="28"/>
      <c r="E23" s="28"/>
      <c r="F23" s="28"/>
      <c r="G23" s="49">
        <v>20</v>
      </c>
      <c r="H23" s="50">
        <v>20</v>
      </c>
      <c r="I23" s="51">
        <v>80</v>
      </c>
      <c r="N23" s="49">
        <v>19</v>
      </c>
      <c r="O23" s="57">
        <v>26</v>
      </c>
      <c r="P23" s="51">
        <f t="shared" si="0"/>
        <v>74</v>
      </c>
    </row>
    <row r="24" spans="1:16" ht="15.75" thickBot="1" x14ac:dyDescent="0.3">
      <c r="B24" s="34"/>
      <c r="C24" s="30"/>
      <c r="D24" s="28"/>
      <c r="E24" s="28"/>
      <c r="F24" s="28"/>
      <c r="G24" s="49">
        <v>21</v>
      </c>
      <c r="H24" s="50">
        <v>21</v>
      </c>
      <c r="I24" s="51">
        <v>79</v>
      </c>
      <c r="N24" s="49">
        <v>20</v>
      </c>
      <c r="O24" s="57">
        <v>27.5</v>
      </c>
      <c r="P24" s="51">
        <f t="shared" si="0"/>
        <v>72.5</v>
      </c>
    </row>
    <row r="25" spans="1:16" ht="15.75" thickBot="1" x14ac:dyDescent="0.3">
      <c r="B25" s="28"/>
      <c r="C25" s="31"/>
      <c r="D25" s="32"/>
      <c r="E25" s="33"/>
      <c r="F25" s="32"/>
      <c r="G25" s="49">
        <v>22</v>
      </c>
      <c r="H25" s="50">
        <v>22</v>
      </c>
      <c r="I25" s="51">
        <v>78</v>
      </c>
      <c r="N25" s="49">
        <v>21</v>
      </c>
      <c r="O25" s="57">
        <v>29</v>
      </c>
      <c r="P25" s="51">
        <f t="shared" si="0"/>
        <v>71</v>
      </c>
    </row>
    <row r="26" spans="1:16" ht="15.75" thickBot="1" x14ac:dyDescent="0.3">
      <c r="G26" s="49">
        <v>23</v>
      </c>
      <c r="H26" s="50">
        <v>23</v>
      </c>
      <c r="I26" s="51">
        <v>77</v>
      </c>
      <c r="N26" s="49">
        <v>22</v>
      </c>
      <c r="O26" s="57">
        <v>30.5</v>
      </c>
      <c r="P26" s="51">
        <f t="shared" si="0"/>
        <v>69.5</v>
      </c>
    </row>
    <row r="27" spans="1:16" ht="15.75" thickBot="1" x14ac:dyDescent="0.3">
      <c r="G27" s="49">
        <v>24</v>
      </c>
      <c r="H27" s="50">
        <v>24</v>
      </c>
      <c r="I27" s="51">
        <v>76</v>
      </c>
      <c r="N27" s="49">
        <v>23</v>
      </c>
      <c r="O27" s="57">
        <v>32</v>
      </c>
      <c r="P27" s="51">
        <f t="shared" si="0"/>
        <v>68</v>
      </c>
    </row>
    <row r="28" spans="1:16" ht="15.75" thickBot="1" x14ac:dyDescent="0.3">
      <c r="G28" s="49">
        <v>25</v>
      </c>
      <c r="H28" s="50">
        <v>25</v>
      </c>
      <c r="I28" s="51">
        <v>75</v>
      </c>
      <c r="N28" s="49">
        <v>24</v>
      </c>
      <c r="O28" s="57">
        <v>33.5</v>
      </c>
      <c r="P28" s="51">
        <f t="shared" si="0"/>
        <v>66.5</v>
      </c>
    </row>
    <row r="29" spans="1:16" ht="15.75" thickBot="1" x14ac:dyDescent="0.3">
      <c r="G29" s="49">
        <v>26</v>
      </c>
      <c r="H29" s="50">
        <v>26</v>
      </c>
      <c r="I29" s="51">
        <v>74</v>
      </c>
      <c r="N29" s="49">
        <v>25</v>
      </c>
      <c r="O29" s="57">
        <v>35</v>
      </c>
      <c r="P29" s="51">
        <f t="shared" si="0"/>
        <v>65</v>
      </c>
    </row>
    <row r="30" spans="1:16" ht="15.75" thickBot="1" x14ac:dyDescent="0.3">
      <c r="G30" s="49">
        <v>27</v>
      </c>
      <c r="H30" s="50">
        <v>27</v>
      </c>
      <c r="I30" s="51">
        <v>73</v>
      </c>
      <c r="N30" s="49">
        <v>26</v>
      </c>
      <c r="O30" s="57">
        <v>36.5</v>
      </c>
      <c r="P30" s="51">
        <f t="shared" si="0"/>
        <v>63.5</v>
      </c>
    </row>
    <row r="31" spans="1:16" ht="15.75" thickBot="1" x14ac:dyDescent="0.3">
      <c r="A31" s="28"/>
      <c r="B31" s="39"/>
      <c r="C31" s="28"/>
      <c r="D31" s="28"/>
      <c r="E31" s="28"/>
      <c r="G31" s="49">
        <v>28</v>
      </c>
      <c r="H31" s="50">
        <v>28</v>
      </c>
      <c r="I31" s="51">
        <v>72</v>
      </c>
      <c r="N31" s="49">
        <v>27</v>
      </c>
      <c r="O31" s="57">
        <v>38</v>
      </c>
      <c r="P31" s="51">
        <f t="shared" si="0"/>
        <v>62</v>
      </c>
    </row>
    <row r="32" spans="1:16" ht="15.75" thickBot="1" x14ac:dyDescent="0.3">
      <c r="A32" s="28"/>
      <c r="B32" s="30"/>
      <c r="C32" s="28"/>
      <c r="D32" s="28"/>
      <c r="E32" s="28"/>
      <c r="G32" s="49">
        <v>29</v>
      </c>
      <c r="H32" s="50">
        <v>29</v>
      </c>
      <c r="I32" s="51">
        <v>71</v>
      </c>
      <c r="N32" s="49">
        <v>28</v>
      </c>
      <c r="O32" s="57">
        <v>39.5</v>
      </c>
      <c r="P32" s="51">
        <f t="shared" si="0"/>
        <v>60.5</v>
      </c>
    </row>
    <row r="33" spans="1:16" ht="15.75" thickBot="1" x14ac:dyDescent="0.3">
      <c r="A33" s="28"/>
      <c r="B33" s="31"/>
      <c r="C33" s="32"/>
      <c r="D33" s="72"/>
      <c r="E33" s="32"/>
      <c r="G33" s="49">
        <v>30</v>
      </c>
      <c r="H33" s="50">
        <v>30</v>
      </c>
      <c r="I33" s="51">
        <v>70</v>
      </c>
      <c r="N33" s="49">
        <v>29</v>
      </c>
      <c r="O33" s="57">
        <v>41</v>
      </c>
      <c r="P33" s="51">
        <f t="shared" si="0"/>
        <v>59</v>
      </c>
    </row>
    <row r="34" spans="1:16" ht="15.75" thickBot="1" x14ac:dyDescent="0.3">
      <c r="A34" s="28"/>
      <c r="B34" s="30"/>
      <c r="C34" s="28"/>
      <c r="D34" s="28"/>
      <c r="E34" s="28"/>
      <c r="G34" s="49">
        <v>31</v>
      </c>
      <c r="H34" s="50">
        <v>31</v>
      </c>
      <c r="I34" s="51">
        <v>69</v>
      </c>
      <c r="N34" s="49">
        <v>30</v>
      </c>
      <c r="O34" s="57">
        <v>42.5</v>
      </c>
      <c r="P34" s="51">
        <f t="shared" si="0"/>
        <v>57.5</v>
      </c>
    </row>
    <row r="35" spans="1:16" ht="15.75" thickBot="1" x14ac:dyDescent="0.3">
      <c r="A35" s="28"/>
      <c r="B35" s="39"/>
      <c r="C35" s="28"/>
      <c r="D35" s="28"/>
      <c r="E35" s="28"/>
      <c r="G35" s="49">
        <v>32</v>
      </c>
      <c r="H35" s="50">
        <v>32</v>
      </c>
      <c r="I35" s="51">
        <v>68</v>
      </c>
      <c r="N35" s="49">
        <v>31</v>
      </c>
      <c r="O35" s="57">
        <v>44</v>
      </c>
      <c r="P35" s="51">
        <f t="shared" si="0"/>
        <v>56</v>
      </c>
    </row>
    <row r="36" spans="1:16" ht="15.75" thickBot="1" x14ac:dyDescent="0.3">
      <c r="A36" s="34"/>
      <c r="B36" s="30"/>
      <c r="C36" s="28"/>
      <c r="D36" s="28"/>
      <c r="E36" s="28"/>
      <c r="G36" s="49">
        <v>33</v>
      </c>
      <c r="H36" s="50">
        <v>33</v>
      </c>
      <c r="I36" s="51">
        <v>67</v>
      </c>
      <c r="N36" s="49">
        <v>32</v>
      </c>
      <c r="O36" s="57">
        <v>45.5</v>
      </c>
      <c r="P36" s="51">
        <f t="shared" si="0"/>
        <v>54.5</v>
      </c>
    </row>
    <row r="37" spans="1:16" ht="15.75" thickBot="1" x14ac:dyDescent="0.3">
      <c r="A37" s="28"/>
      <c r="B37" s="31"/>
      <c r="C37" s="32"/>
      <c r="D37" s="33"/>
      <c r="E37" s="32"/>
      <c r="G37" s="49">
        <v>34</v>
      </c>
      <c r="H37" s="50">
        <v>34</v>
      </c>
      <c r="I37" s="51">
        <v>66</v>
      </c>
      <c r="N37" s="49">
        <v>33</v>
      </c>
      <c r="O37" s="57">
        <v>47</v>
      </c>
      <c r="P37" s="51">
        <f t="shared" si="0"/>
        <v>53</v>
      </c>
    </row>
    <row r="38" spans="1:16" ht="15.75" thickBot="1" x14ac:dyDescent="0.3">
      <c r="G38" s="49">
        <v>35</v>
      </c>
      <c r="H38" s="50">
        <v>35</v>
      </c>
      <c r="I38" s="51">
        <v>65</v>
      </c>
      <c r="N38" s="49">
        <v>34</v>
      </c>
      <c r="O38" s="57">
        <v>48.5</v>
      </c>
      <c r="P38" s="51">
        <f t="shared" si="0"/>
        <v>51.5</v>
      </c>
    </row>
    <row r="39" spans="1:16" ht="15.75" thickBot="1" x14ac:dyDescent="0.3">
      <c r="G39" s="49">
        <v>36</v>
      </c>
      <c r="H39" s="50">
        <v>36</v>
      </c>
      <c r="I39" s="51">
        <v>64</v>
      </c>
      <c r="N39" s="49">
        <v>35</v>
      </c>
      <c r="O39" s="57">
        <v>50</v>
      </c>
      <c r="P39" s="51">
        <f t="shared" si="0"/>
        <v>50</v>
      </c>
    </row>
    <row r="40" spans="1:16" ht="15.75" thickBot="1" x14ac:dyDescent="0.3">
      <c r="G40" s="49">
        <v>37</v>
      </c>
      <c r="H40" s="50">
        <v>37</v>
      </c>
      <c r="I40" s="51">
        <v>63</v>
      </c>
      <c r="N40" s="49">
        <v>36</v>
      </c>
      <c r="O40" s="57">
        <v>51.5</v>
      </c>
      <c r="P40" s="51">
        <f t="shared" si="0"/>
        <v>48.5</v>
      </c>
    </row>
    <row r="41" spans="1:16" ht="15.75" thickBot="1" x14ac:dyDescent="0.3">
      <c r="G41" s="49">
        <v>38</v>
      </c>
      <c r="H41" s="50">
        <v>38</v>
      </c>
      <c r="I41" s="51">
        <v>62</v>
      </c>
      <c r="N41" s="49">
        <v>37</v>
      </c>
      <c r="O41" s="57">
        <v>53</v>
      </c>
      <c r="P41" s="51">
        <f t="shared" si="0"/>
        <v>47</v>
      </c>
    </row>
    <row r="42" spans="1:16" ht="15.75" thickBot="1" x14ac:dyDescent="0.3">
      <c r="G42" s="49">
        <v>39</v>
      </c>
      <c r="H42" s="50">
        <v>39</v>
      </c>
      <c r="I42" s="51">
        <v>61</v>
      </c>
      <c r="N42" s="49">
        <v>38</v>
      </c>
      <c r="O42" s="57">
        <v>54.5</v>
      </c>
      <c r="P42" s="51">
        <f t="shared" si="0"/>
        <v>45.5</v>
      </c>
    </row>
    <row r="43" spans="1:16" ht="15.75" thickBot="1" x14ac:dyDescent="0.3">
      <c r="G43" s="49">
        <v>40</v>
      </c>
      <c r="H43" s="50">
        <v>40</v>
      </c>
      <c r="I43" s="51">
        <v>60</v>
      </c>
      <c r="N43" s="49">
        <v>39</v>
      </c>
      <c r="O43" s="57">
        <v>56</v>
      </c>
      <c r="P43" s="51">
        <f t="shared" si="0"/>
        <v>44</v>
      </c>
    </row>
    <row r="44" spans="1:16" ht="15.75" thickBot="1" x14ac:dyDescent="0.3">
      <c r="G44" s="49">
        <v>41</v>
      </c>
      <c r="H44" s="50">
        <v>41</v>
      </c>
      <c r="I44" s="51">
        <v>59</v>
      </c>
      <c r="N44" s="49">
        <v>40</v>
      </c>
      <c r="O44" s="57">
        <v>57.5</v>
      </c>
      <c r="P44" s="51">
        <f t="shared" si="0"/>
        <v>42.5</v>
      </c>
    </row>
    <row r="45" spans="1:16" ht="15.75" thickBot="1" x14ac:dyDescent="0.3">
      <c r="G45" s="49">
        <v>42</v>
      </c>
      <c r="H45" s="50">
        <v>42</v>
      </c>
      <c r="I45" s="51">
        <v>58</v>
      </c>
      <c r="N45" s="49">
        <v>41</v>
      </c>
      <c r="O45" s="57">
        <v>59</v>
      </c>
      <c r="P45" s="51">
        <f t="shared" si="0"/>
        <v>41</v>
      </c>
    </row>
    <row r="46" spans="1:16" ht="15.75" thickBot="1" x14ac:dyDescent="0.3">
      <c r="G46" s="49">
        <v>43</v>
      </c>
      <c r="H46" s="50">
        <v>43</v>
      </c>
      <c r="I46" s="51">
        <v>57</v>
      </c>
      <c r="N46" s="49">
        <v>42</v>
      </c>
      <c r="O46" s="57">
        <v>60.5</v>
      </c>
      <c r="P46" s="51">
        <f t="shared" si="0"/>
        <v>39.5</v>
      </c>
    </row>
    <row r="47" spans="1:16" ht="15.75" thickBot="1" x14ac:dyDescent="0.3">
      <c r="G47" s="49">
        <v>44</v>
      </c>
      <c r="H47" s="50">
        <v>44</v>
      </c>
      <c r="I47" s="51">
        <v>56</v>
      </c>
      <c r="N47" s="49">
        <v>43</v>
      </c>
      <c r="O47" s="57">
        <v>62</v>
      </c>
      <c r="P47" s="51">
        <f t="shared" si="0"/>
        <v>38</v>
      </c>
    </row>
    <row r="48" spans="1:16" ht="15.75" thickBot="1" x14ac:dyDescent="0.3">
      <c r="G48" s="49">
        <v>45</v>
      </c>
      <c r="H48" s="50">
        <v>45</v>
      </c>
      <c r="I48" s="51">
        <v>55</v>
      </c>
      <c r="N48" s="49">
        <v>44</v>
      </c>
      <c r="O48" s="57">
        <v>63.5</v>
      </c>
      <c r="P48" s="51">
        <f t="shared" si="0"/>
        <v>36.5</v>
      </c>
    </row>
    <row r="49" spans="7:16" ht="15.75" thickBot="1" x14ac:dyDescent="0.3">
      <c r="G49" s="49">
        <v>46</v>
      </c>
      <c r="H49" s="50">
        <v>46</v>
      </c>
      <c r="I49" s="51">
        <v>54</v>
      </c>
      <c r="N49" s="49">
        <v>45</v>
      </c>
      <c r="O49" s="57">
        <v>65</v>
      </c>
      <c r="P49" s="51">
        <f t="shared" si="0"/>
        <v>35</v>
      </c>
    </row>
    <row r="50" spans="7:16" ht="15.75" thickBot="1" x14ac:dyDescent="0.3">
      <c r="G50" s="49">
        <v>47</v>
      </c>
      <c r="H50" s="50">
        <v>47</v>
      </c>
      <c r="I50" s="51">
        <v>53</v>
      </c>
      <c r="N50" s="49">
        <v>46</v>
      </c>
      <c r="O50" s="57">
        <v>66.5</v>
      </c>
      <c r="P50" s="51">
        <f t="shared" si="0"/>
        <v>33.5</v>
      </c>
    </row>
    <row r="51" spans="7:16" ht="15.75" thickBot="1" x14ac:dyDescent="0.3">
      <c r="G51" s="49">
        <v>48</v>
      </c>
      <c r="H51" s="50">
        <v>48</v>
      </c>
      <c r="I51" s="51">
        <v>52</v>
      </c>
      <c r="N51" s="49">
        <v>47</v>
      </c>
      <c r="O51" s="57">
        <v>68</v>
      </c>
      <c r="P51" s="51">
        <f t="shared" si="0"/>
        <v>32</v>
      </c>
    </row>
    <row r="52" spans="7:16" ht="15.75" thickBot="1" x14ac:dyDescent="0.3">
      <c r="G52" s="49">
        <v>49</v>
      </c>
      <c r="H52" s="50">
        <v>49</v>
      </c>
      <c r="I52" s="51">
        <v>51</v>
      </c>
      <c r="N52" s="49">
        <v>48</v>
      </c>
      <c r="O52" s="57">
        <v>69.5</v>
      </c>
      <c r="P52" s="51">
        <f t="shared" si="0"/>
        <v>30.5</v>
      </c>
    </row>
    <row r="53" spans="7:16" ht="15.75" thickBot="1" x14ac:dyDescent="0.3">
      <c r="G53" s="49">
        <v>50</v>
      </c>
      <c r="H53" s="50">
        <v>50</v>
      </c>
      <c r="I53" s="51">
        <v>50</v>
      </c>
      <c r="N53" s="49">
        <v>49</v>
      </c>
      <c r="O53" s="57">
        <v>71</v>
      </c>
      <c r="P53" s="51">
        <f t="shared" si="0"/>
        <v>29</v>
      </c>
    </row>
    <row r="54" spans="7:16" ht="15.75" thickBot="1" x14ac:dyDescent="0.3">
      <c r="G54" s="49">
        <v>51</v>
      </c>
      <c r="H54" s="50">
        <v>51</v>
      </c>
      <c r="I54" s="51">
        <v>49</v>
      </c>
      <c r="N54" s="49">
        <v>50</v>
      </c>
      <c r="O54" s="57">
        <v>72.5</v>
      </c>
      <c r="P54" s="51">
        <f t="shared" si="0"/>
        <v>27.5</v>
      </c>
    </row>
    <row r="55" spans="7:16" ht="15.75" thickBot="1" x14ac:dyDescent="0.3">
      <c r="G55" s="49">
        <v>52</v>
      </c>
      <c r="H55" s="50">
        <v>52</v>
      </c>
      <c r="I55" s="51">
        <v>48</v>
      </c>
      <c r="N55" s="49">
        <v>51</v>
      </c>
      <c r="O55" s="57">
        <v>74</v>
      </c>
      <c r="P55" s="51">
        <f t="shared" si="0"/>
        <v>26</v>
      </c>
    </row>
    <row r="56" spans="7:16" ht="15.75" thickBot="1" x14ac:dyDescent="0.3">
      <c r="G56" s="49">
        <v>53</v>
      </c>
      <c r="H56" s="50">
        <v>53</v>
      </c>
      <c r="I56" s="51">
        <v>47</v>
      </c>
      <c r="N56" s="49">
        <v>52</v>
      </c>
      <c r="O56" s="57">
        <v>75.5</v>
      </c>
      <c r="P56" s="51">
        <f t="shared" si="0"/>
        <v>24.5</v>
      </c>
    </row>
    <row r="57" spans="7:16" ht="15.75" thickBot="1" x14ac:dyDescent="0.3">
      <c r="G57" s="49">
        <v>54</v>
      </c>
      <c r="H57" s="50">
        <v>54</v>
      </c>
      <c r="I57" s="51">
        <v>46</v>
      </c>
      <c r="N57" s="49">
        <v>53</v>
      </c>
      <c r="O57" s="57">
        <v>77</v>
      </c>
      <c r="P57" s="51">
        <f t="shared" si="0"/>
        <v>23</v>
      </c>
    </row>
    <row r="58" spans="7:16" ht="15.75" thickBot="1" x14ac:dyDescent="0.3">
      <c r="G58" s="49">
        <v>55</v>
      </c>
      <c r="H58" s="50">
        <v>55</v>
      </c>
      <c r="I58" s="51">
        <v>45</v>
      </c>
      <c r="N58" s="49">
        <v>54</v>
      </c>
      <c r="O58" s="57">
        <v>78.5</v>
      </c>
      <c r="P58" s="51">
        <f t="shared" si="0"/>
        <v>21.5</v>
      </c>
    </row>
    <row r="59" spans="7:16" ht="15.75" thickBot="1" x14ac:dyDescent="0.3">
      <c r="G59" s="49">
        <v>56</v>
      </c>
      <c r="H59" s="50">
        <v>56</v>
      </c>
      <c r="I59" s="51">
        <v>44</v>
      </c>
      <c r="N59" s="49">
        <v>55</v>
      </c>
      <c r="O59" s="57">
        <v>80</v>
      </c>
      <c r="P59" s="51">
        <f t="shared" si="0"/>
        <v>20</v>
      </c>
    </row>
    <row r="60" spans="7:16" ht="15.75" thickBot="1" x14ac:dyDescent="0.3">
      <c r="G60" s="49">
        <v>57</v>
      </c>
      <c r="H60" s="50">
        <v>57</v>
      </c>
      <c r="I60" s="51">
        <v>43</v>
      </c>
      <c r="N60" s="49">
        <v>56</v>
      </c>
      <c r="O60" s="57">
        <v>81.5</v>
      </c>
      <c r="P60" s="51">
        <f t="shared" si="0"/>
        <v>18.5</v>
      </c>
    </row>
    <row r="61" spans="7:16" ht="15.75" thickBot="1" x14ac:dyDescent="0.3">
      <c r="G61" s="49">
        <v>58</v>
      </c>
      <c r="H61" s="50">
        <v>58</v>
      </c>
      <c r="I61" s="51">
        <v>42</v>
      </c>
      <c r="N61" s="49">
        <v>57</v>
      </c>
      <c r="O61" s="57">
        <v>83</v>
      </c>
      <c r="P61" s="51">
        <f t="shared" si="0"/>
        <v>17</v>
      </c>
    </row>
    <row r="62" spans="7:16" ht="15.75" thickBot="1" x14ac:dyDescent="0.3">
      <c r="G62" s="49">
        <v>59</v>
      </c>
      <c r="H62" s="50">
        <v>59</v>
      </c>
      <c r="I62" s="51">
        <v>41</v>
      </c>
      <c r="N62" s="49">
        <v>58</v>
      </c>
      <c r="O62" s="57">
        <v>84.5</v>
      </c>
      <c r="P62" s="51">
        <f t="shared" si="0"/>
        <v>15.5</v>
      </c>
    </row>
    <row r="63" spans="7:16" ht="15.75" thickBot="1" x14ac:dyDescent="0.3">
      <c r="G63" s="49">
        <v>60</v>
      </c>
      <c r="H63" s="50">
        <v>60</v>
      </c>
      <c r="I63" s="51">
        <v>40</v>
      </c>
      <c r="N63" s="49">
        <v>59</v>
      </c>
      <c r="O63" s="57">
        <v>85</v>
      </c>
      <c r="P63" s="65">
        <f t="shared" si="0"/>
        <v>14</v>
      </c>
    </row>
    <row r="64" spans="7:16" ht="15.75" thickBot="1" x14ac:dyDescent="0.3">
      <c r="G64" s="49">
        <v>61</v>
      </c>
      <c r="H64" s="50">
        <v>61</v>
      </c>
      <c r="I64" s="51">
        <v>39</v>
      </c>
      <c r="N64" s="49">
        <v>60</v>
      </c>
    </row>
    <row r="65" spans="7:15" ht="15.75" thickBot="1" x14ac:dyDescent="0.3">
      <c r="G65" s="49">
        <v>62</v>
      </c>
      <c r="H65" s="50">
        <v>62</v>
      </c>
      <c r="I65" s="51">
        <v>38</v>
      </c>
      <c r="N65" s="49">
        <v>61</v>
      </c>
      <c r="O65" s="73"/>
    </row>
    <row r="66" spans="7:15" ht="15.75" thickBot="1" x14ac:dyDescent="0.3">
      <c r="G66" s="49">
        <v>63</v>
      </c>
      <c r="H66" s="50">
        <v>63</v>
      </c>
      <c r="I66" s="51">
        <v>37</v>
      </c>
      <c r="N66" s="49">
        <v>62</v>
      </c>
      <c r="O66" s="73"/>
    </row>
    <row r="67" spans="7:15" ht="15.75" thickBot="1" x14ac:dyDescent="0.3">
      <c r="G67" s="49">
        <v>64</v>
      </c>
      <c r="H67" s="50">
        <v>64</v>
      </c>
      <c r="I67" s="51">
        <v>36</v>
      </c>
      <c r="N67" s="49">
        <v>63</v>
      </c>
      <c r="O67" s="73"/>
    </row>
    <row r="68" spans="7:15" ht="15.75" thickBot="1" x14ac:dyDescent="0.3">
      <c r="G68" s="49">
        <v>65</v>
      </c>
      <c r="H68" s="50">
        <v>65</v>
      </c>
      <c r="I68" s="51">
        <v>35</v>
      </c>
      <c r="N68" s="49">
        <v>64</v>
      </c>
      <c r="O68" s="73"/>
    </row>
    <row r="69" spans="7:15" ht="15.75" thickBot="1" x14ac:dyDescent="0.3">
      <c r="G69" s="49">
        <v>66</v>
      </c>
      <c r="H69" s="50">
        <v>66</v>
      </c>
      <c r="I69" s="51">
        <v>34</v>
      </c>
      <c r="N69" s="49">
        <v>65</v>
      </c>
      <c r="O69" s="73"/>
    </row>
    <row r="70" spans="7:15" ht="15.75" thickBot="1" x14ac:dyDescent="0.3">
      <c r="G70" s="49">
        <v>67</v>
      </c>
      <c r="H70" s="50">
        <v>67</v>
      </c>
      <c r="I70" s="51">
        <v>33</v>
      </c>
      <c r="N70" s="49">
        <v>66</v>
      </c>
      <c r="O70" s="73"/>
    </row>
    <row r="71" spans="7:15" ht="15.75" thickBot="1" x14ac:dyDescent="0.3">
      <c r="G71" s="49">
        <v>68</v>
      </c>
      <c r="H71" s="50">
        <v>68</v>
      </c>
      <c r="I71" s="51">
        <v>32</v>
      </c>
      <c r="N71" s="49">
        <v>67</v>
      </c>
      <c r="O71" s="73"/>
    </row>
    <row r="72" spans="7:15" ht="15.75" thickBot="1" x14ac:dyDescent="0.3">
      <c r="G72" s="49">
        <v>69</v>
      </c>
      <c r="H72" s="50">
        <v>69</v>
      </c>
      <c r="I72" s="51">
        <v>31</v>
      </c>
      <c r="N72" s="49">
        <v>68</v>
      </c>
      <c r="O72" s="73"/>
    </row>
    <row r="73" spans="7:15" ht="15.75" thickBot="1" x14ac:dyDescent="0.3">
      <c r="G73" s="49">
        <v>70</v>
      </c>
      <c r="H73" s="50">
        <v>70</v>
      </c>
      <c r="I73" s="65">
        <v>30</v>
      </c>
      <c r="N73" s="49">
        <v>69</v>
      </c>
      <c r="O73" s="73"/>
    </row>
    <row r="74" spans="7:15" ht="15.75" thickBot="1" x14ac:dyDescent="0.3">
      <c r="G74" s="40"/>
      <c r="H74" s="74"/>
      <c r="I74" s="75"/>
      <c r="N74" s="49">
        <v>70</v>
      </c>
      <c r="O74" s="73"/>
    </row>
    <row r="75" spans="7:15" ht="15.75" thickBot="1" x14ac:dyDescent="0.3">
      <c r="G75" s="40"/>
      <c r="H75" s="74"/>
      <c r="N75" s="49"/>
      <c r="O75" s="73"/>
    </row>
    <row r="76" spans="7:15" x14ac:dyDescent="0.25">
      <c r="G76" s="40"/>
      <c r="H76" s="74"/>
    </row>
    <row r="77" spans="7:15" x14ac:dyDescent="0.25">
      <c r="G77" s="40"/>
      <c r="H77" s="74"/>
    </row>
    <row r="78" spans="7:15" x14ac:dyDescent="0.25">
      <c r="G78" s="40"/>
      <c r="H78" s="74"/>
    </row>
    <row r="79" spans="7:15" x14ac:dyDescent="0.25">
      <c r="G79" s="40"/>
      <c r="H79" s="74"/>
    </row>
    <row r="80" spans="7:15" x14ac:dyDescent="0.25">
      <c r="G80" s="40"/>
      <c r="H80" s="74"/>
    </row>
    <row r="81" spans="7:8" x14ac:dyDescent="0.25">
      <c r="G81" s="40"/>
      <c r="H81" s="74"/>
    </row>
    <row r="82" spans="7:8" x14ac:dyDescent="0.25">
      <c r="G82" s="40"/>
      <c r="H82" s="74"/>
    </row>
    <row r="83" spans="7:8" x14ac:dyDescent="0.25">
      <c r="G83" s="40"/>
      <c r="H83" s="74"/>
    </row>
    <row r="84" spans="7:8" x14ac:dyDescent="0.25">
      <c r="G84" s="40"/>
      <c r="H84" s="74"/>
    </row>
    <row r="85" spans="7:8" x14ac:dyDescent="0.25">
      <c r="G85" s="40"/>
      <c r="H85" s="74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zoomScale="130" zoomScaleNormal="130" workbookViewId="0">
      <selection activeCell="C3" sqref="C3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0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106"/>
      <c r="C1" s="106"/>
      <c r="D1" s="8"/>
    </row>
    <row r="2" spans="1:13" x14ac:dyDescent="0.25">
      <c r="A2" s="9"/>
      <c r="C2" s="107" t="s">
        <v>83</v>
      </c>
      <c r="D2" s="11"/>
      <c r="F2" s="5"/>
      <c r="G2" s="5"/>
      <c r="H2" s="90"/>
      <c r="I2" s="78"/>
      <c r="J2" s="78"/>
      <c r="K2" t="s">
        <v>78</v>
      </c>
    </row>
    <row r="3" spans="1:13" ht="18.75" x14ac:dyDescent="0.3">
      <c r="A3" s="9" t="s">
        <v>8</v>
      </c>
      <c r="B3" s="12"/>
      <c r="C3" s="108">
        <f>C4+C5</f>
        <v>33800</v>
      </c>
      <c r="D3" s="13" t="s">
        <v>54</v>
      </c>
      <c r="F3" s="77" t="s">
        <v>66</v>
      </c>
      <c r="G3" s="78" t="s">
        <v>76</v>
      </c>
      <c r="H3" s="82" t="s">
        <v>77</v>
      </c>
      <c r="I3" s="79" t="s">
        <v>36</v>
      </c>
      <c r="J3" s="82"/>
      <c r="K3" t="s">
        <v>62</v>
      </c>
      <c r="L3">
        <v>1033.49</v>
      </c>
    </row>
    <row r="4" spans="1:13" ht="30" x14ac:dyDescent="0.25">
      <c r="A4" s="14" t="s">
        <v>9</v>
      </c>
      <c r="B4" s="12"/>
      <c r="C4" s="108">
        <v>3200</v>
      </c>
      <c r="D4" s="15"/>
      <c r="F4" s="89" t="s">
        <v>75</v>
      </c>
      <c r="G4" s="89" t="s">
        <v>62</v>
      </c>
      <c r="H4" s="78">
        <v>115.02</v>
      </c>
      <c r="I4" s="79">
        <f>H4*10.764</f>
        <v>1238.0752799999998</v>
      </c>
      <c r="J4" s="78"/>
      <c r="K4" s="3" t="s">
        <v>64</v>
      </c>
      <c r="L4" s="3">
        <v>51.1</v>
      </c>
    </row>
    <row r="5" spans="1:13" x14ac:dyDescent="0.25">
      <c r="A5" s="9" t="s">
        <v>10</v>
      </c>
      <c r="B5" s="12"/>
      <c r="C5" s="108">
        <v>30600</v>
      </c>
      <c r="D5" s="15"/>
      <c r="F5" s="5"/>
      <c r="G5" s="78"/>
      <c r="H5" s="78"/>
      <c r="I5" s="79"/>
      <c r="K5" t="s">
        <v>79</v>
      </c>
      <c r="L5">
        <f>SUM(L3:L4)</f>
        <v>1084.5899999999999</v>
      </c>
    </row>
    <row r="6" spans="1:13" x14ac:dyDescent="0.25">
      <c r="A6" s="9" t="s">
        <v>11</v>
      </c>
      <c r="B6" s="12"/>
      <c r="C6" s="108">
        <f>C4</f>
        <v>3200</v>
      </c>
      <c r="D6" s="15"/>
      <c r="F6" s="5"/>
      <c r="G6" s="78" t="s">
        <v>69</v>
      </c>
      <c r="H6" s="82">
        <v>126.56</v>
      </c>
      <c r="I6" s="79">
        <f>H6*10.764</f>
        <v>1362.2918399999999</v>
      </c>
    </row>
    <row r="7" spans="1:13" x14ac:dyDescent="0.25">
      <c r="A7" s="9" t="s">
        <v>12</v>
      </c>
      <c r="B7" s="16"/>
      <c r="C7" s="4">
        <v>0</v>
      </c>
      <c r="D7" s="17"/>
    </row>
    <row r="8" spans="1:13" x14ac:dyDescent="0.25">
      <c r="A8" s="9" t="s">
        <v>13</v>
      </c>
      <c r="B8" s="16"/>
      <c r="C8" s="4">
        <f>C9-C7</f>
        <v>60</v>
      </c>
      <c r="D8" s="90"/>
      <c r="E8" s="90">
        <v>2021</v>
      </c>
      <c r="L8" s="76">
        <f>I4-L5</f>
        <v>153.48527999999988</v>
      </c>
    </row>
    <row r="9" spans="1:13" x14ac:dyDescent="0.25">
      <c r="A9" s="9" t="s">
        <v>14</v>
      </c>
      <c r="B9" s="16"/>
      <c r="C9" s="4">
        <v>60</v>
      </c>
      <c r="D9" s="91"/>
      <c r="E9" s="90">
        <v>2024</v>
      </c>
      <c r="L9" s="76">
        <f>I4-L3</f>
        <v>204.58527999999978</v>
      </c>
      <c r="M9" s="76"/>
    </row>
    <row r="10" spans="1:13" ht="30" x14ac:dyDescent="0.25">
      <c r="A10" s="14" t="s">
        <v>15</v>
      </c>
      <c r="B10" s="16"/>
      <c r="C10" s="4">
        <f>90*C7/C9</f>
        <v>0</v>
      </c>
      <c r="D10" s="4"/>
      <c r="E10" s="5"/>
      <c r="F10" s="76"/>
      <c r="G10" s="76"/>
    </row>
    <row r="11" spans="1:13" x14ac:dyDescent="0.25">
      <c r="A11" s="9"/>
      <c r="B11" s="18"/>
      <c r="C11" s="109">
        <f>C10%</f>
        <v>0</v>
      </c>
      <c r="D11" s="19"/>
      <c r="E11" s="3"/>
    </row>
    <row r="12" spans="1:13" x14ac:dyDescent="0.25">
      <c r="A12" s="9" t="s">
        <v>16</v>
      </c>
      <c r="B12" s="12"/>
      <c r="C12" s="108">
        <f>C6*C11</f>
        <v>0</v>
      </c>
      <c r="D12" s="15"/>
    </row>
    <row r="13" spans="1:13" x14ac:dyDescent="0.25">
      <c r="A13" s="9" t="s">
        <v>17</v>
      </c>
      <c r="B13" s="12"/>
      <c r="C13" s="108">
        <f>C6-C12</f>
        <v>3200</v>
      </c>
      <c r="D13" s="15"/>
    </row>
    <row r="14" spans="1:13" x14ac:dyDescent="0.25">
      <c r="A14" s="9" t="s">
        <v>10</v>
      </c>
      <c r="B14" s="12"/>
      <c r="C14" s="108">
        <f>C5</f>
        <v>30600</v>
      </c>
      <c r="D14" s="15"/>
      <c r="F14" s="76"/>
      <c r="G14" s="76"/>
      <c r="H14" s="4"/>
    </row>
    <row r="15" spans="1:13" x14ac:dyDescent="0.25">
      <c r="B15" s="12"/>
      <c r="C15" s="108"/>
      <c r="D15" s="15"/>
      <c r="H15" s="4"/>
    </row>
    <row r="16" spans="1:13" x14ac:dyDescent="0.25">
      <c r="A16" s="20" t="s">
        <v>18</v>
      </c>
      <c r="B16" s="21"/>
      <c r="C16" s="110">
        <f>C14+C13</f>
        <v>33800</v>
      </c>
      <c r="D16" s="13"/>
      <c r="E16" s="36"/>
      <c r="H16" s="76"/>
    </row>
    <row r="17" spans="1:8" x14ac:dyDescent="0.25">
      <c r="B17" s="16"/>
      <c r="C17" s="4"/>
      <c r="D17" s="17"/>
      <c r="H17" s="76"/>
    </row>
    <row r="18" spans="1:8" ht="16.5" x14ac:dyDescent="0.3">
      <c r="A18" s="20" t="s">
        <v>62</v>
      </c>
      <c r="B18" s="5"/>
      <c r="C18" s="111">
        <v>1238</v>
      </c>
      <c r="D18" s="98"/>
      <c r="E18" s="99"/>
    </row>
    <row r="19" spans="1:8" x14ac:dyDescent="0.25">
      <c r="A19" s="9"/>
      <c r="B19" s="4"/>
      <c r="C19" s="115">
        <f>C18*C16</f>
        <v>41844400</v>
      </c>
      <c r="D19" t="s">
        <v>41</v>
      </c>
      <c r="E19" s="100"/>
      <c r="H19" s="4"/>
    </row>
    <row r="20" spans="1:8" x14ac:dyDescent="0.25">
      <c r="A20" s="9"/>
      <c r="B20" s="36"/>
      <c r="C20" s="115">
        <f>C19*0.9</f>
        <v>37659960</v>
      </c>
      <c r="D20" t="s">
        <v>19</v>
      </c>
      <c r="E20" s="81"/>
      <c r="F20" s="6"/>
      <c r="H20" s="76"/>
    </row>
    <row r="21" spans="1:8" x14ac:dyDescent="0.25">
      <c r="A21" s="9"/>
      <c r="C21" s="115">
        <f>C19*80%</f>
        <v>33475520</v>
      </c>
      <c r="D21" t="s">
        <v>20</v>
      </c>
      <c r="E21" s="81"/>
      <c r="F21" s="36"/>
    </row>
    <row r="22" spans="1:8" x14ac:dyDescent="0.25">
      <c r="A22" s="9"/>
      <c r="D22" s="3"/>
      <c r="E22" s="81"/>
    </row>
    <row r="23" spans="1:8" x14ac:dyDescent="0.25">
      <c r="A23" s="23" t="s">
        <v>21</v>
      </c>
      <c r="B23" s="112"/>
      <c r="C23" s="113">
        <f>C4*D23</f>
        <v>4357760.0000000009</v>
      </c>
      <c r="D23" s="101">
        <f>C18*1.1</f>
        <v>1361.8000000000002</v>
      </c>
      <c r="E23" s="81"/>
    </row>
    <row r="24" spans="1:8" x14ac:dyDescent="0.25">
      <c r="A24" s="9" t="s">
        <v>22</v>
      </c>
      <c r="D24" s="3"/>
      <c r="E24" s="3"/>
    </row>
    <row r="25" spans="1:8" x14ac:dyDescent="0.25">
      <c r="A25" s="24" t="s">
        <v>23</v>
      </c>
      <c r="C25" s="36">
        <f>C19*0.03/12</f>
        <v>104611</v>
      </c>
      <c r="D25" s="81"/>
      <c r="E25" s="81"/>
    </row>
    <row r="26" spans="1:8" x14ac:dyDescent="0.25">
      <c r="C26" s="36"/>
      <c r="D26" s="22"/>
      <c r="F26" s="78" t="s">
        <v>71</v>
      </c>
    </row>
    <row r="27" spans="1:8" x14ac:dyDescent="0.25">
      <c r="A27" s="5" t="s">
        <v>72</v>
      </c>
      <c r="B27" s="5"/>
      <c r="C27" s="114"/>
      <c r="D27" s="80"/>
    </row>
    <row r="28" spans="1:8" x14ac:dyDescent="0.25">
      <c r="D28" s="76"/>
    </row>
    <row r="29" spans="1:8" x14ac:dyDescent="0.25">
      <c r="B29" s="78" t="s">
        <v>80</v>
      </c>
      <c r="C29" s="90" t="s">
        <v>81</v>
      </c>
      <c r="D29"/>
      <c r="G29" s="3"/>
      <c r="H29" s="3"/>
    </row>
    <row r="30" spans="1:8" ht="18.75" x14ac:dyDescent="0.3">
      <c r="B30" s="78"/>
      <c r="C30" s="102">
        <v>40000000</v>
      </c>
      <c r="D30"/>
      <c r="E30" s="119" t="s">
        <v>73</v>
      </c>
      <c r="F30" s="119"/>
      <c r="G30" s="3"/>
      <c r="H30" s="3"/>
    </row>
    <row r="31" spans="1:8" ht="18.75" x14ac:dyDescent="0.3">
      <c r="D31"/>
      <c r="E31" s="119" t="s">
        <v>74</v>
      </c>
      <c r="F31" s="119"/>
      <c r="G31" s="3"/>
      <c r="H31" s="3"/>
    </row>
    <row r="32" spans="1:8" ht="18.75" x14ac:dyDescent="0.3">
      <c r="D32"/>
      <c r="E32" s="116" t="s">
        <v>41</v>
      </c>
      <c r="F32" s="116">
        <f>C19</f>
        <v>41844400</v>
      </c>
      <c r="G32" s="3"/>
      <c r="H32" s="3"/>
    </row>
    <row r="33" spans="1:8" ht="18.75" x14ac:dyDescent="0.3">
      <c r="D33"/>
      <c r="E33" s="116" t="s">
        <v>19</v>
      </c>
      <c r="F33" s="116">
        <f>F32*90%</f>
        <v>37659960</v>
      </c>
      <c r="G33" s="3"/>
      <c r="H33" s="81">
        <f>F32*80</f>
        <v>3347552000</v>
      </c>
    </row>
    <row r="34" spans="1:8" ht="18.75" x14ac:dyDescent="0.3">
      <c r="D34"/>
      <c r="E34" s="116" t="s">
        <v>20</v>
      </c>
      <c r="F34" s="116">
        <f>F32*80%</f>
        <v>33475520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5"/>
    </row>
    <row r="59" spans="1:1" ht="15.75" x14ac:dyDescent="0.25">
      <c r="A59" s="26"/>
    </row>
    <row r="60" spans="1:1" ht="15.75" x14ac:dyDescent="0.25">
      <c r="A60" s="26"/>
    </row>
    <row r="61" spans="1:1" ht="15.75" x14ac:dyDescent="0.25">
      <c r="A61" s="26"/>
    </row>
    <row r="62" spans="1:1" ht="15.75" x14ac:dyDescent="0.25">
      <c r="A62" s="26"/>
    </row>
    <row r="63" spans="1:1" ht="15.75" x14ac:dyDescent="0.25">
      <c r="A63" s="26"/>
    </row>
    <row r="64" spans="1:1" ht="15.75" x14ac:dyDescent="0.25">
      <c r="A64" s="26"/>
    </row>
    <row r="65" spans="1:1" ht="15.75" x14ac:dyDescent="0.25">
      <c r="A65" s="26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abSelected="1" zoomScaleNormal="100" workbookViewId="0">
      <selection activeCell="O20" sqref="O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9.285156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70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2</v>
      </c>
      <c r="O1" s="1" t="s">
        <v>62</v>
      </c>
      <c r="P1" s="1" t="s">
        <v>69</v>
      </c>
      <c r="Q1" s="103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1153</v>
      </c>
      <c r="C2">
        <f>B2*1.1</f>
        <v>1268.3000000000002</v>
      </c>
      <c r="D2" s="92">
        <f>C2*1.2</f>
        <v>1521.9600000000003</v>
      </c>
      <c r="E2" s="92">
        <v>40500000</v>
      </c>
      <c r="F2" s="92">
        <f>E2/B2</f>
        <v>35125.758889852557</v>
      </c>
      <c r="G2" s="83">
        <f>E2/C2</f>
        <v>31932.50808168414</v>
      </c>
      <c r="H2">
        <f>E2/D2</f>
        <v>26610.423401403448</v>
      </c>
      <c r="I2" s="121">
        <v>11</v>
      </c>
      <c r="J2" s="121" t="s">
        <v>84</v>
      </c>
      <c r="K2" s="121"/>
      <c r="L2" s="121"/>
      <c r="M2" s="121"/>
      <c r="N2" s="121">
        <v>69.7</v>
      </c>
      <c r="O2" s="125">
        <f>N2*10.764</f>
        <v>750.25080000000003</v>
      </c>
      <c r="P2" s="122">
        <f>O2*1.1</f>
        <v>825.27588000000014</v>
      </c>
      <c r="Q2" s="122">
        <v>24210000</v>
      </c>
      <c r="R2" s="122">
        <f>Q2/O2</f>
        <v>32269.209176451393</v>
      </c>
      <c r="S2" s="92">
        <f>Q2/P2</f>
        <v>29335.644705864899</v>
      </c>
      <c r="T2" s="92"/>
      <c r="U2" s="93"/>
      <c r="V2" s="3"/>
      <c r="W2" s="3"/>
      <c r="X2" s="3"/>
      <c r="Y2" s="3"/>
      <c r="AB2" s="38"/>
    </row>
    <row r="3" spans="1:32" x14ac:dyDescent="0.25">
      <c r="B3" s="123">
        <v>750</v>
      </c>
      <c r="C3" s="5">
        <f t="shared" ref="C3:C9" si="0">B3*1.1</f>
        <v>825.00000000000011</v>
      </c>
      <c r="D3" s="105">
        <f t="shared" ref="D3:D9" si="1">C3*1.2</f>
        <v>990.00000000000011</v>
      </c>
      <c r="E3" s="105">
        <v>24800000</v>
      </c>
      <c r="F3" s="105">
        <f t="shared" ref="F3:F6" si="2">E3/B3</f>
        <v>33066.666666666664</v>
      </c>
      <c r="G3" s="83">
        <f t="shared" ref="G3:G10" si="3">E3/C3</f>
        <v>30060.606060606056</v>
      </c>
      <c r="H3">
        <f t="shared" ref="H3:H7" si="4">E3/D3</f>
        <v>25050.505050505049</v>
      </c>
      <c r="I3" s="121">
        <v>32</v>
      </c>
      <c r="J3" s="121" t="s">
        <v>85</v>
      </c>
      <c r="K3" s="121"/>
      <c r="L3" s="121"/>
      <c r="M3" s="121"/>
      <c r="N3" s="121"/>
      <c r="O3" s="125">
        <f>P3/1.1</f>
        <v>979.91541818181815</v>
      </c>
      <c r="P3" s="122">
        <f>100.14*10.764</f>
        <v>1077.90696</v>
      </c>
      <c r="Q3" s="122">
        <v>24210000</v>
      </c>
      <c r="R3" s="122">
        <f t="shared" ref="R3:R11" si="5">Q3/O3</f>
        <v>24706.213976018858</v>
      </c>
      <c r="S3" s="92">
        <f t="shared" ref="S3:S11" si="6">Q3/P3</f>
        <v>22460.194523653507</v>
      </c>
      <c r="T3" s="92"/>
      <c r="U3" s="93"/>
      <c r="V3" s="3"/>
      <c r="W3" s="3"/>
      <c r="X3" s="3"/>
      <c r="Y3" s="3"/>
      <c r="AF3" s="38"/>
    </row>
    <row r="4" spans="1:32" x14ac:dyDescent="0.25">
      <c r="B4" s="121">
        <v>1153</v>
      </c>
      <c r="C4" s="121">
        <f t="shared" si="0"/>
        <v>1268.3000000000002</v>
      </c>
      <c r="D4" s="122">
        <f t="shared" si="1"/>
        <v>1521.9600000000003</v>
      </c>
      <c r="E4" s="122">
        <v>41500000</v>
      </c>
      <c r="F4" s="122">
        <f t="shared" si="2"/>
        <v>35993.061578490895</v>
      </c>
      <c r="G4" s="83">
        <f t="shared" si="3"/>
        <v>32720.965071355353</v>
      </c>
      <c r="H4">
        <f t="shared" si="4"/>
        <v>27267.470892796126</v>
      </c>
      <c r="I4" s="121">
        <v>6</v>
      </c>
      <c r="J4" s="121" t="s">
        <v>86</v>
      </c>
      <c r="K4" s="121"/>
      <c r="L4" s="121"/>
      <c r="M4" s="121"/>
      <c r="N4" s="121"/>
      <c r="O4" s="125">
        <f t="shared" ref="O4:O7" si="7">P4/1.1</f>
        <v>1233.1629818181816</v>
      </c>
      <c r="P4" s="122">
        <f>126.02*10.764</f>
        <v>1356.4792799999998</v>
      </c>
      <c r="Q4" s="122">
        <v>36800000</v>
      </c>
      <c r="R4" s="122">
        <f t="shared" si="5"/>
        <v>29841.959694364079</v>
      </c>
      <c r="S4" s="92">
        <f t="shared" si="6"/>
        <v>27129.054267603708</v>
      </c>
      <c r="T4" s="92"/>
      <c r="U4" s="93"/>
      <c r="V4" s="3"/>
      <c r="W4" s="3"/>
      <c r="X4" s="3"/>
      <c r="Y4" s="3"/>
    </row>
    <row r="5" spans="1:32" x14ac:dyDescent="0.25">
      <c r="B5" s="124">
        <v>1200</v>
      </c>
      <c r="C5" s="5">
        <f t="shared" si="0"/>
        <v>1320</v>
      </c>
      <c r="D5" s="105">
        <f t="shared" si="1"/>
        <v>1584</v>
      </c>
      <c r="E5" s="105">
        <v>41100000</v>
      </c>
      <c r="F5" s="105">
        <f t="shared" si="2"/>
        <v>34250</v>
      </c>
      <c r="G5" s="83">
        <f t="shared" si="3"/>
        <v>31136.363636363636</v>
      </c>
      <c r="H5">
        <f t="shared" si="4"/>
        <v>25946.969696969696</v>
      </c>
      <c r="I5" s="121">
        <v>21</v>
      </c>
      <c r="J5" s="121" t="s">
        <v>87</v>
      </c>
      <c r="K5" s="121"/>
      <c r="L5" s="121"/>
      <c r="M5" s="121"/>
      <c r="N5" s="121"/>
      <c r="O5" s="125">
        <f t="shared" si="7"/>
        <v>918.46276363636355</v>
      </c>
      <c r="P5" s="122">
        <f>93.86*10.764</f>
        <v>1010.30904</v>
      </c>
      <c r="Q5" s="122">
        <v>29000000</v>
      </c>
      <c r="R5" s="122">
        <f t="shared" si="5"/>
        <v>31574.497244922211</v>
      </c>
      <c r="S5" s="92">
        <f t="shared" si="6"/>
        <v>28704.088404474733</v>
      </c>
      <c r="T5" s="92"/>
      <c r="U5" s="93"/>
      <c r="V5" s="3"/>
      <c r="W5" s="3"/>
      <c r="X5" s="3"/>
      <c r="Y5" s="3"/>
    </row>
    <row r="6" spans="1:32" x14ac:dyDescent="0.25">
      <c r="B6" s="126">
        <v>1203</v>
      </c>
      <c r="C6" s="126">
        <f t="shared" si="0"/>
        <v>1323.3000000000002</v>
      </c>
      <c r="D6" s="127">
        <f t="shared" si="1"/>
        <v>1587.9600000000003</v>
      </c>
      <c r="E6" s="127">
        <v>41800000</v>
      </c>
      <c r="F6" s="127">
        <f t="shared" si="2"/>
        <v>34746.467165419781</v>
      </c>
      <c r="G6" s="83">
        <f t="shared" si="3"/>
        <v>31587.69742310889</v>
      </c>
      <c r="H6">
        <f t="shared" si="4"/>
        <v>26323.081185924075</v>
      </c>
      <c r="I6" s="5">
        <v>34</v>
      </c>
      <c r="J6" s="5" t="s">
        <v>88</v>
      </c>
      <c r="K6" s="5"/>
      <c r="L6" s="5"/>
      <c r="M6" s="5"/>
      <c r="N6" s="5"/>
      <c r="O6" s="104">
        <f t="shared" si="7"/>
        <v>935.29374545454539</v>
      </c>
      <c r="P6" s="105">
        <f>95.58*10.764</f>
        <v>1028.82312</v>
      </c>
      <c r="Q6" s="105">
        <v>30000000</v>
      </c>
      <c r="R6" s="105">
        <f t="shared" si="5"/>
        <v>32075.484462285414</v>
      </c>
      <c r="S6" s="92">
        <f t="shared" si="6"/>
        <v>29159.531329350375</v>
      </c>
      <c r="T6" s="92"/>
      <c r="U6" s="93"/>
      <c r="V6" s="3"/>
      <c r="W6" s="3"/>
      <c r="X6" s="3"/>
      <c r="Y6" s="3"/>
    </row>
    <row r="7" spans="1:32" x14ac:dyDescent="0.25">
      <c r="B7">
        <v>1180</v>
      </c>
      <c r="C7">
        <f t="shared" si="0"/>
        <v>1298</v>
      </c>
      <c r="D7" s="92">
        <f t="shared" si="1"/>
        <v>1557.6</v>
      </c>
      <c r="E7" s="92">
        <v>41000000</v>
      </c>
      <c r="F7" s="92">
        <f t="shared" ref="F7:F14" si="8">ROUND((E7/B7),0)</f>
        <v>34746</v>
      </c>
      <c r="G7" s="83">
        <f t="shared" si="3"/>
        <v>31587.057010785826</v>
      </c>
      <c r="H7">
        <f t="shared" si="4"/>
        <v>26322.547508988187</v>
      </c>
      <c r="I7" s="5">
        <v>40</v>
      </c>
      <c r="J7" s="5" t="s">
        <v>89</v>
      </c>
      <c r="K7" s="5"/>
      <c r="L7" s="5"/>
      <c r="M7" s="5"/>
      <c r="N7" s="5"/>
      <c r="O7" s="104">
        <f t="shared" si="7"/>
        <v>1201.3602545454544</v>
      </c>
      <c r="P7" s="105">
        <f>122.77*10.764</f>
        <v>1321.4962799999998</v>
      </c>
      <c r="Q7" s="105">
        <v>41000000</v>
      </c>
      <c r="R7" s="105">
        <f t="shared" si="5"/>
        <v>34127.981048875903</v>
      </c>
      <c r="S7" s="92">
        <f t="shared" si="6"/>
        <v>31025.437317159915</v>
      </c>
      <c r="T7" s="92"/>
      <c r="U7" s="93"/>
      <c r="V7" s="3"/>
      <c r="W7" s="3"/>
      <c r="X7" s="3"/>
      <c r="Y7" s="3"/>
    </row>
    <row r="8" spans="1:32" x14ac:dyDescent="0.25">
      <c r="B8">
        <v>1200</v>
      </c>
      <c r="C8">
        <f t="shared" si="0"/>
        <v>1320</v>
      </c>
      <c r="D8" s="92">
        <f t="shared" si="1"/>
        <v>1584</v>
      </c>
      <c r="E8" s="92">
        <v>43000000</v>
      </c>
      <c r="F8" s="92">
        <f t="shared" si="8"/>
        <v>35833</v>
      </c>
      <c r="G8" s="83">
        <f t="shared" si="3"/>
        <v>32575.757575757576</v>
      </c>
      <c r="H8">
        <f t="shared" ref="H8:H13" si="9">F8/D8</f>
        <v>22.621843434343436</v>
      </c>
      <c r="I8" s="126">
        <v>18</v>
      </c>
      <c r="J8" s="126" t="s">
        <v>90</v>
      </c>
      <c r="K8" s="126"/>
      <c r="L8" s="126"/>
      <c r="M8" s="126"/>
      <c r="N8" s="126"/>
      <c r="O8" s="128">
        <f>P8/1.1</f>
        <v>1195.3911272727271</v>
      </c>
      <c r="P8" s="127">
        <f>122.16*10.764</f>
        <v>1314.9302399999999</v>
      </c>
      <c r="Q8" s="127">
        <v>41600000</v>
      </c>
      <c r="R8" s="127">
        <f t="shared" si="5"/>
        <v>34800.325224857559</v>
      </c>
      <c r="S8" s="92">
        <f t="shared" si="6"/>
        <v>31636.659295325055</v>
      </c>
      <c r="T8" s="92"/>
      <c r="U8" s="93"/>
      <c r="V8" s="3"/>
      <c r="W8" s="3"/>
      <c r="X8" s="3"/>
      <c r="Y8" s="3"/>
    </row>
    <row r="9" spans="1:32" x14ac:dyDescent="0.25">
      <c r="B9">
        <v>1154</v>
      </c>
      <c r="C9">
        <f t="shared" si="0"/>
        <v>1269.4000000000001</v>
      </c>
      <c r="D9" s="92">
        <f t="shared" si="1"/>
        <v>1523.28</v>
      </c>
      <c r="E9" s="92">
        <v>42500000</v>
      </c>
      <c r="F9" s="92">
        <f t="shared" si="8"/>
        <v>36828</v>
      </c>
      <c r="G9" s="83">
        <f t="shared" si="3"/>
        <v>33480.384433590669</v>
      </c>
      <c r="H9">
        <f t="shared" si="9"/>
        <v>24.176776429809358</v>
      </c>
      <c r="I9" s="5">
        <v>33</v>
      </c>
      <c r="J9" s="5" t="s">
        <v>91</v>
      </c>
      <c r="N9">
        <v>86.83</v>
      </c>
      <c r="O9" s="92">
        <f>N9*10.764</f>
        <v>934.63811999999996</v>
      </c>
      <c r="P9" s="92">
        <f>O9*1.1</f>
        <v>1028.101932</v>
      </c>
      <c r="Q9" s="92">
        <v>29700000</v>
      </c>
      <c r="R9" s="92">
        <f t="shared" si="5"/>
        <v>31777.004772713532</v>
      </c>
      <c r="S9" s="92">
        <f t="shared" si="6"/>
        <v>28888.186157012296</v>
      </c>
      <c r="T9" s="92"/>
      <c r="U9" s="3"/>
      <c r="V9" s="3"/>
      <c r="W9" s="3"/>
      <c r="X9" s="3"/>
      <c r="Y9" s="3"/>
    </row>
    <row r="10" spans="1:32" ht="16.5" x14ac:dyDescent="0.3">
      <c r="B10">
        <v>1051</v>
      </c>
      <c r="C10">
        <f t="shared" ref="C10:C14" si="10">B10*1.1</f>
        <v>1156.1000000000001</v>
      </c>
      <c r="D10" s="92">
        <v>0</v>
      </c>
      <c r="E10" s="92">
        <v>37500000</v>
      </c>
      <c r="F10" s="92">
        <f t="shared" si="8"/>
        <v>35680</v>
      </c>
      <c r="G10" s="83">
        <f t="shared" si="3"/>
        <v>32436.640429028626</v>
      </c>
      <c r="H10" t="e">
        <f t="shared" si="9"/>
        <v>#DIV/0!</v>
      </c>
      <c r="O10" s="92"/>
      <c r="P10" s="92"/>
      <c r="Q10" s="92"/>
      <c r="R10" s="92" t="e">
        <f t="shared" si="5"/>
        <v>#DIV/0!</v>
      </c>
      <c r="S10" s="92" t="e">
        <f t="shared" si="6"/>
        <v>#DIV/0!</v>
      </c>
      <c r="T10" s="92"/>
      <c r="U10" s="3"/>
      <c r="V10" s="3"/>
      <c r="W10" s="94"/>
      <c r="X10" s="95"/>
      <c r="Y10" s="95"/>
      <c r="Z10" s="27"/>
      <c r="AA10" s="27"/>
      <c r="AB10" s="27"/>
      <c r="AC10" s="27"/>
      <c r="AD10" s="27"/>
    </row>
    <row r="11" spans="1:32" ht="18.75" x14ac:dyDescent="0.25">
      <c r="C11">
        <f t="shared" si="10"/>
        <v>0</v>
      </c>
      <c r="D11">
        <f t="shared" ref="D11:D14" si="11">C11*1.2</f>
        <v>0</v>
      </c>
      <c r="E11" s="92"/>
      <c r="F11" t="e">
        <f t="shared" si="8"/>
        <v>#DIV/0!</v>
      </c>
      <c r="G11" t="e">
        <f t="shared" ref="G11:G14" si="12">ROUND((E11/C11),0)</f>
        <v>#DIV/0!</v>
      </c>
      <c r="H11" t="e">
        <f t="shared" si="9"/>
        <v>#DIV/0!</v>
      </c>
      <c r="P11" s="92"/>
      <c r="Q11" s="92"/>
      <c r="R11" s="92" t="e">
        <f t="shared" si="5"/>
        <v>#DIV/0!</v>
      </c>
      <c r="S11" s="92" t="e">
        <f t="shared" si="6"/>
        <v>#DIV/0!</v>
      </c>
      <c r="T11" s="92"/>
      <c r="U11" s="3"/>
      <c r="V11" s="3"/>
      <c r="W11" s="96"/>
      <c r="X11" s="3"/>
      <c r="Y11" s="3"/>
    </row>
    <row r="12" spans="1:32" x14ac:dyDescent="0.25">
      <c r="C12">
        <f t="shared" si="10"/>
        <v>0</v>
      </c>
      <c r="D12">
        <f t="shared" si="11"/>
        <v>0</v>
      </c>
      <c r="E12" s="92"/>
      <c r="F12" t="e">
        <f t="shared" si="8"/>
        <v>#DIV/0!</v>
      </c>
      <c r="G12" t="e">
        <f t="shared" si="12"/>
        <v>#DIV/0!</v>
      </c>
      <c r="H12" t="e">
        <f t="shared" si="9"/>
        <v>#DIV/0!</v>
      </c>
      <c r="I12">
        <f t="shared" ref="I12:I14" si="13">U12</f>
        <v>0</v>
      </c>
      <c r="J12">
        <f t="shared" ref="J12:J14" si="14">V12</f>
        <v>0</v>
      </c>
      <c r="P12" s="92"/>
      <c r="Q12" s="92"/>
      <c r="S12" s="92"/>
      <c r="T12" s="92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0"/>
        <v>0</v>
      </c>
      <c r="D13">
        <f t="shared" si="11"/>
        <v>0</v>
      </c>
      <c r="E13" s="92"/>
      <c r="F13" t="e">
        <f t="shared" si="8"/>
        <v>#DIV/0!</v>
      </c>
      <c r="G13" t="e">
        <f t="shared" si="12"/>
        <v>#DIV/0!</v>
      </c>
      <c r="H13" t="e">
        <f t="shared" si="9"/>
        <v>#DIV/0!</v>
      </c>
      <c r="I13">
        <f t="shared" si="13"/>
        <v>0</v>
      </c>
      <c r="J13">
        <f t="shared" si="14"/>
        <v>0</v>
      </c>
      <c r="S13" s="92"/>
      <c r="T13" s="92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0"/>
        <v>0</v>
      </c>
      <c r="D14">
        <f t="shared" si="11"/>
        <v>0</v>
      </c>
      <c r="E14" s="92"/>
      <c r="F14" t="e">
        <f t="shared" si="8"/>
        <v>#DIV/0!</v>
      </c>
      <c r="G14" t="e">
        <f t="shared" si="12"/>
        <v>#DIV/0!</v>
      </c>
      <c r="H14" t="e">
        <f t="shared" ref="H14" si="15">ROUND((E14/D14),0)</f>
        <v>#DIV/0!</v>
      </c>
      <c r="I14">
        <f t="shared" si="13"/>
        <v>0</v>
      </c>
      <c r="J14">
        <f t="shared" si="14"/>
        <v>0</v>
      </c>
      <c r="S14" s="92"/>
      <c r="T14" s="92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6">B15*1.2</f>
        <v>0</v>
      </c>
      <c r="D15">
        <f t="shared" ref="D15:D18" si="17">C15*1.2</f>
        <v>0</v>
      </c>
      <c r="E15" s="92"/>
      <c r="F15" t="e">
        <f t="shared" ref="F15:F18" si="18">ROUND((E15/B15),0)</f>
        <v>#DIV/0!</v>
      </c>
      <c r="G15" t="e">
        <f t="shared" ref="G15:G18" si="19">ROUND((E15/C15),0)</f>
        <v>#DIV/0!</v>
      </c>
      <c r="H15" t="e">
        <f t="shared" ref="H15:H18" si="20">ROUND((E15/D15),0)</f>
        <v>#DIV/0!</v>
      </c>
      <c r="I15">
        <f t="shared" ref="I15:J18" si="21">U15</f>
        <v>0</v>
      </c>
      <c r="J15">
        <f t="shared" si="21"/>
        <v>0</v>
      </c>
      <c r="S15" s="92"/>
      <c r="T15" s="92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2">B16*1.2</f>
        <v>0</v>
      </c>
      <c r="D16">
        <f t="shared" si="17"/>
        <v>0</v>
      </c>
      <c r="E16" s="92"/>
      <c r="F16" t="e">
        <f t="shared" si="18"/>
        <v>#DIV/0!</v>
      </c>
      <c r="G16" t="e">
        <f t="shared" si="19"/>
        <v>#DIV/0!</v>
      </c>
      <c r="H16" t="e">
        <f t="shared" si="20"/>
        <v>#DIV/0!</v>
      </c>
      <c r="I16">
        <f t="shared" si="21"/>
        <v>0</v>
      </c>
      <c r="J16">
        <f t="shared" si="21"/>
        <v>0</v>
      </c>
      <c r="S16" s="92"/>
      <c r="T16" s="92"/>
    </row>
    <row r="17" spans="1:25" x14ac:dyDescent="0.25">
      <c r="B17">
        <f t="shared" ref="B17:B18" si="23">O17</f>
        <v>0</v>
      </c>
      <c r="C17">
        <f t="shared" si="22"/>
        <v>0</v>
      </c>
      <c r="D17">
        <f t="shared" si="17"/>
        <v>0</v>
      </c>
      <c r="E17" s="92"/>
      <c r="F17" t="e">
        <f t="shared" si="18"/>
        <v>#DIV/0!</v>
      </c>
      <c r="G17" t="e">
        <f t="shared" si="19"/>
        <v>#DIV/0!</v>
      </c>
      <c r="H17" t="e">
        <f t="shared" si="20"/>
        <v>#DIV/0!</v>
      </c>
      <c r="I17">
        <f t="shared" si="21"/>
        <v>0</v>
      </c>
      <c r="J17">
        <f t="shared" si="21"/>
        <v>0</v>
      </c>
      <c r="S17" s="92"/>
      <c r="T17" s="92"/>
    </row>
    <row r="18" spans="1:25" x14ac:dyDescent="0.25">
      <c r="B18">
        <f t="shared" si="23"/>
        <v>0</v>
      </c>
      <c r="C18">
        <f t="shared" si="22"/>
        <v>0</v>
      </c>
      <c r="D18">
        <f t="shared" si="17"/>
        <v>0</v>
      </c>
      <c r="E18" s="92"/>
      <c r="F18" t="e">
        <f t="shared" si="18"/>
        <v>#DIV/0!</v>
      </c>
      <c r="G18" t="e">
        <f t="shared" si="19"/>
        <v>#DIV/0!</v>
      </c>
      <c r="H18" t="e">
        <f t="shared" si="20"/>
        <v>#DIV/0!</v>
      </c>
      <c r="I18">
        <f t="shared" si="21"/>
        <v>0</v>
      </c>
      <c r="J18">
        <f t="shared" si="21"/>
        <v>0</v>
      </c>
      <c r="S18" s="92"/>
      <c r="T18" s="92"/>
    </row>
    <row r="19" spans="1:25" s="6" customFormat="1" x14ac:dyDescent="0.25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</row>
    <row r="20" spans="1:25" s="6" customFormat="1" ht="16.5" x14ac:dyDescent="0.3">
      <c r="A20" s="83"/>
      <c r="B20" s="83"/>
      <c r="C20" s="83"/>
      <c r="D20" s="83"/>
      <c r="E20" s="83"/>
      <c r="F20" s="27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</row>
    <row r="21" spans="1:25" s="6" customFormat="1" x14ac:dyDescent="0.25">
      <c r="A21" s="83"/>
      <c r="B21" s="84"/>
      <c r="C21" s="84"/>
      <c r="D21" s="84"/>
      <c r="E21" s="84"/>
      <c r="F21" s="85" t="s">
        <v>63</v>
      </c>
      <c r="G21" s="84"/>
      <c r="H21" s="84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</row>
    <row r="22" spans="1:25" s="6" customFormat="1" ht="16.5" x14ac:dyDescent="0.3">
      <c r="A22" s="83"/>
      <c r="B22" s="84"/>
      <c r="C22" s="84" t="s">
        <v>61</v>
      </c>
      <c r="D22" s="84"/>
      <c r="E22" s="97"/>
      <c r="F22" s="86" t="s">
        <v>62</v>
      </c>
      <c r="G22" s="86">
        <v>394</v>
      </c>
      <c r="H22" s="84"/>
      <c r="I22" s="83"/>
      <c r="J22" s="83"/>
      <c r="K22" s="83"/>
      <c r="L22" s="83"/>
      <c r="M22" s="83"/>
      <c r="N22" s="83"/>
      <c r="O22" s="83"/>
    </row>
    <row r="23" spans="1:25" s="6" customFormat="1" x14ac:dyDescent="0.25">
      <c r="A23" s="83"/>
      <c r="B23" s="84"/>
      <c r="C23" s="84" t="s">
        <v>1</v>
      </c>
      <c r="D23" s="84">
        <v>7100000</v>
      </c>
      <c r="E23" s="84"/>
      <c r="F23" s="86" t="s">
        <v>58</v>
      </c>
      <c r="G23" s="86">
        <v>0</v>
      </c>
      <c r="H23" s="84"/>
      <c r="I23" s="83"/>
      <c r="J23" s="83"/>
      <c r="K23" s="83"/>
      <c r="L23" s="83"/>
      <c r="M23" s="83"/>
      <c r="N23" s="83"/>
      <c r="O23" s="83"/>
    </row>
    <row r="24" spans="1:25" s="6" customFormat="1" x14ac:dyDescent="0.25">
      <c r="A24" s="83"/>
      <c r="B24" s="84"/>
      <c r="C24" s="84"/>
      <c r="D24" s="84"/>
      <c r="E24" s="84"/>
      <c r="F24" s="86" t="s">
        <v>64</v>
      </c>
      <c r="G24" s="86">
        <v>0</v>
      </c>
      <c r="H24" s="84"/>
      <c r="I24" s="83"/>
      <c r="J24" s="83"/>
      <c r="K24" s="83"/>
      <c r="L24" s="83"/>
      <c r="M24" s="83"/>
      <c r="N24" s="83"/>
      <c r="O24" s="83"/>
    </row>
    <row r="25" spans="1:25" s="6" customFormat="1" x14ac:dyDescent="0.25">
      <c r="B25" s="84"/>
      <c r="C25" s="84"/>
      <c r="D25" s="84"/>
      <c r="E25" s="84"/>
      <c r="F25" s="87" t="s">
        <v>65</v>
      </c>
      <c r="G25" s="87">
        <f>G22+G23+G24</f>
        <v>394</v>
      </c>
      <c r="H25" s="84"/>
      <c r="I25" s="83"/>
      <c r="J25" s="83"/>
      <c r="K25" s="83"/>
      <c r="L25" s="83"/>
      <c r="M25" s="83"/>
    </row>
    <row r="26" spans="1:25" s="6" customFormat="1" x14ac:dyDescent="0.25">
      <c r="B26" s="84"/>
      <c r="C26" s="84"/>
      <c r="D26" s="84"/>
      <c r="E26" s="84"/>
      <c r="F26" s="86"/>
      <c r="G26" s="86"/>
      <c r="H26" s="84"/>
      <c r="I26" s="83"/>
      <c r="J26" s="83"/>
      <c r="K26" s="83"/>
      <c r="L26" s="83"/>
      <c r="M26" s="83"/>
    </row>
    <row r="27" spans="1:25" s="6" customFormat="1" x14ac:dyDescent="0.25">
      <c r="B27" s="84"/>
      <c r="C27" s="84"/>
      <c r="D27" s="84"/>
      <c r="E27" s="84"/>
      <c r="F27" s="86" t="s">
        <v>57</v>
      </c>
      <c r="G27" s="86">
        <v>0</v>
      </c>
      <c r="H27" s="84"/>
      <c r="I27" s="83"/>
      <c r="J27" s="83"/>
      <c r="K27" s="83"/>
      <c r="L27" s="83"/>
      <c r="M27" s="83"/>
    </row>
    <row r="28" spans="1:25" s="6" customFormat="1" x14ac:dyDescent="0.25">
      <c r="B28" s="84"/>
      <c r="C28" s="84"/>
      <c r="D28" s="84"/>
      <c r="E28" s="84"/>
      <c r="F28" s="86" t="s">
        <v>58</v>
      </c>
      <c r="G28" s="86">
        <v>0</v>
      </c>
      <c r="H28" s="84"/>
      <c r="I28" s="83"/>
      <c r="J28" s="83"/>
      <c r="K28" s="83"/>
      <c r="L28" s="83"/>
      <c r="M28" s="83"/>
    </row>
    <row r="29" spans="1:25" s="6" customFormat="1" x14ac:dyDescent="0.25">
      <c r="B29" s="84"/>
      <c r="C29" s="84"/>
      <c r="D29" s="84"/>
      <c r="E29" s="84"/>
      <c r="F29" s="86" t="s">
        <v>56</v>
      </c>
      <c r="G29" s="86">
        <v>0</v>
      </c>
      <c r="H29" s="84"/>
      <c r="I29" s="83"/>
      <c r="J29" s="83"/>
      <c r="K29" s="83"/>
      <c r="L29" s="83"/>
      <c r="M29" s="83"/>
    </row>
    <row r="30" spans="1:25" s="6" customFormat="1" x14ac:dyDescent="0.25">
      <c r="B30" s="84"/>
      <c r="C30" s="88"/>
      <c r="D30" s="88"/>
      <c r="E30" s="84"/>
      <c r="F30" s="87" t="s">
        <v>59</v>
      </c>
      <c r="G30" s="87">
        <f>SUM(G27:G29)</f>
        <v>0</v>
      </c>
      <c r="H30" s="84"/>
      <c r="I30" s="83"/>
      <c r="J30" s="83"/>
      <c r="K30" s="83"/>
      <c r="L30" s="83"/>
      <c r="M30" s="83"/>
      <c r="O30" s="39"/>
      <c r="P30" s="39"/>
      <c r="Q30" s="39"/>
      <c r="R30" s="39"/>
    </row>
    <row r="31" spans="1:25" s="6" customFormat="1" x14ac:dyDescent="0.25">
      <c r="B31" s="84"/>
      <c r="C31" s="88"/>
      <c r="D31" s="88"/>
      <c r="E31" s="84"/>
      <c r="F31" s="87" t="s">
        <v>60</v>
      </c>
      <c r="G31" s="86">
        <f>G30</f>
        <v>0</v>
      </c>
      <c r="H31" s="84" t="e">
        <f>G30/G31</f>
        <v>#DIV/0!</v>
      </c>
      <c r="I31" s="83"/>
      <c r="J31" s="83"/>
      <c r="K31" s="83"/>
      <c r="L31" s="83"/>
      <c r="M31" s="83"/>
    </row>
    <row r="32" spans="1:25" s="6" customFormat="1" x14ac:dyDescent="0.25">
      <c r="B32" s="84"/>
      <c r="C32" s="88"/>
      <c r="D32" s="88"/>
      <c r="E32" s="84"/>
      <c r="F32" s="86" t="s">
        <v>40</v>
      </c>
      <c r="G32" s="86">
        <v>10000</v>
      </c>
      <c r="H32" s="84"/>
      <c r="I32" s="83"/>
      <c r="J32" s="83"/>
      <c r="K32" s="83"/>
      <c r="L32" s="83"/>
      <c r="M32" s="83"/>
    </row>
    <row r="33" spans="2:21" s="6" customFormat="1" x14ac:dyDescent="0.25">
      <c r="B33" s="84"/>
      <c r="C33" s="88"/>
      <c r="D33" s="88"/>
      <c r="E33" s="84"/>
      <c r="F33" s="87" t="s">
        <v>41</v>
      </c>
      <c r="G33" s="87">
        <f>G25*G32</f>
        <v>3940000</v>
      </c>
      <c r="H33" s="84" t="e">
        <f>G33/D27</f>
        <v>#DIV/0!</v>
      </c>
      <c r="I33" s="83"/>
      <c r="J33" s="83"/>
      <c r="K33" s="83"/>
      <c r="L33" s="83"/>
      <c r="M33" s="83"/>
    </row>
    <row r="34" spans="2:21" s="6" customFormat="1" x14ac:dyDescent="0.25">
      <c r="B34" s="84"/>
      <c r="C34" s="88"/>
      <c r="D34" s="88"/>
      <c r="E34" s="84"/>
      <c r="F34" s="87" t="s">
        <v>19</v>
      </c>
      <c r="G34" s="87">
        <f>G33*90%</f>
        <v>3546000</v>
      </c>
      <c r="H34" s="84"/>
      <c r="I34" s="83"/>
      <c r="J34" s="83"/>
      <c r="K34" s="83"/>
      <c r="L34" s="83"/>
      <c r="M34" s="83"/>
    </row>
    <row r="35" spans="2:21" s="6" customFormat="1" x14ac:dyDescent="0.25">
      <c r="B35" s="84"/>
      <c r="C35" s="88"/>
      <c r="D35" s="88"/>
      <c r="E35" s="84"/>
      <c r="F35" s="87" t="s">
        <v>20</v>
      </c>
      <c r="G35" s="87">
        <f>G33*80%</f>
        <v>3152000</v>
      </c>
      <c r="H35" s="84"/>
      <c r="I35" s="83"/>
      <c r="J35" s="83"/>
      <c r="K35" s="83"/>
      <c r="L35" s="83"/>
      <c r="M35" s="83"/>
    </row>
    <row r="36" spans="2:21" x14ac:dyDescent="0.25">
      <c r="B36" s="88"/>
      <c r="C36" s="88"/>
      <c r="D36" s="88"/>
      <c r="E36" s="88"/>
      <c r="F36" s="88"/>
      <c r="G36" s="88"/>
      <c r="H36" s="88"/>
    </row>
    <row r="37" spans="2:21" x14ac:dyDescent="0.25">
      <c r="B37" s="88"/>
      <c r="C37" s="88"/>
      <c r="D37" s="88"/>
      <c r="E37" s="88"/>
      <c r="F37" s="88"/>
      <c r="G37" s="88"/>
      <c r="H37" s="88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8"/>
      <c r="C38" s="88"/>
      <c r="D38" s="88"/>
      <c r="E38" s="88"/>
      <c r="F38" s="88"/>
      <c r="G38" s="88"/>
      <c r="H38" s="88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8"/>
      <c r="C39" s="88"/>
      <c r="D39" s="88"/>
      <c r="E39" s="88"/>
      <c r="F39" s="88"/>
      <c r="G39" s="88"/>
      <c r="H39" s="88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8"/>
      <c r="C40" s="88"/>
      <c r="D40" s="88"/>
      <c r="E40" s="88"/>
      <c r="F40" s="88"/>
      <c r="G40" s="88"/>
      <c r="H40" s="88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8"/>
      <c r="C41" s="88"/>
      <c r="D41" s="88"/>
      <c r="E41" s="88"/>
      <c r="F41" s="88"/>
      <c r="G41" s="88"/>
      <c r="H41" s="88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8"/>
      <c r="C42" s="88"/>
      <c r="D42" s="88"/>
      <c r="E42" s="88"/>
      <c r="F42" s="88"/>
      <c r="G42" s="88"/>
      <c r="H42" s="88"/>
      <c r="N42" s="6"/>
      <c r="O42" s="39"/>
      <c r="P42" s="39"/>
      <c r="Q42" s="39"/>
      <c r="R42" s="39"/>
      <c r="S42" s="6"/>
      <c r="T42" s="6"/>
      <c r="U42" s="6"/>
    </row>
    <row r="43" spans="2:21" x14ac:dyDescent="0.25">
      <c r="B43" s="88"/>
      <c r="C43" s="88"/>
      <c r="D43" s="88"/>
      <c r="E43" s="88"/>
      <c r="F43" s="88"/>
      <c r="G43" s="88"/>
      <c r="H43" s="88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8"/>
      <c r="C44" s="88"/>
      <c r="D44" s="88"/>
      <c r="E44" s="88"/>
      <c r="F44" s="88"/>
      <c r="G44" s="88"/>
      <c r="H44" s="88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9"/>
      <c r="P52" s="39"/>
      <c r="Q52" s="39"/>
      <c r="R52" s="39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C35" sqref="C35"/>
    </sheetView>
  </sheetViews>
  <sheetFormatPr defaultRowHeight="15" x14ac:dyDescent="0.25"/>
  <sheetData>
    <row r="117" spans="6:13" x14ac:dyDescent="0.25">
      <c r="F117" s="120" t="s">
        <v>55</v>
      </c>
      <c r="G117" s="120"/>
      <c r="H117" s="120"/>
      <c r="I117" s="120"/>
      <c r="J117" s="120"/>
      <c r="K117" s="120"/>
      <c r="L117" s="120"/>
      <c r="M117" s="120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3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I9:O44"/>
  <sheetViews>
    <sheetView topLeftCell="A55" workbookViewId="0">
      <selection activeCell="A75" sqref="A75"/>
    </sheetView>
  </sheetViews>
  <sheetFormatPr defaultRowHeight="15" x14ac:dyDescent="0.25"/>
  <sheetData>
    <row r="9" spans="9:10" x14ac:dyDescent="0.25">
      <c r="I9" t="s">
        <v>82</v>
      </c>
      <c r="J9">
        <v>7</v>
      </c>
    </row>
    <row r="44" spans="14:15" x14ac:dyDescent="0.25">
      <c r="N44" t="s">
        <v>82</v>
      </c>
      <c r="O44">
        <v>20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2024-12-10T05:40:46Z</dcterms:modified>
</cp:coreProperties>
</file>