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Mazgaon Branch\Shital Shrikant Hete\"/>
    </mc:Choice>
  </mc:AlternateContent>
  <xr:revisionPtr revIDLastSave="0" documentId="13_ncr:1_{9D4B5861-55A8-42D0-8306-6032F8EF03D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P4" i="4" l="1"/>
  <c r="Q4" i="4"/>
  <c r="Q3" i="4" l="1"/>
  <c r="Q5" i="4"/>
  <c r="Q6" i="4"/>
  <c r="Q7" i="4"/>
  <c r="Q8" i="4"/>
  <c r="Q9" i="4"/>
  <c r="Q10" i="4"/>
  <c r="P3" i="4"/>
  <c r="S3" i="4" s="1"/>
  <c r="S4" i="4"/>
  <c r="S5" i="4"/>
  <c r="S6" i="4"/>
  <c r="S7" i="4"/>
  <c r="S8" i="4"/>
  <c r="S9" i="4"/>
  <c r="S10" i="4"/>
  <c r="S11" i="4"/>
  <c r="S12" i="4"/>
  <c r="S13" i="4"/>
  <c r="S14" i="4"/>
  <c r="S15" i="4"/>
  <c r="S2" i="4"/>
  <c r="Q2" i="4"/>
  <c r="F18" i="23"/>
  <c r="C3" i="4"/>
  <c r="D3" i="4" s="1"/>
  <c r="C4" i="4"/>
  <c r="D4" i="4" s="1"/>
  <c r="C5" i="4"/>
  <c r="D5" i="4" s="1"/>
  <c r="C6" i="4"/>
  <c r="D6" i="4" s="1"/>
  <c r="C7" i="4"/>
  <c r="D7" i="4" s="1"/>
  <c r="C8" i="4"/>
  <c r="D8" i="4" s="1"/>
  <c r="C9" i="4"/>
  <c r="D9" i="4" s="1"/>
  <c r="C2" i="4"/>
  <c r="D2" i="4" s="1"/>
  <c r="I4" i="23"/>
  <c r="I3" i="23"/>
  <c r="D2" i="25"/>
  <c r="C10" i="4"/>
  <c r="C11" i="4"/>
  <c r="C12" i="4"/>
  <c r="C13" i="4"/>
  <c r="C14" i="4"/>
  <c r="G9" i="4" l="1"/>
  <c r="G8" i="4"/>
  <c r="T5" i="4"/>
  <c r="Q11" i="4"/>
  <c r="Q12" i="4"/>
  <c r="T6" i="4"/>
  <c r="F6" i="4"/>
  <c r="F5" i="4"/>
  <c r="F3" i="4"/>
  <c r="G7" i="4"/>
  <c r="C15" i="4"/>
  <c r="F4" i="4"/>
  <c r="F2" i="4"/>
  <c r="T4" i="4" l="1"/>
  <c r="T2" i="4" l="1"/>
  <c r="T3" i="4"/>
  <c r="G4" i="4"/>
  <c r="G5" i="4"/>
  <c r="G6" i="4"/>
  <c r="G3" i="4"/>
  <c r="G2" i="4"/>
  <c r="D11" i="4"/>
  <c r="D12" i="4"/>
  <c r="H7" i="4" l="1"/>
  <c r="D23" i="23" l="1"/>
  <c r="C23" i="23" s="1"/>
  <c r="C16" i="4" l="1"/>
  <c r="N22" i="4"/>
  <c r="G25" i="4"/>
  <c r="G33" i="4" s="1"/>
  <c r="N24" i="4" l="1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A11" i="4"/>
  <c r="A10" i="4"/>
  <c r="A9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<sst xmlns="http://schemas.openxmlformats.org/spreadsheetml/2006/main" count="105" uniqueCount="84">
  <si>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</si>
  <si>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</si>
  <si>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</si>
  <si>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</si>
  <si>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</si>
  <si>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</si>
  <si>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</si>
  <si>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</si>
  <si>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</si>
  <si>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</si>
  <si>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</si>
  <si>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</si>
  <si>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</si>
  <si>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</si>
  <si>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</si>
  <si>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</si>
  <si>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</si>
  <si>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</si>
  <si>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</si>
  <si>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</si>
  <si>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</si>
  <si>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</si>
  <si>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</si>
  <si>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</si>
  <si>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</si>
  <si>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</si>
  <si>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</si>
  <si>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</si>
  <si>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</si>
  <si>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</si>
  <si>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</si>
  <si>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</si>
  <si>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</si>
  <si>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</si>
  <si>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</si>
  <si>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</si>
  <si>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</si>
  <si>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</si>
  <si>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</si>
  <si>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</si>
  <si>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</si>
  <si>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</si>
  <si>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</si>
  <si>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</si>
  <si>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</si>
  <si>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</si>
  <si>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</si>
  <si>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</si>
  <si>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</si>
  <si>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</si>
  <si>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</si>
  <si>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</si>
  <si>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</si>
  <si>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</si>
  <si>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</si>
  <si>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</si>
  <si>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</si>
  <si>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</si>
  <si>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</si>
  <si>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</si>
  <si>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</si>
  <si>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</si>
  <si>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</si>
  <si>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</si>
  <si>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</si>
  <si>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</si>
  <si>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</si>
  <si>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</si>
  <si>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</si>
  <si>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</si>
  <si>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</si>
  <si>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</si>
  <si>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</si>
  <si>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</si>
  <si>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Lead No. 12855</t>
  </si>
  <si>
    <t>BOI -Mazgaon Branch -  Shital Shrikant Hete - Residential Flat No. 1103, 11th Floor, Wing - A, Dosti Maple Building Dosti West County Phase 6 Balkum , Thane , 400608</t>
  </si>
  <si>
    <t xml:space="preserve">agreement </t>
  </si>
  <si>
    <t>28.11.2024</t>
  </si>
  <si>
    <t>page</t>
  </si>
  <si>
    <t>Area</t>
  </si>
  <si>
    <t>11th Flr</t>
  </si>
  <si>
    <t>BOI (Mazgaon Branch)</t>
  </si>
  <si>
    <t>Shital Shrikant Hete</t>
  </si>
  <si>
    <t>3 BHK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</si>
</sst>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43" fontId="1" fillId="2" borderId="0" xfId="0" applyNumberFormat="1" applyFont="1" applyFill="1"/>
    <xf numFmtId="43" fontId="2" fillId="2" borderId="0" xfId="1" applyFont="1" applyFill="1"/>
    <xf numFmtId="43" fontId="10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0" fontId="2" fillId="2" borderId="0" xfId="0" applyFont="1" applyFill="1" applyAlignment="1">
      <alignment horizontal="center" vertical="center"/>
    </xf>
    <xf numFmtId="4" fontId="0" fillId="2" borderId="0" xfId="0" applyNumberFormat="1" applyFill="1"/>
    <xf numFmtId="43" fontId="0" fillId="2" borderId="0" xfId="1" applyFont="1" applyFill="1"/>
    <xf numFmtId="3" fontId="0" fillId="2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174127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62F78-2496-ECB6-A3F5-4540A9B9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D17D7-D65F-9256-8E07-30CF5323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14</xdr:col>
      <xdr:colOff>258402</xdr:colOff>
      <xdr:row>84</xdr:row>
      <xdr:rowOff>86854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CD4D62-7CBD-80FC-0202-5D806562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792802" cy="80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9</xdr:col>
      <xdr:colOff>305608</xdr:colOff>
      <xdr:row>131</xdr:row>
      <xdr:rowOff>67854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933644-8E93-CEEC-0AFD-A14DE4210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5792008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9</xdr:col>
      <xdr:colOff>191292</xdr:colOff>
      <xdr:row>174</xdr:row>
      <xdr:rowOff>163038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E8CBF7-1AD3-7682-355F-D1EF02B4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567769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11</xdr:col>
      <xdr:colOff>429621</xdr:colOff>
      <xdr:row>216</xdr:row>
      <xdr:rowOff>105800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6E82A6-7CB9-3F8C-FCD3-4689A79A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909000"/>
          <a:ext cx="7135221" cy="73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14</xdr:col>
      <xdr:colOff>134560</xdr:colOff>
      <xdr:row>256</xdr:row>
      <xdr:rowOff>124853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C1FAB-FA9D-BF9B-6D61-FFFE4F0D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529000"/>
          <a:ext cx="8668960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11</xdr:col>
      <xdr:colOff>324831</xdr:colOff>
      <xdr:row>298</xdr:row>
      <xdr:rowOff>143958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62A1CC-3D32-92B2-05E6-AA987DF7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149000"/>
          <a:ext cx="7030431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67620</xdr:colOff>
      <xdr:row>32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A2A66-3986-4A71-4F3B-4CF860C8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3220" cy="6220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9</xdr:col>
      <xdr:colOff>315135</xdr:colOff>
      <xdr:row>68</xdr:row>
      <xdr:rowOff>38983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597AEF-695E-0620-B2FC-56DE60295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67500"/>
          <a:ext cx="5801535" cy="6325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15</xdr:col>
      <xdr:colOff>515698</xdr:colOff>
      <xdr:row>99</xdr:row>
      <xdr:rowOff>57929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6C6DCB-3AE2-5A4E-6381-35DAA0A1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00"/>
          <a:ext cx="9659698" cy="5582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11</xdr:col>
      <xdr:colOff>5979</xdr:colOff>
      <xdr:row>129</xdr:row>
      <xdr:rowOff>57876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DEB163-E37A-857A-CAE5-1F3945F3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8135" y="19431000"/>
          <a:ext cx="6087325" cy="5201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15</xdr:col>
      <xdr:colOff>280468</xdr:colOff>
      <xdr:row>171</xdr:row>
      <xdr:rowOff>29589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5F647C-E3C7-D523-E637-947FC59FF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336500"/>
          <a:ext cx="9402487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99" t="s">
        <v>45</v>
      </c>
      <c r="H2" s="100"/>
    </row>
    <row r="3" spans="2:17" ht="15.75" thickBot="1" x14ac:dyDescent="0.3">
      <c r="B3" s="23" t="s">
        <v>35</v>
      </c>
      <c r="C3" s="25">
        <v>215620</v>
      </c>
      <c r="D3" s="23"/>
      <c r="E3" s="23"/>
      <c r="F3" s="23"/>
      <c r="G3" s="36" t="s">
        <v>46</v>
      </c>
      <c r="H3" s="37" t="s">
        <v>47</v>
      </c>
      <c r="I3" s="38"/>
      <c r="K3" s="39" t="s">
        <v>48</v>
      </c>
      <c r="L3" s="40"/>
      <c r="N3" s="41" t="s">
        <v>49</v>
      </c>
      <c r="O3" s="42"/>
      <c r="P3" s="42"/>
      <c r="Q3" s="43"/>
    </row>
    <row r="4" spans="2:17" ht="27" thickBot="1" x14ac:dyDescent="0.3">
      <c r="B4" s="23" t="s">
        <v>36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26</v>
      </c>
      <c r="L4" s="48" t="s">
        <v>27</v>
      </c>
      <c r="N4" s="36" t="s">
        <v>46</v>
      </c>
      <c r="O4" s="49" t="s">
        <v>47</v>
      </c>
      <c r="P4" s="50"/>
    </row>
    <row r="5" spans="2:17" ht="15.75" thickBot="1" x14ac:dyDescent="0.3">
      <c r="B5" s="23" t="s">
        <v>50</v>
      </c>
      <c r="C5" s="26">
        <f>C3+C4</f>
        <v>323430</v>
      </c>
      <c r="D5" s="27" t="s">
        <v>37</v>
      </c>
      <c r="E5" s="28">
        <f>ROUND(C5/10.764,0)</f>
        <v>30047</v>
      </c>
      <c r="F5" s="27" t="s">
        <v>38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51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28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52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30</v>
      </c>
      <c r="L7" s="51" t="s">
        <v>31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53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54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29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55</v>
      </c>
      <c r="C10" s="26">
        <f>C6+D9</f>
        <v>299028</v>
      </c>
      <c r="D10" s="27" t="s">
        <v>37</v>
      </c>
      <c r="E10" s="28">
        <f>ROUND(C10/10.764,0)</f>
        <v>27780</v>
      </c>
      <c r="F10" s="27" t="s">
        <v>38</v>
      </c>
      <c r="G10" s="44">
        <v>7</v>
      </c>
      <c r="H10" s="45">
        <v>7</v>
      </c>
      <c r="I10" s="46">
        <v>93</v>
      </c>
      <c r="K10" s="59" t="s">
        <v>32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33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39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34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40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41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56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0" zoomScale="130" zoomScaleNormal="130" workbookViewId="0">
      <selection activeCell="E14" sqref="E1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0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3"/>
      <c r="D1" s="104"/>
    </row>
    <row r="2" spans="1:13" x14ac:dyDescent="0.25">
      <c r="A2" s="9"/>
      <c r="C2" s="105" t="s">
        <v>80</v>
      </c>
      <c r="D2" s="106"/>
      <c r="F2" s="5"/>
      <c r="G2" s="5" t="s">
        <v>79</v>
      </c>
      <c r="H2" s="84"/>
      <c r="I2" s="73"/>
      <c r="J2" s="73"/>
    </row>
    <row r="3" spans="1:13" ht="18.75" x14ac:dyDescent="0.3">
      <c r="A3" s="9" t="s">
        <v>10</v>
      </c>
      <c r="B3" s="11"/>
      <c r="C3" s="107">
        <f>C4+C5</f>
        <v>17500</v>
      </c>
      <c r="D3" s="108" t="s">
        <v>57</v>
      </c>
      <c r="F3" s="72" t="s">
        <v>69</v>
      </c>
      <c r="G3" s="84" t="s">
        <v>65</v>
      </c>
      <c r="H3" s="77">
        <v>86.98</v>
      </c>
      <c r="I3" s="74">
        <f>H3*10.764</f>
        <v>936.25271999999995</v>
      </c>
      <c r="J3" s="77"/>
    </row>
    <row r="4" spans="1:13" ht="30" x14ac:dyDescent="0.25">
      <c r="A4" s="12" t="s">
        <v>11</v>
      </c>
      <c r="B4" s="11"/>
      <c r="C4" s="107">
        <v>2800</v>
      </c>
      <c r="D4" s="109"/>
      <c r="F4" s="115" t="s">
        <v>83</v>
      </c>
      <c r="G4" t="s">
        <v>60</v>
      </c>
      <c r="H4" s="73">
        <v>99.43</v>
      </c>
      <c r="I4" s="74">
        <f>H4*10.764</f>
        <v>1070.2645199999999</v>
      </c>
      <c r="J4" s="73"/>
      <c r="K4" s="3"/>
      <c r="L4" s="3"/>
    </row>
    <row r="5" spans="1:13" x14ac:dyDescent="0.25">
      <c r="A5" s="9" t="s">
        <v>12</v>
      </c>
      <c r="B5" s="11"/>
      <c r="C5" s="107">
        <v>14700</v>
      </c>
      <c r="D5" s="109"/>
      <c r="F5" s="5"/>
      <c r="G5" s="73"/>
      <c r="H5" s="73"/>
      <c r="I5" s="74"/>
    </row>
    <row r="6" spans="1:13" x14ac:dyDescent="0.25">
      <c r="A6" s="9" t="s">
        <v>13</v>
      </c>
      <c r="B6" s="11"/>
      <c r="C6" s="107">
        <f>C4</f>
        <v>2800</v>
      </c>
      <c r="D6" s="109"/>
      <c r="F6" s="5"/>
      <c r="G6" s="73"/>
      <c r="H6" s="77"/>
      <c r="I6" s="74"/>
    </row>
    <row r="7" spans="1:13" x14ac:dyDescent="0.25">
      <c r="A7" s="9" t="s">
        <v>14</v>
      </c>
      <c r="B7" s="13"/>
      <c r="C7" s="4">
        <v>0</v>
      </c>
      <c r="D7" s="4"/>
    </row>
    <row r="8" spans="1:13" x14ac:dyDescent="0.25">
      <c r="A8" s="9" t="s">
        <v>15</v>
      </c>
      <c r="B8" s="13"/>
      <c r="C8" s="4">
        <f>C9-C7</f>
        <v>60</v>
      </c>
      <c r="D8" s="84"/>
      <c r="E8" s="84">
        <v>0</v>
      </c>
    </row>
    <row r="9" spans="1:13" x14ac:dyDescent="0.25">
      <c r="A9" s="9" t="s">
        <v>16</v>
      </c>
      <c r="B9" s="13"/>
      <c r="C9" s="4">
        <v>60</v>
      </c>
      <c r="D9" s="85"/>
      <c r="E9" s="84">
        <v>2024</v>
      </c>
      <c r="M9" s="71"/>
    </row>
    <row r="10" spans="1:13" ht="30" x14ac:dyDescent="0.25">
      <c r="A10" s="12" t="s">
        <v>17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10">
        <f>C10%</f>
        <v>0</v>
      </c>
      <c r="D11" s="110"/>
      <c r="E11" s="3"/>
    </row>
    <row r="12" spans="1:13" x14ac:dyDescent="0.25">
      <c r="A12" s="9" t="s">
        <v>18</v>
      </c>
      <c r="B12" s="11"/>
      <c r="C12" s="107">
        <f>C6*C11</f>
        <v>0</v>
      </c>
      <c r="D12" s="109"/>
    </row>
    <row r="13" spans="1:13" x14ac:dyDescent="0.25">
      <c r="A13" s="9" t="s">
        <v>19</v>
      </c>
      <c r="B13" s="11"/>
      <c r="C13" s="107">
        <f>C6-C12</f>
        <v>2800</v>
      </c>
      <c r="D13" s="109"/>
    </row>
    <row r="14" spans="1:13" x14ac:dyDescent="0.25">
      <c r="A14" s="9" t="s">
        <v>12</v>
      </c>
      <c r="B14" s="11"/>
      <c r="C14" s="107">
        <f>C5</f>
        <v>14700</v>
      </c>
      <c r="D14" s="109"/>
      <c r="F14" s="71"/>
      <c r="G14" s="71"/>
      <c r="H14" s="4"/>
    </row>
    <row r="15" spans="1:13" x14ac:dyDescent="0.25">
      <c r="B15" s="11"/>
      <c r="C15" s="107"/>
      <c r="D15" s="109"/>
      <c r="H15" s="4"/>
    </row>
    <row r="16" spans="1:13" x14ac:dyDescent="0.25">
      <c r="A16" s="15" t="s">
        <v>20</v>
      </c>
      <c r="B16" s="16"/>
      <c r="C16" s="108">
        <f>C14+C13</f>
        <v>17500</v>
      </c>
      <c r="D16" s="108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65</v>
      </c>
      <c r="B18" s="5"/>
      <c r="C18" s="111">
        <v>936</v>
      </c>
      <c r="D18" s="111"/>
      <c r="E18" s="94"/>
      <c r="F18">
        <f>16300000/C18</f>
        <v>17414.529914529914</v>
      </c>
    </row>
    <row r="19" spans="1:8" x14ac:dyDescent="0.25">
      <c r="A19" s="9"/>
      <c r="B19" s="4"/>
      <c r="C19" s="119">
        <f>C18*C16</f>
        <v>16380000</v>
      </c>
      <c r="D19" s="112" t="s">
        <v>43</v>
      </c>
      <c r="E19" s="95"/>
      <c r="H19" s="4"/>
    </row>
    <row r="20" spans="1:8" x14ac:dyDescent="0.25">
      <c r="A20" s="9"/>
      <c r="B20" s="31"/>
      <c r="C20" s="119">
        <f>C19*0.9</f>
        <v>14742000</v>
      </c>
      <c r="D20" s="112" t="s">
        <v>21</v>
      </c>
      <c r="E20" s="76"/>
      <c r="F20" s="6"/>
      <c r="H20" s="71"/>
    </row>
    <row r="21" spans="1:8" x14ac:dyDescent="0.25">
      <c r="A21" s="9"/>
      <c r="C21" s="119">
        <f>C19*80%</f>
        <v>13104000</v>
      </c>
      <c r="D21" s="112" t="s">
        <v>22</v>
      </c>
      <c r="E21" s="76"/>
      <c r="F21" s="31"/>
    </row>
    <row r="22" spans="1:8" x14ac:dyDescent="0.25">
      <c r="A22" s="9"/>
      <c r="C22" s="112"/>
      <c r="D22" s="112"/>
      <c r="E22" s="76"/>
    </row>
    <row r="23" spans="1:8" x14ac:dyDescent="0.25">
      <c r="A23" s="17" t="s">
        <v>23</v>
      </c>
      <c r="B23" s="18"/>
      <c r="C23" s="114">
        <f>C4*D23</f>
        <v>2882880.0000000005</v>
      </c>
      <c r="D23" s="114">
        <f>C18*1.1</f>
        <v>1029.6000000000001</v>
      </c>
      <c r="E23" s="76"/>
    </row>
    <row r="24" spans="1:8" x14ac:dyDescent="0.25">
      <c r="A24" s="9" t="s">
        <v>24</v>
      </c>
      <c r="C24" s="112"/>
      <c r="D24" s="112"/>
      <c r="E24" s="3"/>
    </row>
    <row r="25" spans="1:8" x14ac:dyDescent="0.25">
      <c r="A25" s="19" t="s">
        <v>25</v>
      </c>
      <c r="B25" s="10"/>
      <c r="C25" s="113">
        <f>C19*0.03/12</f>
        <v>40950</v>
      </c>
      <c r="D25" s="113"/>
      <c r="E25" s="76"/>
    </row>
    <row r="26" spans="1:8" x14ac:dyDescent="0.25">
      <c r="C26" s="113"/>
      <c r="D26" s="113"/>
      <c r="F26" s="73" t="s">
        <v>74</v>
      </c>
    </row>
    <row r="27" spans="1:8" x14ac:dyDescent="0.25">
      <c r="A27" s="5" t="s">
        <v>75</v>
      </c>
      <c r="B27" s="5"/>
      <c r="C27" s="96"/>
      <c r="D27" s="75"/>
    </row>
    <row r="28" spans="1:8" x14ac:dyDescent="0.25">
      <c r="D28" s="71"/>
    </row>
    <row r="29" spans="1:8" x14ac:dyDescent="0.25">
      <c r="A29" s="73" t="s">
        <v>76</v>
      </c>
      <c r="B29" s="73" t="s">
        <v>77</v>
      </c>
      <c r="C29" s="97">
        <v>13840000</v>
      </c>
      <c r="D29"/>
      <c r="G29" s="3"/>
      <c r="H29" s="3"/>
    </row>
    <row r="30" spans="1:8" ht="18.75" x14ac:dyDescent="0.3">
      <c r="D30"/>
      <c r="E30" s="101" t="s">
        <v>81</v>
      </c>
      <c r="F30" s="101"/>
      <c r="G30" s="3"/>
      <c r="H30" s="3"/>
    </row>
    <row r="31" spans="1:8" ht="18.75" x14ac:dyDescent="0.3">
      <c r="D31"/>
      <c r="E31" s="101" t="s">
        <v>82</v>
      </c>
      <c r="F31" s="101"/>
      <c r="G31" s="3"/>
      <c r="H31" s="3"/>
    </row>
    <row r="32" spans="1:8" ht="18.75" x14ac:dyDescent="0.3">
      <c r="D32"/>
      <c r="E32" s="98" t="s">
        <v>43</v>
      </c>
      <c r="F32" s="98">
        <f>C19</f>
        <v>16380000</v>
      </c>
      <c r="G32" s="3"/>
      <c r="H32" s="3"/>
    </row>
    <row r="33" spans="1:8" ht="18.75" x14ac:dyDescent="0.3">
      <c r="D33"/>
      <c r="E33" s="98" t="s">
        <v>21</v>
      </c>
      <c r="F33" s="98">
        <f>F32*90%</f>
        <v>14742000</v>
      </c>
      <c r="G33" s="3"/>
      <c r="H33" s="76">
        <f>F32*80</f>
        <v>1310400000</v>
      </c>
    </row>
    <row r="34" spans="1:8" ht="18.75" x14ac:dyDescent="0.3">
      <c r="D34"/>
      <c r="E34" s="98" t="s">
        <v>22</v>
      </c>
      <c r="F34" s="98">
        <f>F32*80%</f>
        <v>13104000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opLeftCell="D1" zoomScaleNormal="100" workbookViewId="0">
      <selection activeCell="S2" sqref="P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7" width="12.85546875" customWidth="1"/>
    <col min="18" max="18" width="19" customWidth="1"/>
    <col min="19" max="19" width="12.85546875" customWidth="1"/>
    <col min="20" max="20" width="16.140625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4</v>
      </c>
      <c r="C1" s="1" t="s">
        <v>73</v>
      </c>
      <c r="D1" s="1" t="s">
        <v>7</v>
      </c>
      <c r="E1" s="1" t="s">
        <v>1</v>
      </c>
      <c r="F1" s="1" t="s">
        <v>6</v>
      </c>
      <c r="G1" s="1" t="s">
        <v>8</v>
      </c>
      <c r="H1" s="1" t="s">
        <v>9</v>
      </c>
      <c r="I1" s="1" t="s">
        <v>2</v>
      </c>
      <c r="J1" s="1" t="s">
        <v>3</v>
      </c>
      <c r="N1" s="1" t="s">
        <v>5</v>
      </c>
      <c r="P1" s="1" t="s">
        <v>65</v>
      </c>
      <c r="Q1" s="1" t="s">
        <v>72</v>
      </c>
      <c r="R1" s="1" t="s">
        <v>1</v>
      </c>
      <c r="S1" s="1" t="s">
        <v>71</v>
      </c>
      <c r="T1" s="1" t="s">
        <v>70</v>
      </c>
      <c r="V1" s="2"/>
      <c r="W1" s="2"/>
      <c r="X1" s="2"/>
      <c r="Y1" s="2"/>
      <c r="Z1" s="2"/>
    </row>
    <row r="2" spans="1:33" x14ac:dyDescent="0.25">
      <c r="A2">
        <f t="shared" ref="A2:A14" si="0">N2</f>
        <v>0</v>
      </c>
      <c r="B2">
        <v>973</v>
      </c>
      <c r="C2">
        <f>B2*1.1</f>
        <v>1070.3000000000002</v>
      </c>
      <c r="D2" s="87">
        <f>C2*1.2</f>
        <v>1284.3600000000001</v>
      </c>
      <c r="E2" s="87">
        <v>18500000</v>
      </c>
      <c r="F2" s="87">
        <f>E2/B2</f>
        <v>19013.360739979445</v>
      </c>
      <c r="G2" s="78">
        <f>E2/C2</f>
        <v>17284.873399981312</v>
      </c>
      <c r="H2">
        <f>E2/D2</f>
        <v>14404.061166651094</v>
      </c>
      <c r="J2">
        <v>145</v>
      </c>
      <c r="P2" s="118">
        <v>522</v>
      </c>
      <c r="Q2" s="116">
        <f>P2*1.1</f>
        <v>574.20000000000005</v>
      </c>
      <c r="R2" s="116">
        <v>9400000</v>
      </c>
      <c r="S2" s="116">
        <f>R2/P2</f>
        <v>18007.662835249041</v>
      </c>
      <c r="T2" s="87">
        <f>U2/Q2</f>
        <v>0</v>
      </c>
      <c r="U2" s="87"/>
      <c r="V2" s="88"/>
      <c r="W2" s="3"/>
      <c r="X2" s="3"/>
      <c r="Y2" s="3"/>
      <c r="Z2" s="3"/>
      <c r="AC2" s="33"/>
    </row>
    <row r="3" spans="1:33" x14ac:dyDescent="0.25">
      <c r="A3">
        <f t="shared" si="0"/>
        <v>0</v>
      </c>
      <c r="B3" s="92">
        <v>1055</v>
      </c>
      <c r="C3">
        <f t="shared" ref="C3:C9" si="1">B3*1.1</f>
        <v>1160.5</v>
      </c>
      <c r="D3" s="87">
        <f t="shared" ref="D3:D9" si="2">C3*1.2</f>
        <v>1392.6</v>
      </c>
      <c r="E3" s="87">
        <v>20000000</v>
      </c>
      <c r="F3" s="87">
        <f t="shared" ref="F3:F6" si="3">E3/B3</f>
        <v>18957.34597156398</v>
      </c>
      <c r="G3" s="78">
        <f t="shared" ref="G3:G9" si="4">E3/C3</f>
        <v>17233.950883239984</v>
      </c>
      <c r="H3">
        <f t="shared" ref="H3:H7" si="5">E3/D3</f>
        <v>14361.62573603332</v>
      </c>
      <c r="I3">
        <v>6</v>
      </c>
      <c r="J3">
        <v>601</v>
      </c>
      <c r="O3" s="5">
        <v>43.38</v>
      </c>
      <c r="P3" s="118">
        <f>O3*10.764</f>
        <v>466.94232</v>
      </c>
      <c r="Q3" s="116">
        <f t="shared" ref="Q3:Q10" si="6">P3*1.1</f>
        <v>513.63655200000005</v>
      </c>
      <c r="R3" s="116">
        <v>8165380</v>
      </c>
      <c r="S3" s="116">
        <f t="shared" ref="S3:S15" si="7">R3/P3</f>
        <v>17486.913587100007</v>
      </c>
      <c r="T3" s="116">
        <f>U3/Q3</f>
        <v>0</v>
      </c>
      <c r="U3" s="87"/>
      <c r="V3" s="88"/>
      <c r="W3" s="3"/>
      <c r="X3" s="3"/>
      <c r="Y3" s="3"/>
      <c r="Z3" s="3"/>
      <c r="AG3" s="33"/>
    </row>
    <row r="4" spans="1:33" x14ac:dyDescent="0.25">
      <c r="A4">
        <f t="shared" si="0"/>
        <v>0</v>
      </c>
      <c r="B4" s="71">
        <v>694</v>
      </c>
      <c r="C4">
        <f t="shared" si="1"/>
        <v>763.40000000000009</v>
      </c>
      <c r="D4" s="87">
        <f t="shared" si="2"/>
        <v>916.08</v>
      </c>
      <c r="E4" s="87">
        <v>13000000</v>
      </c>
      <c r="F4" s="87">
        <f t="shared" si="3"/>
        <v>18731.988472622477</v>
      </c>
      <c r="G4" s="78">
        <f t="shared" si="4"/>
        <v>17029.080429656795</v>
      </c>
      <c r="H4">
        <f t="shared" si="5"/>
        <v>14190.900358047331</v>
      </c>
      <c r="I4">
        <v>28</v>
      </c>
      <c r="J4">
        <v>2801</v>
      </c>
      <c r="P4" s="118">
        <f>Q4/1.1</f>
        <v>1114.9546909090907</v>
      </c>
      <c r="Q4" s="116">
        <f>113.94*10.764</f>
        <v>1226.4501599999999</v>
      </c>
      <c r="R4" s="116">
        <v>18724000</v>
      </c>
      <c r="S4" s="116">
        <f t="shared" si="7"/>
        <v>16793.507532340333</v>
      </c>
      <c r="T4" s="116">
        <f>U4/Q4</f>
        <v>0</v>
      </c>
      <c r="U4" s="87"/>
      <c r="V4" s="88"/>
      <c r="W4" s="3"/>
      <c r="X4" s="3"/>
      <c r="Y4" s="3"/>
      <c r="Z4" s="3"/>
    </row>
    <row r="5" spans="1:33" x14ac:dyDescent="0.25">
      <c r="A5">
        <f t="shared" si="0"/>
        <v>0</v>
      </c>
      <c r="B5" s="71">
        <v>1055</v>
      </c>
      <c r="C5">
        <f t="shared" si="1"/>
        <v>1160.5</v>
      </c>
      <c r="D5" s="87">
        <f t="shared" si="2"/>
        <v>1392.6</v>
      </c>
      <c r="E5" s="87">
        <v>20000000</v>
      </c>
      <c r="F5" s="87">
        <f t="shared" si="3"/>
        <v>18957.34597156398</v>
      </c>
      <c r="G5" s="78">
        <f t="shared" si="4"/>
        <v>17233.950883239984</v>
      </c>
      <c r="H5">
        <f t="shared" si="5"/>
        <v>14361.62573603332</v>
      </c>
      <c r="P5" s="86"/>
      <c r="Q5" s="87">
        <f t="shared" si="6"/>
        <v>0</v>
      </c>
      <c r="R5" s="87"/>
      <c r="S5" s="87" t="e">
        <f t="shared" si="7"/>
        <v>#DIV/0!</v>
      </c>
      <c r="T5" s="87" t="e">
        <f>U5/Q5</f>
        <v>#DIV/0!</v>
      </c>
      <c r="U5" s="87"/>
      <c r="V5" s="88"/>
      <c r="W5" s="3"/>
      <c r="X5" s="3"/>
      <c r="Y5" s="3"/>
      <c r="Z5" s="3"/>
    </row>
    <row r="6" spans="1:33" x14ac:dyDescent="0.25">
      <c r="A6">
        <f t="shared" si="0"/>
        <v>0</v>
      </c>
      <c r="B6" s="5">
        <v>984</v>
      </c>
      <c r="C6" s="5">
        <f t="shared" si="1"/>
        <v>1082.4000000000001</v>
      </c>
      <c r="D6" s="116">
        <f t="shared" si="2"/>
        <v>1298.8800000000001</v>
      </c>
      <c r="E6" s="116">
        <v>17500000</v>
      </c>
      <c r="F6" s="116">
        <f t="shared" si="3"/>
        <v>17784.552845528455</v>
      </c>
      <c r="G6" s="117">
        <f t="shared" si="4"/>
        <v>16167.775314116776</v>
      </c>
      <c r="H6">
        <f t="shared" si="5"/>
        <v>13473.146095097314</v>
      </c>
      <c r="P6" s="87"/>
      <c r="Q6" s="87">
        <f t="shared" si="6"/>
        <v>0</v>
      </c>
      <c r="R6" s="87"/>
      <c r="S6" s="87" t="e">
        <f t="shared" si="7"/>
        <v>#DIV/0!</v>
      </c>
      <c r="T6" s="87" t="e">
        <f>U6/Q6</f>
        <v>#DIV/0!</v>
      </c>
      <c r="U6" s="87"/>
      <c r="V6" s="88"/>
      <c r="W6" s="3"/>
      <c r="X6" s="3"/>
      <c r="Y6" s="3"/>
      <c r="Z6" s="3"/>
    </row>
    <row r="7" spans="1:33" x14ac:dyDescent="0.25">
      <c r="A7">
        <f t="shared" si="0"/>
        <v>0</v>
      </c>
      <c r="B7" s="5">
        <v>552</v>
      </c>
      <c r="C7" s="5">
        <f t="shared" si="1"/>
        <v>607.20000000000005</v>
      </c>
      <c r="D7" s="116">
        <f t="shared" si="2"/>
        <v>728.64</v>
      </c>
      <c r="E7" s="116">
        <v>9500000</v>
      </c>
      <c r="F7" s="116">
        <f t="shared" ref="F7:F14" si="8">ROUND((E7/B7),0)</f>
        <v>17210</v>
      </c>
      <c r="G7" s="117">
        <f t="shared" si="4"/>
        <v>15645.58629776021</v>
      </c>
      <c r="H7">
        <f t="shared" si="5"/>
        <v>13037.988581466843</v>
      </c>
      <c r="P7" s="87"/>
      <c r="Q7" s="87">
        <f t="shared" si="6"/>
        <v>0</v>
      </c>
      <c r="R7" s="87"/>
      <c r="S7" s="87" t="e">
        <f t="shared" si="7"/>
        <v>#DIV/0!</v>
      </c>
      <c r="T7" s="87"/>
      <c r="U7" s="87"/>
      <c r="V7" s="88"/>
      <c r="W7" s="3"/>
      <c r="X7" s="3"/>
      <c r="Y7" s="3"/>
      <c r="Z7" s="3"/>
    </row>
    <row r="8" spans="1:33" x14ac:dyDescent="0.25">
      <c r="A8">
        <f t="shared" si="0"/>
        <v>0</v>
      </c>
      <c r="B8" s="5">
        <v>934</v>
      </c>
      <c r="C8" s="5">
        <f t="shared" si="1"/>
        <v>1027.4000000000001</v>
      </c>
      <c r="D8" s="116">
        <f t="shared" si="2"/>
        <v>1232.8800000000001</v>
      </c>
      <c r="E8" s="116">
        <v>17000000</v>
      </c>
      <c r="F8" s="116">
        <f t="shared" si="8"/>
        <v>18201</v>
      </c>
      <c r="G8" s="117">
        <f t="shared" si="4"/>
        <v>16546.622542339886</v>
      </c>
      <c r="H8">
        <f t="shared" ref="H8:H13" si="9">F8/D8</f>
        <v>14.762993965349425</v>
      </c>
      <c r="P8" s="87"/>
      <c r="Q8" s="87">
        <f t="shared" si="6"/>
        <v>0</v>
      </c>
      <c r="R8" s="87"/>
      <c r="S8" s="87" t="e">
        <f t="shared" si="7"/>
        <v>#DIV/0!</v>
      </c>
      <c r="T8" s="87"/>
      <c r="U8" s="87"/>
      <c r="V8" s="88"/>
      <c r="W8" s="3"/>
      <c r="X8" s="3"/>
      <c r="Y8" s="3"/>
      <c r="Z8" s="3"/>
    </row>
    <row r="9" spans="1:33" x14ac:dyDescent="0.25">
      <c r="A9">
        <f t="shared" si="0"/>
        <v>0</v>
      </c>
      <c r="C9">
        <f t="shared" si="1"/>
        <v>0</v>
      </c>
      <c r="D9" s="87">
        <f t="shared" si="2"/>
        <v>0</v>
      </c>
      <c r="E9" s="87"/>
      <c r="F9" s="87" t="e">
        <f t="shared" si="8"/>
        <v>#DIV/0!</v>
      </c>
      <c r="G9" s="78" t="e">
        <f t="shared" si="4"/>
        <v>#DIV/0!</v>
      </c>
      <c r="H9" t="e">
        <f t="shared" si="9"/>
        <v>#DIV/0!</v>
      </c>
      <c r="P9" s="87"/>
      <c r="Q9" s="87">
        <f t="shared" si="6"/>
        <v>0</v>
      </c>
      <c r="R9" s="87"/>
      <c r="S9" s="87" t="e">
        <f t="shared" si="7"/>
        <v>#DIV/0!</v>
      </c>
      <c r="T9" s="87"/>
      <c r="U9" s="87"/>
      <c r="V9" s="3"/>
      <c r="W9" s="3"/>
      <c r="X9" s="3"/>
      <c r="Y9" s="3"/>
      <c r="Z9" s="3"/>
    </row>
    <row r="10" spans="1:33" ht="16.5" x14ac:dyDescent="0.3">
      <c r="A10">
        <f t="shared" si="0"/>
        <v>0</v>
      </c>
      <c r="C10">
        <f t="shared" ref="C10:C14" si="10">B10*1.1</f>
        <v>0</v>
      </c>
      <c r="D10" s="87">
        <v>0</v>
      </c>
      <c r="E10" s="87"/>
      <c r="F10" s="87" t="e">
        <f t="shared" si="8"/>
        <v>#DIV/0!</v>
      </c>
      <c r="G10" t="e">
        <f t="shared" ref="G10:G14" si="11">ROUND((E10/C10),0)</f>
        <v>#DIV/0!</v>
      </c>
      <c r="H10" t="e">
        <f t="shared" si="9"/>
        <v>#DIV/0!</v>
      </c>
      <c r="P10" s="87"/>
      <c r="Q10" s="87">
        <f t="shared" si="6"/>
        <v>0</v>
      </c>
      <c r="R10" s="87"/>
      <c r="S10" s="87" t="e">
        <f t="shared" si="7"/>
        <v>#DIV/0!</v>
      </c>
      <c r="T10" s="87"/>
      <c r="U10" s="87"/>
      <c r="V10" s="3"/>
      <c r="W10" s="3"/>
      <c r="X10" s="89"/>
      <c r="Y10" s="90"/>
      <c r="Z10" s="90"/>
      <c r="AA10" s="22"/>
      <c r="AB10" s="22"/>
      <c r="AC10" s="22"/>
      <c r="AD10" s="22"/>
      <c r="AE10" s="22"/>
    </row>
    <row r="11" spans="1:33" ht="18.75" x14ac:dyDescent="0.25">
      <c r="A11">
        <f t="shared" si="0"/>
        <v>0</v>
      </c>
      <c r="C11">
        <f t="shared" si="10"/>
        <v>0</v>
      </c>
      <c r="D11">
        <f t="shared" ref="D11:D14" si="12">C11*1.2</f>
        <v>0</v>
      </c>
      <c r="E11" s="87"/>
      <c r="F11" t="e">
        <f t="shared" si="8"/>
        <v>#DIV/0!</v>
      </c>
      <c r="G11" t="e">
        <f t="shared" si="11"/>
        <v>#DIV/0!</v>
      </c>
      <c r="H11" t="e">
        <f t="shared" si="9"/>
        <v>#DIV/0!</v>
      </c>
      <c r="Q11" s="87" t="e">
        <f>#REF!*1.1</f>
        <v>#REF!</v>
      </c>
      <c r="R11" s="87"/>
      <c r="S11" s="87" t="e">
        <f t="shared" si="7"/>
        <v>#DIV/0!</v>
      </c>
      <c r="T11" s="87"/>
      <c r="U11" s="87"/>
      <c r="V11" s="3"/>
      <c r="W11" s="3"/>
      <c r="X11" s="91"/>
      <c r="Y11" s="3"/>
      <c r="Z11" s="3"/>
    </row>
    <row r="12" spans="1:33" x14ac:dyDescent="0.25">
      <c r="A12">
        <f t="shared" si="0"/>
        <v>0</v>
      </c>
      <c r="C12">
        <f t="shared" si="10"/>
        <v>0</v>
      </c>
      <c r="D12">
        <f t="shared" si="12"/>
        <v>0</v>
      </c>
      <c r="E12" s="87"/>
      <c r="F12" t="e">
        <f t="shared" si="8"/>
        <v>#DIV/0!</v>
      </c>
      <c r="G12" t="e">
        <f t="shared" si="11"/>
        <v>#DIV/0!</v>
      </c>
      <c r="H12" t="e">
        <f t="shared" si="9"/>
        <v>#DIV/0!</v>
      </c>
      <c r="I12">
        <f t="shared" ref="I12:I14" si="13">V12</f>
        <v>0</v>
      </c>
      <c r="J12">
        <f t="shared" ref="J12:J14" si="14">W12</f>
        <v>0</v>
      </c>
      <c r="Q12" s="87" t="e">
        <f>#REF!*1.1</f>
        <v>#REF!</v>
      </c>
      <c r="R12" s="87"/>
      <c r="S12" s="87" t="e">
        <f t="shared" si="7"/>
        <v>#DIV/0!</v>
      </c>
      <c r="T12" s="87"/>
      <c r="U12" s="87"/>
      <c r="V12" s="3"/>
      <c r="W12" s="3"/>
      <c r="X12" s="3"/>
      <c r="Y12" s="3"/>
      <c r="Z12" s="3"/>
    </row>
    <row r="13" spans="1:33" x14ac:dyDescent="0.25">
      <c r="A13">
        <f t="shared" si="0"/>
        <v>0</v>
      </c>
      <c r="B13">
        <v>0</v>
      </c>
      <c r="C13">
        <f t="shared" si="10"/>
        <v>0</v>
      </c>
      <c r="D13">
        <f t="shared" si="12"/>
        <v>0</v>
      </c>
      <c r="E13" s="87"/>
      <c r="F13" t="e">
        <f t="shared" si="8"/>
        <v>#DIV/0!</v>
      </c>
      <c r="G13" t="e">
        <f t="shared" si="11"/>
        <v>#DIV/0!</v>
      </c>
      <c r="H13" t="e">
        <f t="shared" si="9"/>
        <v>#DIV/0!</v>
      </c>
      <c r="I13">
        <f t="shared" si="13"/>
        <v>0</v>
      </c>
      <c r="J13">
        <f t="shared" si="14"/>
        <v>0</v>
      </c>
      <c r="S13" s="87" t="e">
        <f t="shared" si="7"/>
        <v>#DIV/0!</v>
      </c>
      <c r="T13" s="87"/>
      <c r="U13" s="87"/>
      <c r="V13" s="3"/>
      <c r="W13" s="3"/>
      <c r="X13" s="3"/>
      <c r="Y13" s="3"/>
      <c r="Z13" s="3"/>
    </row>
    <row r="14" spans="1:33" x14ac:dyDescent="0.25">
      <c r="A14">
        <f t="shared" si="0"/>
        <v>0</v>
      </c>
      <c r="B14">
        <v>0</v>
      </c>
      <c r="C14">
        <f t="shared" si="10"/>
        <v>0</v>
      </c>
      <c r="D14">
        <f t="shared" si="12"/>
        <v>0</v>
      </c>
      <c r="E14" s="87"/>
      <c r="F14" t="e">
        <f t="shared" si="8"/>
        <v>#DIV/0!</v>
      </c>
      <c r="G14" t="e">
        <f t="shared" si="11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S14" s="87" t="e">
        <f t="shared" si="7"/>
        <v>#DIV/0!</v>
      </c>
      <c r="T14" s="87"/>
      <c r="U14" s="87"/>
      <c r="V14" s="3"/>
      <c r="W14" s="3"/>
      <c r="X14" s="3"/>
      <c r="Y14" s="3"/>
      <c r="Z14" s="3"/>
    </row>
    <row r="15" spans="1:33" x14ac:dyDescent="0.25">
      <c r="A15">
        <f t="shared" ref="A15:A18" si="16">N15</f>
        <v>0</v>
      </c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V15</f>
        <v>0</v>
      </c>
      <c r="J15">
        <f t="shared" si="22"/>
        <v>0</v>
      </c>
      <c r="S15" s="87" t="e">
        <f t="shared" si="7"/>
        <v>#DIV/0!</v>
      </c>
      <c r="T15" s="87"/>
      <c r="U15" s="87"/>
      <c r="V15" s="3"/>
      <c r="W15" s="3"/>
      <c r="X15" s="3"/>
      <c r="Y15" s="3"/>
      <c r="Z15" s="3"/>
    </row>
    <row r="16" spans="1:33" x14ac:dyDescent="0.25">
      <c r="A16">
        <f t="shared" si="16"/>
        <v>0</v>
      </c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T16" s="87"/>
      <c r="U16" s="87"/>
    </row>
    <row r="17" spans="1:26" x14ac:dyDescent="0.25">
      <c r="A17">
        <f t="shared" si="16"/>
        <v>0</v>
      </c>
      <c r="B17">
        <f t="shared" ref="B17:B18" si="24">P17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T17" s="87"/>
      <c r="U17" s="87"/>
    </row>
    <row r="18" spans="1:26" x14ac:dyDescent="0.25">
      <c r="A18">
        <f t="shared" si="16"/>
        <v>0</v>
      </c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T18" s="87"/>
      <c r="U18" s="87"/>
    </row>
    <row r="19" spans="1:26" s="6" customForma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s="6" customFormat="1" ht="16.5" x14ac:dyDescent="0.3">
      <c r="A20" s="78"/>
      <c r="B20" s="78"/>
      <c r="C20" s="78"/>
      <c r="D20" s="78"/>
      <c r="E20" s="78"/>
      <c r="F20" s="22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s="6" customFormat="1" x14ac:dyDescent="0.25">
      <c r="A21" s="78"/>
      <c r="B21" s="79"/>
      <c r="C21" s="79"/>
      <c r="D21" s="79"/>
      <c r="E21" s="79"/>
      <c r="F21" s="80" t="s">
        <v>66</v>
      </c>
      <c r="G21" s="79"/>
      <c r="H21" s="79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s="6" customFormat="1" ht="16.5" x14ac:dyDescent="0.3">
      <c r="A22" s="78"/>
      <c r="B22" s="79"/>
      <c r="C22" s="79" t="s">
        <v>64</v>
      </c>
      <c r="D22" s="79"/>
      <c r="E22" s="93"/>
      <c r="F22" s="81" t="s">
        <v>65</v>
      </c>
      <c r="G22" s="81">
        <v>394</v>
      </c>
      <c r="H22" s="79"/>
      <c r="I22" s="78">
        <f>G22*9500</f>
        <v>3743000</v>
      </c>
      <c r="J22" s="78"/>
      <c r="K22" s="78"/>
      <c r="L22" s="78"/>
      <c r="M22" s="78"/>
      <c r="N22" s="78">
        <f>G22*1.2</f>
        <v>472.79999999999995</v>
      </c>
      <c r="O22" s="78"/>
      <c r="P22" s="78"/>
    </row>
    <row r="23" spans="1:26" s="6" customFormat="1" x14ac:dyDescent="0.25">
      <c r="A23" s="78"/>
      <c r="B23" s="79"/>
      <c r="C23" s="79" t="s">
        <v>1</v>
      </c>
      <c r="D23" s="79">
        <v>7100000</v>
      </c>
      <c r="E23" s="79"/>
      <c r="F23" s="81" t="s">
        <v>61</v>
      </c>
      <c r="G23" s="81">
        <v>0</v>
      </c>
      <c r="H23" s="79"/>
      <c r="I23" s="78"/>
      <c r="J23" s="78"/>
      <c r="K23" s="78"/>
      <c r="L23" s="78"/>
      <c r="M23" s="78"/>
      <c r="N23" s="78"/>
      <c r="O23" s="78"/>
      <c r="P23" s="78"/>
    </row>
    <row r="24" spans="1:26" s="6" customFormat="1" x14ac:dyDescent="0.25">
      <c r="A24" s="78"/>
      <c r="B24" s="79"/>
      <c r="C24" s="79"/>
      <c r="D24" s="79"/>
      <c r="E24" s="79"/>
      <c r="F24" s="81" t="s">
        <v>67</v>
      </c>
      <c r="G24" s="81">
        <v>0</v>
      </c>
      <c r="H24" s="79"/>
      <c r="I24" s="78"/>
      <c r="J24" s="78"/>
      <c r="K24" s="78"/>
      <c r="L24" s="78"/>
      <c r="M24" s="78"/>
      <c r="N24" s="78">
        <f>G25*1.2</f>
        <v>472.79999999999995</v>
      </c>
      <c r="O24" s="78"/>
      <c r="P24" s="78"/>
    </row>
    <row r="25" spans="1:26" s="6" customFormat="1" x14ac:dyDescent="0.25">
      <c r="B25" s="79"/>
      <c r="C25" s="79"/>
      <c r="D25" s="79"/>
      <c r="E25" s="79"/>
      <c r="F25" s="82" t="s">
        <v>68</v>
      </c>
      <c r="G25" s="82">
        <f>G22+G23+G24</f>
        <v>394</v>
      </c>
      <c r="H25" s="79"/>
      <c r="I25" s="78"/>
      <c r="J25" s="78"/>
      <c r="K25" s="78"/>
      <c r="L25" s="78"/>
      <c r="M25" s="78"/>
      <c r="N25" s="78"/>
    </row>
    <row r="26" spans="1:26" s="6" customFormat="1" x14ac:dyDescent="0.25">
      <c r="B26" s="79"/>
      <c r="C26" s="79"/>
      <c r="D26" s="79"/>
      <c r="E26" s="79"/>
      <c r="F26" s="81"/>
      <c r="G26" s="81"/>
      <c r="H26" s="79"/>
      <c r="I26" s="78"/>
      <c r="J26" s="78"/>
      <c r="K26" s="78"/>
      <c r="L26" s="78"/>
      <c r="M26" s="78"/>
      <c r="N26" s="78"/>
    </row>
    <row r="27" spans="1:26" s="6" customFormat="1" x14ac:dyDescent="0.25">
      <c r="B27" s="79"/>
      <c r="C27" s="79"/>
      <c r="D27" s="79"/>
      <c r="E27" s="79"/>
      <c r="F27" s="81" t="s">
        <v>60</v>
      </c>
      <c r="G27" s="81">
        <v>0</v>
      </c>
      <c r="H27" s="79"/>
      <c r="I27" s="78" t="e">
        <f>G33/G27</f>
        <v>#DIV/0!</v>
      </c>
      <c r="J27" s="78"/>
      <c r="K27" s="78"/>
      <c r="L27" s="78"/>
      <c r="M27" s="78"/>
      <c r="N27" s="78"/>
    </row>
    <row r="28" spans="1:26" s="6" customFormat="1" x14ac:dyDescent="0.25">
      <c r="B28" s="79"/>
      <c r="C28" s="79"/>
      <c r="D28" s="79"/>
      <c r="E28" s="79"/>
      <c r="F28" s="81" t="s">
        <v>61</v>
      </c>
      <c r="G28" s="81">
        <v>0</v>
      </c>
      <c r="H28" s="79"/>
      <c r="I28" s="78"/>
      <c r="J28" s="78"/>
      <c r="K28" s="78"/>
      <c r="L28" s="78"/>
      <c r="M28" s="78"/>
      <c r="N28" s="78"/>
    </row>
    <row r="29" spans="1:26" s="6" customFormat="1" x14ac:dyDescent="0.25">
      <c r="B29" s="79"/>
      <c r="C29" s="79"/>
      <c r="D29" s="79"/>
      <c r="E29" s="79"/>
      <c r="F29" s="81" t="s">
        <v>59</v>
      </c>
      <c r="G29" s="81">
        <v>0</v>
      </c>
      <c r="H29" s="79"/>
      <c r="I29" s="78"/>
      <c r="J29" s="78"/>
      <c r="K29" s="78"/>
      <c r="L29" s="78"/>
      <c r="M29" s="78"/>
      <c r="N29" s="78"/>
    </row>
    <row r="30" spans="1:26" s="6" customFormat="1" x14ac:dyDescent="0.25">
      <c r="B30" s="79"/>
      <c r="C30" s="83"/>
      <c r="D30" s="83"/>
      <c r="E30" s="79"/>
      <c r="F30" s="82" t="s">
        <v>62</v>
      </c>
      <c r="G30" s="82">
        <f>SUM(G27:G29)</f>
        <v>0</v>
      </c>
      <c r="H30" s="79"/>
      <c r="I30" s="78" t="e">
        <f>I22/G30</f>
        <v>#DIV/0!</v>
      </c>
      <c r="J30" s="78"/>
      <c r="K30" s="78"/>
      <c r="L30" s="78"/>
      <c r="M30" s="78"/>
      <c r="N30" s="78"/>
      <c r="P30" s="34"/>
      <c r="Q30" s="34"/>
      <c r="R30" s="34"/>
      <c r="S30" s="34"/>
    </row>
    <row r="31" spans="1:26" s="6" customFormat="1" x14ac:dyDescent="0.25">
      <c r="B31" s="79"/>
      <c r="C31" s="83"/>
      <c r="D31" s="83"/>
      <c r="E31" s="79"/>
      <c r="F31" s="82" t="s">
        <v>63</v>
      </c>
      <c r="G31" s="81">
        <f>G30</f>
        <v>0</v>
      </c>
      <c r="H31" s="79" t="e">
        <f>G30/G31</f>
        <v>#DIV/0!</v>
      </c>
      <c r="I31" s="78" t="s">
        <v>44</v>
      </c>
      <c r="J31" s="78"/>
      <c r="K31" s="78"/>
      <c r="L31" s="78"/>
      <c r="M31" s="78"/>
      <c r="N31" s="78"/>
    </row>
    <row r="32" spans="1:26" s="6" customFormat="1" x14ac:dyDescent="0.25">
      <c r="B32" s="79"/>
      <c r="C32" s="83"/>
      <c r="D32" s="83"/>
      <c r="E32" s="79"/>
      <c r="F32" s="81" t="s">
        <v>42</v>
      </c>
      <c r="G32" s="81">
        <v>10000</v>
      </c>
      <c r="H32" s="79"/>
      <c r="I32" s="78"/>
      <c r="J32" s="78"/>
      <c r="K32" s="78"/>
      <c r="L32" s="78"/>
      <c r="M32" s="78"/>
      <c r="N32" s="78"/>
    </row>
    <row r="33" spans="2:22" s="6" customFormat="1" x14ac:dyDescent="0.25">
      <c r="B33" s="79"/>
      <c r="C33" s="83"/>
      <c r="D33" s="83"/>
      <c r="E33" s="79"/>
      <c r="F33" s="82" t="s">
        <v>43</v>
      </c>
      <c r="G33" s="82">
        <f>G25*G32</f>
        <v>3940000</v>
      </c>
      <c r="H33" s="79" t="e">
        <f>G33/D27</f>
        <v>#DIV/0!</v>
      </c>
      <c r="I33" s="78"/>
      <c r="J33" s="78"/>
      <c r="K33" s="78"/>
      <c r="L33" s="78"/>
      <c r="M33" s="78"/>
      <c r="N33" s="78"/>
    </row>
    <row r="34" spans="2:22" s="6" customFormat="1" x14ac:dyDescent="0.25">
      <c r="B34" s="79"/>
      <c r="C34" s="83"/>
      <c r="D34" s="83"/>
      <c r="E34" s="79"/>
      <c r="F34" s="82" t="s">
        <v>21</v>
      </c>
      <c r="G34" s="82">
        <f>G33*90%</f>
        <v>3546000</v>
      </c>
      <c r="H34" s="79"/>
      <c r="I34" s="78"/>
      <c r="J34" s="78"/>
      <c r="K34" s="78"/>
      <c r="L34" s="78"/>
      <c r="M34" s="78"/>
      <c r="N34" s="78"/>
    </row>
    <row r="35" spans="2:22" s="6" customFormat="1" x14ac:dyDescent="0.25">
      <c r="B35" s="79"/>
      <c r="C35" s="83"/>
      <c r="D35" s="83"/>
      <c r="E35" s="79"/>
      <c r="F35" s="82" t="s">
        <v>22</v>
      </c>
      <c r="G35" s="82">
        <f>G33*80%</f>
        <v>3152000</v>
      </c>
      <c r="H35" s="79"/>
      <c r="I35" s="78"/>
      <c r="J35" s="78"/>
      <c r="K35" s="78"/>
      <c r="L35" s="78"/>
      <c r="M35" s="78"/>
      <c r="N35" s="78"/>
    </row>
    <row r="36" spans="2:22" x14ac:dyDescent="0.25">
      <c r="B36" s="83"/>
      <c r="C36" s="83"/>
      <c r="D36" s="83"/>
      <c r="E36" s="83"/>
      <c r="F36" s="83"/>
      <c r="G36" s="83"/>
      <c r="H36" s="83"/>
    </row>
    <row r="37" spans="2:22" x14ac:dyDescent="0.25">
      <c r="B37" s="83"/>
      <c r="C37" s="83"/>
      <c r="D37" s="83"/>
      <c r="E37" s="83"/>
      <c r="F37" s="83"/>
      <c r="G37" s="83"/>
      <c r="H37" s="83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3"/>
      <c r="C38" s="83"/>
      <c r="D38" s="83"/>
      <c r="E38" s="83"/>
      <c r="F38" s="83"/>
      <c r="G38" s="83"/>
      <c r="H38" s="83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3"/>
      <c r="C39" s="83"/>
      <c r="D39" s="83"/>
      <c r="E39" s="83"/>
      <c r="F39" s="83"/>
      <c r="G39" s="83"/>
      <c r="H39" s="83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3"/>
      <c r="C40" s="83"/>
      <c r="D40" s="83"/>
      <c r="E40" s="83"/>
      <c r="F40" s="83"/>
      <c r="G40" s="83"/>
      <c r="H40" s="83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3"/>
      <c r="C41" s="83"/>
      <c r="D41" s="83"/>
      <c r="E41" s="83"/>
      <c r="F41" s="83"/>
      <c r="G41" s="83"/>
      <c r="H41" s="83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3"/>
      <c r="C42" s="83"/>
      <c r="D42" s="83"/>
      <c r="E42" s="83"/>
      <c r="F42" s="83"/>
      <c r="G42" s="83"/>
      <c r="H42" s="83"/>
      <c r="O42" s="6"/>
      <c r="P42" s="34"/>
      <c r="Q42" s="34"/>
      <c r="R42" s="34"/>
      <c r="S42" s="34"/>
      <c r="T42" s="6"/>
      <c r="U42" s="6"/>
      <c r="V42" s="6"/>
    </row>
    <row r="43" spans="2:22" x14ac:dyDescent="0.25">
      <c r="B43" s="83"/>
      <c r="C43" s="83"/>
      <c r="D43" s="83"/>
      <c r="E43" s="83"/>
      <c r="F43" s="83"/>
      <c r="G43" s="83"/>
      <c r="H43" s="83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3"/>
      <c r="C44" s="83"/>
      <c r="D44" s="83"/>
      <c r="E44" s="83"/>
      <c r="F44" s="83"/>
      <c r="G44" s="83"/>
      <c r="H44" s="83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O45" s="6"/>
      <c r="P45" s="6"/>
      <c r="Q45" s="6"/>
      <c r="R45" s="6"/>
      <c r="S45" s="6"/>
      <c r="T45" s="6"/>
      <c r="U45" s="6"/>
      <c r="V45" s="6"/>
    </row>
    <row r="48" spans="2:22" x14ac:dyDescent="0.25">
      <c r="O48" s="6"/>
      <c r="P48" s="6"/>
      <c r="Q48" s="6"/>
      <c r="R48" s="6"/>
      <c r="S48" s="6"/>
      <c r="T48" s="6"/>
      <c r="U48" s="6"/>
      <c r="V48" s="6"/>
    </row>
    <row r="49" spans="15:22" x14ac:dyDescent="0.25">
      <c r="O49" s="6"/>
      <c r="P49" s="6"/>
      <c r="Q49" s="6"/>
      <c r="R49" s="6"/>
      <c r="S49" s="6"/>
      <c r="T49" s="6"/>
      <c r="U49" s="6"/>
      <c r="V49" s="6"/>
    </row>
    <row r="50" spans="15:22" x14ac:dyDescent="0.25">
      <c r="O50" s="6"/>
      <c r="P50" s="6"/>
      <c r="Q50" s="6"/>
      <c r="R50" s="6"/>
      <c r="S50" s="6"/>
      <c r="T50" s="6"/>
      <c r="U50" s="6"/>
      <c r="V50" s="6"/>
    </row>
    <row r="51" spans="15:22" x14ac:dyDescent="0.25">
      <c r="O51" s="6"/>
      <c r="P51" s="6"/>
      <c r="Q51" s="6"/>
      <c r="R51" s="6"/>
      <c r="S51" s="6"/>
      <c r="T51" s="6"/>
      <c r="U51" s="6"/>
      <c r="V51" s="6"/>
    </row>
    <row r="52" spans="15:22" x14ac:dyDescent="0.25">
      <c r="O52" s="6"/>
      <c r="P52" s="34"/>
      <c r="Q52" s="34"/>
      <c r="R52" s="34"/>
      <c r="S52" s="34"/>
      <c r="T52" s="6"/>
      <c r="U52" s="6"/>
      <c r="V52" s="6"/>
    </row>
    <row r="53" spans="15:22" x14ac:dyDescent="0.25">
      <c r="O53" s="6"/>
      <c r="P53" s="6"/>
      <c r="Q53" s="6"/>
      <c r="R53" s="6"/>
      <c r="S53" s="6"/>
      <c r="T53" s="6"/>
      <c r="U53" s="6"/>
      <c r="V53" s="6"/>
    </row>
    <row r="54" spans="15:22" x14ac:dyDescent="0.25">
      <c r="O54" s="6"/>
      <c r="P54" s="6"/>
      <c r="Q54" s="6"/>
      <c r="R54" s="6"/>
      <c r="S54" s="6"/>
      <c r="T54" s="6"/>
      <c r="U54" s="6"/>
      <c r="V54" s="6"/>
    </row>
    <row r="55" spans="15:22" x14ac:dyDescent="0.25"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/>
  </sheetViews>
  <sheetFormatPr defaultRowHeight="15" x14ac:dyDescent="0.25"/>
  <sheetData>
    <row r="117" spans="6:13" x14ac:dyDescent="0.25">
      <c r="F117" s="102" t="s">
        <v>58</v>
      </c>
      <c r="G117" s="102"/>
      <c r="H117" s="102"/>
      <c r="I117" s="102"/>
      <c r="J117" s="102"/>
      <c r="K117" s="102"/>
      <c r="L117" s="102"/>
      <c r="M117" s="10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78" workbookViewId="0">
      <selection activeCell="A259" sqref="A2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1:S83"/>
  <sheetViews>
    <sheetView topLeftCell="A27" zoomScale="130" zoomScaleNormal="130" workbookViewId="0">
      <selection activeCell="A134" sqref="A134"/>
    </sheetView>
  </sheetViews>
  <sheetFormatPr defaultRowHeight="15" x14ac:dyDescent="0.25"/>
  <sheetData>
    <row r="11" spans="13:14" x14ac:dyDescent="0.25">
      <c r="M11" t="s">
        <v>78</v>
      </c>
      <c r="N11">
        <v>3</v>
      </c>
    </row>
    <row r="46" spans="11:12" x14ac:dyDescent="0.25">
      <c r="K46" t="s">
        <v>78</v>
      </c>
      <c r="L46">
        <v>7</v>
      </c>
    </row>
    <row r="83" spans="18:19" x14ac:dyDescent="0.25">
      <c r="R83" t="s">
        <v>78</v>
      </c>
      <c r="S83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2024-12-06T06:29:24Z</dcterms:modified>
</cp:coreProperties>
</file>