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Madam Cama Road Branch\Sanjeevni Kamat\"/>
    </mc:Choice>
  </mc:AlternateContent>
  <xr:revisionPtr revIDLastSave="0" documentId="13_ncr:1_{813F4A4A-D4F4-4C6D-94FD-E828CE7F47AD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O12" i="4" l="1"/>
  <c r="R12" i="4" s="1"/>
  <c r="S12" i="4"/>
  <c r="P12" i="4"/>
  <c r="R11" i="4"/>
  <c r="S11" i="4"/>
  <c r="P11" i="4"/>
  <c r="R10" i="4"/>
  <c r="S10" i="4"/>
  <c r="B7" i="4"/>
  <c r="O5" i="4"/>
  <c r="R5" i="4" s="1"/>
  <c r="P5" i="4"/>
  <c r="C3" i="4"/>
  <c r="D3" i="4" s="1"/>
  <c r="C4" i="4"/>
  <c r="D4" i="4" s="1"/>
  <c r="C5" i="4"/>
  <c r="D5" i="4" s="1"/>
  <c r="C6" i="4"/>
  <c r="D6" i="4" s="1"/>
  <c r="D2" i="4"/>
  <c r="C2" i="4"/>
  <c r="R3" i="4"/>
  <c r="S3" i="4"/>
  <c r="R6" i="4"/>
  <c r="R7" i="4"/>
  <c r="R8" i="4"/>
  <c r="S8" i="4"/>
  <c r="R9" i="4"/>
  <c r="P3" i="4"/>
  <c r="P6" i="4"/>
  <c r="S6" i="4" s="1"/>
  <c r="P7" i="4"/>
  <c r="S7" i="4" s="1"/>
  <c r="P8" i="4"/>
  <c r="P9" i="4"/>
  <c r="S9" i="4" s="1"/>
  <c r="P10" i="4"/>
  <c r="O3" i="4"/>
  <c r="R4" i="4"/>
  <c r="P2" i="4"/>
  <c r="S2" i="4" s="1"/>
  <c r="J3" i="23"/>
  <c r="J7" i="23" s="1"/>
  <c r="D2" i="25"/>
  <c r="C8" i="4"/>
  <c r="C9" i="4"/>
  <c r="C10" i="4"/>
  <c r="C11" i="4"/>
  <c r="C12" i="4"/>
  <c r="C13" i="4"/>
  <c r="C14" i="4"/>
  <c r="R2" i="4" l="1"/>
  <c r="S5" i="4"/>
  <c r="P4" i="4"/>
  <c r="S4" i="4" s="1"/>
  <c r="F6" i="4"/>
  <c r="F5" i="4"/>
  <c r="F3" i="4"/>
  <c r="G7" i="4"/>
  <c r="C15" i="4"/>
  <c r="F4" i="4"/>
  <c r="F2" i="4"/>
  <c r="G4" i="4" l="1"/>
  <c r="G5" i="4"/>
  <c r="G6" i="4"/>
  <c r="D8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D9" i="4"/>
  <c r="G30" i="4"/>
  <c r="G31" i="4" s="1"/>
  <c r="D14" i="4"/>
  <c r="J14" i="4"/>
  <c r="I14" i="4"/>
  <c r="D13" i="4"/>
  <c r="J13" i="4"/>
  <c r="I13" i="4"/>
  <c r="H31" i="4" l="1"/>
  <c r="G34" i="4"/>
  <c r="G35" i="4" l="1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C21" i="23"/>
  <c r="J18" i="4"/>
  <c r="I18" i="4"/>
  <c r="J17" i="4"/>
  <c r="I17" i="4"/>
  <c r="J16" i="4"/>
  <c r="I16" i="4"/>
  <c r="J15" i="4"/>
  <c r="I15" i="4"/>
  <c r="H33" i="23" l="1"/>
  <c r="F33" i="23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</calcChain>
</file>

<file path=xl/sharedStrings.xml><?xml version="1.0" encoding="utf-8"?>
<sst xmlns="http://schemas.openxmlformats.org/spreadsheetml/2006/main" count="107" uniqueCount="86">
  <si>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</si>
  <si>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</si>
  <si>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</si>
  <si>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</si>
  <si>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</si>
  <si>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</si>
  <si>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</si>
  <si>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</si>
  <si>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</si>
  <si>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</si>
  <si>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</si>
  <si>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</si>
  <si>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</si>
  <si>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</si>
  <si>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</si>
  <si>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</si>
  <si>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</si>
  <si>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</si>
  <si>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</si>
  <si>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</si>
  <si>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</si>
  <si>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</si>
  <si>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</si>
  <si>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</si>
  <si>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</si>
  <si>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</si>
  <si>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</si>
  <si>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</si>
  <si>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</si>
  <si>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</si>
  <si>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</si>
  <si>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</si>
  <si>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</si>
  <si>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</si>
  <si>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</si>
  <si>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</si>
  <si>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</si>
  <si>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</si>
  <si>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</si>
  <si>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</si>
  <si>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</si>
  <si>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</si>
  <si>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</si>
  <si>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</si>
  <si>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</si>
  <si>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</si>
  <si>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</si>
  <si>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</si>
  <si>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</si>
  <si>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</si>
  <si>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</si>
  <si>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</si>
  <si>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</si>
  <si>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</si>
  <si>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</si>
  <si>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</si>
  <si>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</si>
  <si>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</si>
  <si>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</si>
  <si>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</si>
  <si>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</si>
  <si>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</si>
  <si>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</si>
  <si>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</si>
  <si>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</si>
  <si>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</si>
  <si>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BUA Rate</t>
  </si>
  <si>
    <t>CA Rate</t>
  </si>
  <si>
    <t>BUA (10%)</t>
  </si>
  <si>
    <t>Built up area (10%)</t>
  </si>
  <si>
    <t>page</t>
  </si>
  <si>
    <t>Page</t>
  </si>
  <si>
    <t>As per Draft Agreement</t>
  </si>
  <si>
    <t>Area</t>
  </si>
  <si>
    <t>Sq. M.</t>
  </si>
  <si>
    <t>RERA</t>
  </si>
  <si>
    <t>Lead No. 12850</t>
  </si>
  <si>
    <t xml:space="preserve">SBI - Madam Cama Road Branch Mumbai - Sanjeevni Kamat - Residential Flat No. 703, 7th Floor, Om guru kripa mogra , Andheri E Mumbai  </t>
  </si>
  <si>
    <t>SBI (Madam Cama Road)</t>
  </si>
  <si>
    <t>Sanjeevni Kamat</t>
  </si>
  <si>
    <t>Flat</t>
  </si>
  <si>
    <t>302/303</t>
  </si>
  <si>
    <t>Draft agreeement</t>
  </si>
  <si>
    <t>1 RK Plan</t>
  </si>
  <si>
    <t>7th Flr</t>
  </si>
  <si>
    <t>C302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</si>
</sst>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43" fontId="2" fillId="2" borderId="0" xfId="1" applyFont="1" applyFill="1"/>
    <xf numFmtId="0" fontId="0" fillId="2" borderId="0" xfId="0" applyFill="1" applyAlignment="1">
      <alignment horizontal="center"/>
    </xf>
    <xf numFmtId="4" fontId="0" fillId="2" borderId="0" xfId="0" applyNumberFormat="1" applyFill="1"/>
    <xf numFmtId="3" fontId="0" fillId="2" borderId="0" xfId="0" applyNumberFormat="1" applyFill="1"/>
    <xf numFmtId="43" fontId="11" fillId="0" borderId="8" xfId="1" applyFont="1" applyFill="1" applyBorder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0" fillId="0" borderId="7" xfId="0" applyNumberFormat="1" applyBorder="1"/>
    <xf numFmtId="43" fontId="0" fillId="2" borderId="0" xfId="0" applyNumberFormat="1" applyFill="1"/>
    <xf numFmtId="43" fontId="2" fillId="2" borderId="0" xfId="0" applyNumberFormat="1" applyFon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Fill="1"/>
    <xf numFmtId="0" fontId="0" fillId="0" borderId="0" xfId="0" applyFill="1"/>
    <xf numFmtId="4" fontId="0" fillId="0" borderId="0" xfId="0" applyNumberFormat="1" applyFill="1"/>
    <xf numFmtId="0" fontId="0" fillId="0" borderId="0" xfId="0" applyFill="1" applyAlignment="1">
      <alignment horizontal="center"/>
    </xf>
    <xf numFmtId="3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297970</xdr:colOff>
      <xdr:row>37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1EFD30-6606-BB4C-BECC-929D5CCC1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7116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172580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436D8E-9B0B-098A-0707-33A214742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7380" cy="829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14</xdr:col>
      <xdr:colOff>191718</xdr:colOff>
      <xdr:row>79</xdr:row>
      <xdr:rowOff>29483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4D2847-6447-F355-97C1-62412F634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8726118" cy="6506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11</xdr:col>
      <xdr:colOff>172410</xdr:colOff>
      <xdr:row>119</xdr:row>
      <xdr:rowOff>143905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A25BF7-3522-B895-6550-96500E47C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430500"/>
          <a:ext cx="6878010" cy="7382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14</xdr:col>
      <xdr:colOff>172665</xdr:colOff>
      <xdr:row>163</xdr:row>
      <xdr:rowOff>144012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BFF8C81-E9BC-01F3-2D85-AA7BFD33A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050500"/>
          <a:ext cx="8707065" cy="8145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14</xdr:col>
      <xdr:colOff>182191</xdr:colOff>
      <xdr:row>210</xdr:row>
      <xdr:rowOff>115486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C336EB-CD4A-581D-A80D-3D7F014F6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623000"/>
          <a:ext cx="8716591" cy="8497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13</xdr:col>
      <xdr:colOff>486949</xdr:colOff>
      <xdr:row>258</xdr:row>
      <xdr:rowOff>96460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45A8EFA-E52D-239C-4A33-C36169B8A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0576500"/>
          <a:ext cx="8411749" cy="8668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13</xdr:col>
      <xdr:colOff>96369</xdr:colOff>
      <xdr:row>304</xdr:row>
      <xdr:rowOff>77381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F4BB1F-6DE7-137A-4B7E-729032705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9530000"/>
          <a:ext cx="8021169" cy="8459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14</xdr:col>
      <xdr:colOff>286981</xdr:colOff>
      <xdr:row>340</xdr:row>
      <xdr:rowOff>105667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9BDC6A-6B42-2536-0841-F180BECDB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8483500"/>
          <a:ext cx="8821381" cy="63921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</xdr:row>
      <xdr:rowOff>0</xdr:rowOff>
    </xdr:from>
    <xdr:to>
      <xdr:col>11</xdr:col>
      <xdr:colOff>210515</xdr:colOff>
      <xdr:row>379</xdr:row>
      <xdr:rowOff>134352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71416A4-5391-2E95-CCFC-62F231DAC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5151000"/>
          <a:ext cx="6916115" cy="7182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171450</xdr:rowOff>
    </xdr:from>
    <xdr:to>
      <xdr:col>11</xdr:col>
      <xdr:colOff>277199</xdr:colOff>
      <xdr:row>103</xdr:row>
      <xdr:rowOff>115143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7DBABB-EEB2-C4D7-D7C4-02F8A2B90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67950"/>
          <a:ext cx="6982799" cy="6039693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35</xdr:row>
      <xdr:rowOff>66675</xdr:rowOff>
    </xdr:from>
    <xdr:to>
      <xdr:col>8</xdr:col>
      <xdr:colOff>343591</xdr:colOff>
      <xdr:row>67</xdr:row>
      <xdr:rowOff>124684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E66A82-964B-1267-120F-EB70D0A8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6734175"/>
          <a:ext cx="4953691" cy="6154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286811</xdr:colOff>
      <xdr:row>33</xdr:row>
      <xdr:rowOff>105667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F8F300-C3E8-B6CE-A9CC-DF86B5C71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7602011" cy="63921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12</xdr:col>
      <xdr:colOff>67705</xdr:colOff>
      <xdr:row>146</xdr:row>
      <xdr:rowOff>77301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B73FD72-00EC-533B-D24C-C12ADCBE9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002500"/>
          <a:ext cx="7382905" cy="7887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175846</xdr:rowOff>
    </xdr:from>
    <xdr:to>
      <xdr:col>12</xdr:col>
      <xdr:colOff>142875</xdr:colOff>
      <xdr:row>152</xdr:row>
      <xdr:rowOff>123826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D5D7FBC-46BF-C49B-6119-05D9D5D54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369846"/>
          <a:ext cx="7458075" cy="709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12</xdr:col>
      <xdr:colOff>189896</xdr:colOff>
      <xdr:row>191</xdr:row>
      <xdr:rowOff>67642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F65AB81-AED1-2ADB-40AC-58DF408B3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9527500"/>
          <a:ext cx="7544853" cy="6925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19" t="s">
        <v>42</v>
      </c>
      <c r="H2" s="120"/>
    </row>
    <row r="3" spans="2:17" ht="15.75" thickBot="1" x14ac:dyDescent="0.3">
      <c r="B3" s="30" t="s">
        <v>33</v>
      </c>
      <c r="C3" s="32">
        <v>215620</v>
      </c>
      <c r="D3" s="30"/>
      <c r="E3" s="30"/>
      <c r="F3" s="30"/>
      <c r="G3" s="43" t="s">
        <v>43</v>
      </c>
      <c r="H3" s="44" t="s">
        <v>44</v>
      </c>
      <c r="I3" s="45"/>
      <c r="K3" s="46" t="s">
        <v>45</v>
      </c>
      <c r="L3" s="47"/>
      <c r="N3" s="48" t="s">
        <v>46</v>
      </c>
      <c r="O3" s="49"/>
      <c r="P3" s="49"/>
      <c r="Q3" s="50"/>
    </row>
    <row r="4" spans="2:17" ht="27" thickBot="1" x14ac:dyDescent="0.3">
      <c r="B4" s="30" t="s">
        <v>34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43</v>
      </c>
      <c r="O4" s="56" t="s">
        <v>44</v>
      </c>
      <c r="P4" s="57"/>
    </row>
    <row r="5" spans="2:17" ht="15.75" thickBot="1" x14ac:dyDescent="0.3">
      <c r="B5" s="30" t="s">
        <v>47</v>
      </c>
      <c r="C5" s="33">
        <f>C3+C4</f>
        <v>323430</v>
      </c>
      <c r="D5" s="34" t="s">
        <v>35</v>
      </c>
      <c r="E5" s="35">
        <f>ROUND(C5/10.764,0)</f>
        <v>30047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48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49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50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51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52</v>
      </c>
      <c r="C10" s="33">
        <f>C6+D9</f>
        <v>299028</v>
      </c>
      <c r="D10" s="34" t="s">
        <v>35</v>
      </c>
      <c r="E10" s="35">
        <f>ROUND(C10/10.764,0)</f>
        <v>27780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53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zoomScale="130" zoomScaleNormal="130"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05" t="s">
        <v>84</v>
      </c>
      <c r="D2" s="12"/>
      <c r="F2" s="5"/>
      <c r="G2" s="5"/>
      <c r="H2" s="105" t="s">
        <v>73</v>
      </c>
      <c r="I2" s="80" t="s">
        <v>74</v>
      </c>
      <c r="J2" s="80" t="s">
        <v>36</v>
      </c>
    </row>
    <row r="3" spans="1:13" ht="18.75" x14ac:dyDescent="0.3">
      <c r="A3" s="10" t="s">
        <v>8</v>
      </c>
      <c r="B3" s="13"/>
      <c r="C3" s="112">
        <f>C4+C5</f>
        <v>18200</v>
      </c>
      <c r="D3" s="14" t="s">
        <v>54</v>
      </c>
      <c r="F3" s="79" t="s">
        <v>72</v>
      </c>
      <c r="G3" s="80"/>
      <c r="H3" s="92" t="s">
        <v>62</v>
      </c>
      <c r="I3" s="84">
        <v>33.94</v>
      </c>
      <c r="J3" s="84">
        <f>I3*10.764</f>
        <v>365.33015999999998</v>
      </c>
    </row>
    <row r="4" spans="1:13" ht="30" x14ac:dyDescent="0.25">
      <c r="A4" s="15" t="s">
        <v>9</v>
      </c>
      <c r="B4" s="13"/>
      <c r="C4" s="112">
        <v>3000</v>
      </c>
      <c r="D4" s="16"/>
      <c r="F4" s="91" t="s">
        <v>83</v>
      </c>
      <c r="G4" s="80"/>
      <c r="H4" s="80"/>
      <c r="I4" s="81"/>
      <c r="J4" s="80"/>
      <c r="K4" s="3"/>
      <c r="L4" s="3"/>
    </row>
    <row r="5" spans="1:13" x14ac:dyDescent="0.25">
      <c r="A5" s="10" t="s">
        <v>10</v>
      </c>
      <c r="B5" s="13"/>
      <c r="C5" s="112">
        <v>15200</v>
      </c>
      <c r="D5" s="16"/>
      <c r="F5" s="5"/>
      <c r="G5" s="80"/>
      <c r="H5" s="80"/>
      <c r="I5" s="81"/>
    </row>
    <row r="6" spans="1:13" x14ac:dyDescent="0.25">
      <c r="A6" s="10" t="s">
        <v>11</v>
      </c>
      <c r="B6" s="13"/>
      <c r="C6" s="112">
        <f>C4</f>
        <v>3000</v>
      </c>
      <c r="D6" s="16"/>
      <c r="F6" s="5"/>
      <c r="G6" s="80"/>
      <c r="H6" s="84"/>
      <c r="I6" s="81"/>
    </row>
    <row r="7" spans="1:13" x14ac:dyDescent="0.25">
      <c r="A7" s="10" t="s">
        <v>12</v>
      </c>
      <c r="B7" s="17"/>
      <c r="C7" s="4">
        <v>0</v>
      </c>
      <c r="D7" s="18"/>
      <c r="J7">
        <f>J3/10.764</f>
        <v>33.94</v>
      </c>
    </row>
    <row r="8" spans="1:13" x14ac:dyDescent="0.25">
      <c r="A8" s="10" t="s">
        <v>13</v>
      </c>
      <c r="B8" s="17"/>
      <c r="C8" s="4">
        <f>C9-C7</f>
        <v>60</v>
      </c>
      <c r="D8" s="92"/>
      <c r="E8" s="92">
        <v>0</v>
      </c>
    </row>
    <row r="9" spans="1:13" x14ac:dyDescent="0.25">
      <c r="A9" s="10" t="s">
        <v>14</v>
      </c>
      <c r="B9" s="17"/>
      <c r="C9" s="4">
        <v>60</v>
      </c>
      <c r="D9" s="93"/>
      <c r="E9" s="92">
        <v>2024</v>
      </c>
      <c r="M9" s="78"/>
    </row>
    <row r="10" spans="1:13" ht="30" x14ac:dyDescent="0.25">
      <c r="A10" s="15" t="s">
        <v>15</v>
      </c>
      <c r="B10" s="17"/>
      <c r="C10" s="4">
        <f>90*C7/C9</f>
        <v>0</v>
      </c>
      <c r="D10" s="4"/>
      <c r="E10" s="5"/>
      <c r="F10" s="78"/>
      <c r="G10" s="78"/>
    </row>
    <row r="11" spans="1:13" x14ac:dyDescent="0.25">
      <c r="A11" s="10"/>
      <c r="B11" s="19"/>
      <c r="C11" s="113">
        <f>C10%</f>
        <v>0</v>
      </c>
      <c r="D11" s="20"/>
      <c r="E11" s="3"/>
    </row>
    <row r="12" spans="1:13" x14ac:dyDescent="0.25">
      <c r="A12" s="10" t="s">
        <v>16</v>
      </c>
      <c r="B12" s="13"/>
      <c r="C12" s="112">
        <f>C6*C11</f>
        <v>0</v>
      </c>
      <c r="D12" s="16"/>
    </row>
    <row r="13" spans="1:13" x14ac:dyDescent="0.25">
      <c r="A13" s="10" t="s">
        <v>17</v>
      </c>
      <c r="B13" s="13"/>
      <c r="C13" s="112">
        <f>C6-C12</f>
        <v>3000</v>
      </c>
      <c r="D13" s="16"/>
    </row>
    <row r="14" spans="1:13" x14ac:dyDescent="0.25">
      <c r="A14" s="10" t="s">
        <v>10</v>
      </c>
      <c r="B14" s="13"/>
      <c r="C14" s="112">
        <f>C5</f>
        <v>15200</v>
      </c>
      <c r="D14" s="16"/>
      <c r="F14" s="78"/>
      <c r="G14" s="78"/>
      <c r="H14" s="4"/>
    </row>
    <row r="15" spans="1:13" x14ac:dyDescent="0.25">
      <c r="B15" s="13"/>
      <c r="C15" s="112"/>
      <c r="D15" s="16"/>
      <c r="H15" s="4"/>
    </row>
    <row r="16" spans="1:13" x14ac:dyDescent="0.25">
      <c r="A16" s="21" t="s">
        <v>18</v>
      </c>
      <c r="B16" s="22"/>
      <c r="C16" s="114">
        <f>C14+C13</f>
        <v>18200</v>
      </c>
      <c r="D16" s="14"/>
      <c r="E16" s="38"/>
      <c r="H16" s="78"/>
    </row>
    <row r="17" spans="1:8" x14ac:dyDescent="0.25">
      <c r="B17" s="17"/>
      <c r="C17" s="4"/>
      <c r="D17" s="18"/>
      <c r="H17" s="78"/>
    </row>
    <row r="18" spans="1:8" ht="16.5" x14ac:dyDescent="0.3">
      <c r="A18" s="21" t="s">
        <v>62</v>
      </c>
      <c r="B18" s="5"/>
      <c r="C18" s="115">
        <v>365.33</v>
      </c>
      <c r="D18" s="102"/>
      <c r="E18" s="103"/>
    </row>
    <row r="19" spans="1:8" x14ac:dyDescent="0.25">
      <c r="A19" s="10"/>
      <c r="B19" s="4"/>
      <c r="C19" s="118">
        <f>C18*C16</f>
        <v>6649006</v>
      </c>
      <c r="D19" s="80" t="s">
        <v>41</v>
      </c>
      <c r="E19" s="104"/>
      <c r="H19" s="4"/>
    </row>
    <row r="20" spans="1:8" x14ac:dyDescent="0.25">
      <c r="A20" s="10"/>
      <c r="B20" s="38"/>
      <c r="C20" s="118">
        <f>C19*0.98</f>
        <v>6516025.8799999999</v>
      </c>
      <c r="D20" s="80" t="s">
        <v>19</v>
      </c>
      <c r="E20" s="83"/>
      <c r="F20" s="6"/>
      <c r="H20" s="78"/>
    </row>
    <row r="21" spans="1:8" x14ac:dyDescent="0.25">
      <c r="A21" s="10"/>
      <c r="C21" s="118">
        <f>C19*80%</f>
        <v>5319204.8000000007</v>
      </c>
      <c r="D21" s="80" t="s">
        <v>20</v>
      </c>
      <c r="E21" s="83"/>
      <c r="F21" s="38"/>
    </row>
    <row r="22" spans="1:8" x14ac:dyDescent="0.25">
      <c r="A22" s="10"/>
      <c r="D22"/>
      <c r="E22" s="83"/>
    </row>
    <row r="23" spans="1:8" x14ac:dyDescent="0.25">
      <c r="A23" s="24" t="s">
        <v>21</v>
      </c>
      <c r="B23" s="25"/>
      <c r="C23" s="116">
        <f>C4*D23</f>
        <v>1205589</v>
      </c>
      <c r="D23" s="116">
        <f>C18*1.1</f>
        <v>401.863</v>
      </c>
      <c r="E23" s="83"/>
    </row>
    <row r="24" spans="1:8" x14ac:dyDescent="0.25">
      <c r="A24" s="10" t="s">
        <v>22</v>
      </c>
      <c r="D24" s="3"/>
      <c r="E24" s="3"/>
    </row>
    <row r="25" spans="1:8" x14ac:dyDescent="0.25">
      <c r="A25" s="26" t="s">
        <v>23</v>
      </c>
      <c r="B25" s="11"/>
      <c r="C25" s="38">
        <f>C19*0.03/12</f>
        <v>16622.514999999999</v>
      </c>
      <c r="D25" s="83"/>
      <c r="E25" s="83"/>
    </row>
    <row r="26" spans="1:8" x14ac:dyDescent="0.25">
      <c r="C26" s="38"/>
      <c r="D26" s="23"/>
      <c r="F26" s="80" t="s">
        <v>76</v>
      </c>
    </row>
    <row r="27" spans="1:8" x14ac:dyDescent="0.25">
      <c r="A27" s="5" t="s">
        <v>77</v>
      </c>
      <c r="B27" s="5"/>
      <c r="C27" s="117"/>
      <c r="D27" s="82"/>
    </row>
    <row r="28" spans="1:8" x14ac:dyDescent="0.25">
      <c r="D28" s="78"/>
    </row>
    <row r="29" spans="1:8" x14ac:dyDescent="0.25">
      <c r="A29" s="80" t="s">
        <v>82</v>
      </c>
      <c r="B29" s="107">
        <v>5914800</v>
      </c>
      <c r="D29"/>
      <c r="G29" s="3"/>
      <c r="H29" s="3"/>
    </row>
    <row r="30" spans="1:8" ht="18.75" x14ac:dyDescent="0.3">
      <c r="D30"/>
      <c r="E30" s="121" t="s">
        <v>78</v>
      </c>
      <c r="F30" s="121"/>
      <c r="G30" s="3"/>
      <c r="H30" s="3"/>
    </row>
    <row r="31" spans="1:8" ht="18.75" x14ac:dyDescent="0.3">
      <c r="D31"/>
      <c r="E31" s="121" t="s">
        <v>79</v>
      </c>
      <c r="F31" s="121"/>
      <c r="G31" s="3"/>
      <c r="H31" s="3"/>
    </row>
    <row r="32" spans="1:8" ht="18.75" x14ac:dyDescent="0.3">
      <c r="D32"/>
      <c r="E32" s="111" t="s">
        <v>41</v>
      </c>
      <c r="F32" s="111">
        <f>C19</f>
        <v>6649006</v>
      </c>
      <c r="G32" s="3"/>
      <c r="H32" s="3"/>
    </row>
    <row r="33" spans="1:8" ht="18.75" x14ac:dyDescent="0.3">
      <c r="D33"/>
      <c r="E33" s="111" t="s">
        <v>19</v>
      </c>
      <c r="F33" s="111">
        <f>F32*98%</f>
        <v>6516025.8799999999</v>
      </c>
      <c r="G33" s="3"/>
      <c r="H33" s="83">
        <f>F32*80</f>
        <v>531920480</v>
      </c>
    </row>
    <row r="34" spans="1:8" ht="18.75" x14ac:dyDescent="0.3">
      <c r="D34"/>
      <c r="E34" s="111" t="s">
        <v>20</v>
      </c>
      <c r="F34" s="111">
        <f>F32*80%</f>
        <v>5319204.8000000007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tabSelected="1" zoomScaleNormal="100" workbookViewId="0">
      <selection activeCell="O26" sqref="O2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2.28515625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20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69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06" t="s">
        <v>2</v>
      </c>
      <c r="J1" s="106" t="s">
        <v>80</v>
      </c>
      <c r="O1" s="1" t="s">
        <v>62</v>
      </c>
      <c r="P1" s="1" t="s">
        <v>68</v>
      </c>
      <c r="Q1" s="1" t="s">
        <v>1</v>
      </c>
      <c r="R1" s="1" t="s">
        <v>67</v>
      </c>
      <c r="S1" s="1" t="s">
        <v>66</v>
      </c>
      <c r="U1" s="2"/>
      <c r="V1" s="2"/>
      <c r="W1" s="2"/>
      <c r="X1" s="2"/>
      <c r="Y1" s="2"/>
    </row>
    <row r="2" spans="1:32" x14ac:dyDescent="0.25">
      <c r="B2">
        <v>698</v>
      </c>
      <c r="C2">
        <f>B2*1.1</f>
        <v>767.80000000000007</v>
      </c>
      <c r="D2" s="95">
        <f>C2*1.2</f>
        <v>921.36</v>
      </c>
      <c r="E2" s="95">
        <v>16800000</v>
      </c>
      <c r="F2" s="95">
        <f>E2/B2</f>
        <v>24068.767908309455</v>
      </c>
      <c r="G2" s="85">
        <f>E2/C2</f>
        <v>21880.698098463141</v>
      </c>
      <c r="H2">
        <f>E2/D2</f>
        <v>18233.915082052619</v>
      </c>
      <c r="I2" s="108">
        <v>1</v>
      </c>
      <c r="J2" s="108">
        <v>103</v>
      </c>
      <c r="K2" s="5"/>
      <c r="L2" s="5"/>
      <c r="M2" s="5"/>
      <c r="N2" s="5">
        <v>0</v>
      </c>
      <c r="O2" s="110">
        <v>113</v>
      </c>
      <c r="P2" s="109">
        <f>O2*1.1</f>
        <v>124.30000000000001</v>
      </c>
      <c r="Q2" s="109">
        <v>2000000</v>
      </c>
      <c r="R2" s="109">
        <f>Q2/O2</f>
        <v>17699.115044247788</v>
      </c>
      <c r="S2" s="95">
        <f>Q2/P2</f>
        <v>16090.104585679805</v>
      </c>
      <c r="T2" s="95"/>
      <c r="U2" s="96"/>
      <c r="V2" s="3"/>
      <c r="W2" s="3"/>
      <c r="X2" s="3"/>
      <c r="Y2" s="3"/>
      <c r="AB2" s="40"/>
    </row>
    <row r="3" spans="1:32" x14ac:dyDescent="0.25">
      <c r="B3" s="100">
        <v>880</v>
      </c>
      <c r="C3">
        <f t="shared" ref="C3:C6" si="0">B3*1.1</f>
        <v>968.00000000000011</v>
      </c>
      <c r="D3" s="95">
        <f t="shared" ref="D3:D6" si="1">C3*1.2</f>
        <v>1161.6000000000001</v>
      </c>
      <c r="E3" s="95">
        <v>20900000</v>
      </c>
      <c r="F3" s="95">
        <f t="shared" ref="F3:F6" si="2">E3/B3</f>
        <v>23750</v>
      </c>
      <c r="G3" s="85">
        <f t="shared" ref="G3:G7" si="3">E3/C3</f>
        <v>21590.909090909088</v>
      </c>
      <c r="H3">
        <f t="shared" ref="H3:H7" si="4">E3/D3</f>
        <v>17992.42424242424</v>
      </c>
      <c r="I3" s="42">
        <v>3</v>
      </c>
      <c r="J3" s="42" t="s">
        <v>81</v>
      </c>
      <c r="N3">
        <v>143.82</v>
      </c>
      <c r="O3" s="94">
        <f t="shared" ref="O3" si="5">N3*10.764</f>
        <v>1548.0784799999999</v>
      </c>
      <c r="P3" s="95">
        <f t="shared" ref="P3:P11" si="6">O3*1.1</f>
        <v>1702.886328</v>
      </c>
      <c r="Q3" s="95">
        <v>23011200</v>
      </c>
      <c r="R3" s="95">
        <f t="shared" ref="R3:R12" si="7">Q3/O3</f>
        <v>14864.362690449649</v>
      </c>
      <c r="S3" s="95">
        <f t="shared" ref="S3:S12" si="8">Q3/P3</f>
        <v>13513.056991317861</v>
      </c>
      <c r="T3" s="95"/>
      <c r="U3" s="96"/>
      <c r="V3" s="3"/>
      <c r="W3" s="3"/>
      <c r="X3" s="3"/>
      <c r="Y3" s="3"/>
      <c r="AF3" s="40"/>
    </row>
    <row r="4" spans="1:32" x14ac:dyDescent="0.25">
      <c r="B4" s="78">
        <v>402</v>
      </c>
      <c r="C4">
        <f t="shared" si="0"/>
        <v>442.20000000000005</v>
      </c>
      <c r="D4" s="95">
        <f t="shared" si="1"/>
        <v>530.64</v>
      </c>
      <c r="E4" s="95">
        <v>9912000</v>
      </c>
      <c r="F4" s="95">
        <f t="shared" si="2"/>
        <v>24656.716417910447</v>
      </c>
      <c r="G4" s="85">
        <f t="shared" si="3"/>
        <v>22415.196743554949</v>
      </c>
      <c r="H4">
        <f t="shared" si="4"/>
        <v>18679.330619629127</v>
      </c>
      <c r="I4" s="42">
        <v>4</v>
      </c>
      <c r="J4" s="42">
        <v>402</v>
      </c>
      <c r="N4">
        <v>0</v>
      </c>
      <c r="O4" s="94">
        <v>696</v>
      </c>
      <c r="P4" s="95">
        <f t="shared" si="6"/>
        <v>765.6</v>
      </c>
      <c r="Q4" s="95">
        <v>15207200</v>
      </c>
      <c r="R4" s="95">
        <f t="shared" si="7"/>
        <v>21849.42528735632</v>
      </c>
      <c r="S4" s="95">
        <f t="shared" si="8"/>
        <v>19863.113897596657</v>
      </c>
      <c r="T4" s="95"/>
      <c r="U4" s="96"/>
      <c r="V4" s="3"/>
      <c r="W4" s="3"/>
      <c r="X4" s="3"/>
      <c r="Y4" s="3"/>
    </row>
    <row r="5" spans="1:32" x14ac:dyDescent="0.25">
      <c r="B5" s="123">
        <v>916</v>
      </c>
      <c r="C5" s="124">
        <f t="shared" si="0"/>
        <v>1007.6000000000001</v>
      </c>
      <c r="D5" s="125">
        <f t="shared" si="1"/>
        <v>1209.1200000000001</v>
      </c>
      <c r="E5" s="125">
        <v>19000000</v>
      </c>
      <c r="F5" s="125">
        <f t="shared" si="2"/>
        <v>20742.358078602621</v>
      </c>
      <c r="G5" s="85">
        <f t="shared" si="3"/>
        <v>18856.689162366016</v>
      </c>
      <c r="H5">
        <f t="shared" si="4"/>
        <v>15713.907635305013</v>
      </c>
      <c r="I5" s="42">
        <v>10</v>
      </c>
      <c r="J5" s="42">
        <v>1004</v>
      </c>
      <c r="N5">
        <v>43.74</v>
      </c>
      <c r="O5" s="94">
        <f>P5/1.1</f>
        <v>470.28894545454546</v>
      </c>
      <c r="P5" s="95">
        <f>48.06*10.764</f>
        <v>517.31784000000005</v>
      </c>
      <c r="Q5" s="95">
        <v>10800000</v>
      </c>
      <c r="R5" s="95">
        <f t="shared" si="7"/>
        <v>22964.605280189062</v>
      </c>
      <c r="S5" s="95">
        <f t="shared" si="8"/>
        <v>20876.913891080963</v>
      </c>
      <c r="T5" s="95"/>
      <c r="U5" s="96"/>
      <c r="V5" s="3"/>
      <c r="W5" s="3"/>
      <c r="X5" s="3"/>
      <c r="Y5" s="3"/>
    </row>
    <row r="6" spans="1:32" x14ac:dyDescent="0.25">
      <c r="B6">
        <v>387</v>
      </c>
      <c r="C6">
        <f t="shared" si="0"/>
        <v>425.70000000000005</v>
      </c>
      <c r="D6" s="95">
        <f t="shared" si="1"/>
        <v>510.84000000000003</v>
      </c>
      <c r="E6" s="95">
        <v>8500000</v>
      </c>
      <c r="F6" s="95">
        <f t="shared" si="2"/>
        <v>21963.824289405686</v>
      </c>
      <c r="G6" s="85">
        <f t="shared" si="3"/>
        <v>19967.112990368802</v>
      </c>
      <c r="H6">
        <f t="shared" si="4"/>
        <v>16639.260825307338</v>
      </c>
      <c r="I6" s="126">
        <v>11</v>
      </c>
      <c r="J6" s="126">
        <v>1101</v>
      </c>
      <c r="K6" s="124"/>
      <c r="L6" s="124"/>
      <c r="M6" s="124"/>
      <c r="N6" s="124"/>
      <c r="O6" s="127">
        <v>474</v>
      </c>
      <c r="P6" s="125">
        <f t="shared" si="6"/>
        <v>521.40000000000009</v>
      </c>
      <c r="Q6" s="125">
        <v>9343000</v>
      </c>
      <c r="R6" s="125">
        <f t="shared" si="7"/>
        <v>19710.970464135022</v>
      </c>
      <c r="S6" s="95">
        <f t="shared" si="8"/>
        <v>17919.064058304561</v>
      </c>
      <c r="T6" s="95"/>
      <c r="U6" s="96"/>
      <c r="V6" s="3"/>
      <c r="W6" s="3"/>
      <c r="X6" s="3"/>
      <c r="Y6" s="3"/>
    </row>
    <row r="7" spans="1:32" x14ac:dyDescent="0.25">
      <c r="B7">
        <f>C7/1.1</f>
        <v>336.36363636363632</v>
      </c>
      <c r="C7">
        <v>370</v>
      </c>
      <c r="D7" s="95"/>
      <c r="E7" s="95">
        <v>8750000</v>
      </c>
      <c r="F7" s="95">
        <f t="shared" ref="F7:F14" si="9">ROUND((E7/B7),0)</f>
        <v>26014</v>
      </c>
      <c r="G7" s="85">
        <f t="shared" si="3"/>
        <v>23648.64864864865</v>
      </c>
      <c r="H7" t="e">
        <f t="shared" si="4"/>
        <v>#DIV/0!</v>
      </c>
      <c r="I7" s="42">
        <v>4</v>
      </c>
      <c r="J7" s="42">
        <v>404</v>
      </c>
      <c r="O7" s="94">
        <v>495</v>
      </c>
      <c r="P7" s="95">
        <f t="shared" si="6"/>
        <v>544.5</v>
      </c>
      <c r="Q7" s="95">
        <v>8757000</v>
      </c>
      <c r="R7" s="95">
        <f t="shared" si="7"/>
        <v>17690.909090909092</v>
      </c>
      <c r="S7" s="95">
        <f t="shared" si="8"/>
        <v>16082.644628099173</v>
      </c>
      <c r="T7" s="95"/>
      <c r="U7" s="96"/>
      <c r="V7" s="3"/>
      <c r="W7" s="3"/>
      <c r="X7" s="3"/>
      <c r="Y7" s="3"/>
    </row>
    <row r="8" spans="1:32" x14ac:dyDescent="0.25">
      <c r="B8">
        <v>380</v>
      </c>
      <c r="C8">
        <f t="shared" ref="C8:C14" si="10">B8*1.1</f>
        <v>418.00000000000006</v>
      </c>
      <c r="D8" s="95">
        <f t="shared" ref="D8:D14" si="11">C8*1.2</f>
        <v>501.6</v>
      </c>
      <c r="E8" s="95">
        <v>9000000</v>
      </c>
      <c r="F8" s="95">
        <f t="shared" si="9"/>
        <v>23684</v>
      </c>
      <c r="G8" s="85">
        <f t="shared" ref="G8:G9" si="12">F8/C8</f>
        <v>56.660287081339703</v>
      </c>
      <c r="H8">
        <f t="shared" ref="H8:H13" si="13">F8/D8</f>
        <v>47.216905901116426</v>
      </c>
      <c r="I8" s="108">
        <v>10</v>
      </c>
      <c r="J8" s="108">
        <v>1003</v>
      </c>
      <c r="K8" s="5"/>
      <c r="L8" s="5"/>
      <c r="M8" s="5"/>
      <c r="N8" s="5"/>
      <c r="O8" s="109">
        <v>682</v>
      </c>
      <c r="P8" s="109">
        <f t="shared" si="6"/>
        <v>750.2</v>
      </c>
      <c r="Q8" s="109">
        <v>12765800</v>
      </c>
      <c r="R8" s="109">
        <f t="shared" si="7"/>
        <v>18718.18181818182</v>
      </c>
      <c r="S8" s="95">
        <f t="shared" si="8"/>
        <v>17016.528925619834</v>
      </c>
      <c r="T8" s="95"/>
      <c r="U8" s="96"/>
      <c r="V8" s="3"/>
      <c r="W8" s="3"/>
      <c r="X8" s="3"/>
      <c r="Y8" s="3"/>
    </row>
    <row r="9" spans="1:32" x14ac:dyDescent="0.25">
      <c r="B9">
        <v>380</v>
      </c>
      <c r="C9">
        <f t="shared" si="10"/>
        <v>418.00000000000006</v>
      </c>
      <c r="D9" s="95">
        <f t="shared" si="11"/>
        <v>501.6</v>
      </c>
      <c r="E9" s="95">
        <v>9000000</v>
      </c>
      <c r="F9" s="95">
        <f t="shared" si="9"/>
        <v>23684</v>
      </c>
      <c r="G9" s="85">
        <f t="shared" si="12"/>
        <v>56.660287081339703</v>
      </c>
      <c r="H9">
        <f t="shared" si="13"/>
        <v>47.216905901116426</v>
      </c>
      <c r="I9" s="108">
        <v>8</v>
      </c>
      <c r="J9" s="108">
        <v>803</v>
      </c>
      <c r="O9" s="95">
        <v>872</v>
      </c>
      <c r="P9" s="95">
        <f t="shared" si="6"/>
        <v>959.2</v>
      </c>
      <c r="Q9" s="95">
        <v>18200000</v>
      </c>
      <c r="R9" s="95">
        <f t="shared" si="7"/>
        <v>20871.559633027522</v>
      </c>
      <c r="S9" s="95">
        <f t="shared" si="8"/>
        <v>18974.14512093411</v>
      </c>
      <c r="T9" s="95"/>
      <c r="U9" s="3"/>
      <c r="V9" s="3"/>
      <c r="W9" s="3"/>
      <c r="X9" s="3"/>
      <c r="Y9" s="3"/>
    </row>
    <row r="10" spans="1:32" ht="16.5" x14ac:dyDescent="0.3">
      <c r="B10" s="5">
        <v>255</v>
      </c>
      <c r="C10" s="5">
        <f t="shared" si="10"/>
        <v>280.5</v>
      </c>
      <c r="D10" s="109">
        <v>0</v>
      </c>
      <c r="E10" s="109">
        <v>4789000</v>
      </c>
      <c r="F10" s="109">
        <f t="shared" si="9"/>
        <v>18780</v>
      </c>
      <c r="G10">
        <f t="shared" ref="G10:G14" si="14">ROUND((E10/C10),0)</f>
        <v>17073</v>
      </c>
      <c r="H10" t="e">
        <f t="shared" si="13"/>
        <v>#DIV/0!</v>
      </c>
      <c r="I10" s="108">
        <v>9</v>
      </c>
      <c r="J10" s="108">
        <v>903</v>
      </c>
      <c r="O10" s="95">
        <v>682</v>
      </c>
      <c r="P10" s="95">
        <f t="shared" si="6"/>
        <v>750.2</v>
      </c>
      <c r="Q10" s="95">
        <v>13640000</v>
      </c>
      <c r="R10" s="95">
        <f t="shared" si="7"/>
        <v>20000</v>
      </c>
      <c r="S10" s="95">
        <f t="shared" si="8"/>
        <v>18181.81818181818</v>
      </c>
      <c r="T10" s="95"/>
      <c r="U10" s="3"/>
      <c r="V10" s="3"/>
      <c r="W10" s="97"/>
      <c r="X10" s="98"/>
      <c r="Y10" s="98"/>
      <c r="Z10" s="29"/>
      <c r="AA10" s="29"/>
      <c r="AB10" s="29"/>
      <c r="AC10" s="29"/>
      <c r="AD10" s="29"/>
    </row>
    <row r="11" spans="1:32" ht="18.75" x14ac:dyDescent="0.25">
      <c r="B11" s="5">
        <v>475</v>
      </c>
      <c r="C11" s="5">
        <f t="shared" si="10"/>
        <v>522.5</v>
      </c>
      <c r="D11" s="5">
        <f t="shared" si="11"/>
        <v>627</v>
      </c>
      <c r="E11" s="109">
        <v>8906000</v>
      </c>
      <c r="F11" s="5">
        <f t="shared" si="9"/>
        <v>18749</v>
      </c>
      <c r="G11" s="5">
        <f t="shared" si="14"/>
        <v>17045</v>
      </c>
      <c r="H11">
        <f t="shared" si="13"/>
        <v>29.902711323763956</v>
      </c>
      <c r="I11" s="108">
        <v>5</v>
      </c>
      <c r="J11" s="108">
        <v>504</v>
      </c>
      <c r="O11" s="5">
        <v>495</v>
      </c>
      <c r="P11" s="109">
        <f t="shared" si="6"/>
        <v>544.5</v>
      </c>
      <c r="Q11" s="109">
        <v>9000000</v>
      </c>
      <c r="R11" s="109">
        <f t="shared" si="7"/>
        <v>18181.81818181818</v>
      </c>
      <c r="S11" s="109">
        <f t="shared" si="8"/>
        <v>16528.92561983471</v>
      </c>
      <c r="T11" s="95"/>
      <c r="U11" s="3"/>
      <c r="V11" s="3"/>
      <c r="W11" s="99"/>
      <c r="X11" s="3"/>
      <c r="Y11" s="3"/>
    </row>
    <row r="12" spans="1:32" x14ac:dyDescent="0.25">
      <c r="B12">
        <v>237</v>
      </c>
      <c r="C12">
        <f t="shared" si="10"/>
        <v>260.70000000000005</v>
      </c>
      <c r="D12">
        <f t="shared" si="11"/>
        <v>312.84000000000003</v>
      </c>
      <c r="E12" s="95">
        <v>4000000</v>
      </c>
      <c r="F12">
        <f t="shared" si="9"/>
        <v>16878</v>
      </c>
      <c r="G12">
        <f t="shared" si="14"/>
        <v>15343</v>
      </c>
      <c r="H12">
        <f t="shared" si="13"/>
        <v>53.950901419255842</v>
      </c>
      <c r="I12">
        <v>3</v>
      </c>
      <c r="J12" t="s">
        <v>85</v>
      </c>
      <c r="O12">
        <f>P12/1.1</f>
        <v>658.36538181818173</v>
      </c>
      <c r="P12" s="95">
        <f>67.28*10.764</f>
        <v>724.20191999999997</v>
      </c>
      <c r="Q12" s="95">
        <v>13500000</v>
      </c>
      <c r="R12" s="109">
        <f t="shared" si="7"/>
        <v>20505.330888932196</v>
      </c>
      <c r="S12" s="95">
        <f t="shared" si="8"/>
        <v>18641.209899029265</v>
      </c>
      <c r="T12" s="95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10"/>
        <v>0</v>
      </c>
      <c r="D13">
        <f t="shared" si="11"/>
        <v>0</v>
      </c>
      <c r="E13" s="95"/>
      <c r="F13" t="e">
        <f t="shared" si="9"/>
        <v>#DIV/0!</v>
      </c>
      <c r="G13" t="e">
        <f t="shared" si="14"/>
        <v>#DIV/0!</v>
      </c>
      <c r="H13" t="e">
        <f t="shared" si="13"/>
        <v>#DIV/0!</v>
      </c>
      <c r="I13">
        <f t="shared" ref="I13:I14" si="15">U13</f>
        <v>0</v>
      </c>
      <c r="J13">
        <f t="shared" ref="J13:J14" si="16">V13</f>
        <v>0</v>
      </c>
      <c r="S13" s="95"/>
      <c r="T13" s="95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0"/>
        <v>0</v>
      </c>
      <c r="D14">
        <f t="shared" si="11"/>
        <v>0</v>
      </c>
      <c r="E14" s="95"/>
      <c r="F14" t="e">
        <f t="shared" si="9"/>
        <v>#DIV/0!</v>
      </c>
      <c r="G14" t="e">
        <f t="shared" si="14"/>
        <v>#DIV/0!</v>
      </c>
      <c r="H14" t="e">
        <f t="shared" ref="H14" si="17">ROUND((E14/D14),0)</f>
        <v>#DIV/0!</v>
      </c>
      <c r="I14">
        <f t="shared" si="15"/>
        <v>0</v>
      </c>
      <c r="J14">
        <f t="shared" si="16"/>
        <v>0</v>
      </c>
      <c r="S14" s="95"/>
      <c r="T14" s="95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8">B15*1.2</f>
        <v>0</v>
      </c>
      <c r="D15">
        <f t="shared" ref="D15:D18" si="19">C15*1.2</f>
        <v>0</v>
      </c>
      <c r="E15" s="95"/>
      <c r="F15" t="e">
        <f t="shared" ref="F15:F18" si="20">ROUND((E15/B15),0)</f>
        <v>#DIV/0!</v>
      </c>
      <c r="G15" t="e">
        <f t="shared" ref="G15:G18" si="21">ROUND((E15/C15),0)</f>
        <v>#DIV/0!</v>
      </c>
      <c r="H15" t="e">
        <f t="shared" ref="H15:H18" si="22">ROUND((E15/D15),0)</f>
        <v>#DIV/0!</v>
      </c>
      <c r="I15">
        <f t="shared" ref="I15:J18" si="23">U15</f>
        <v>0</v>
      </c>
      <c r="J15">
        <f t="shared" si="23"/>
        <v>0</v>
      </c>
      <c r="S15" s="95"/>
      <c r="T15" s="95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4">B16*1.2</f>
        <v>0</v>
      </c>
      <c r="D16">
        <f t="shared" si="19"/>
        <v>0</v>
      </c>
      <c r="E16" s="95"/>
      <c r="F16" t="e">
        <f t="shared" si="20"/>
        <v>#DIV/0!</v>
      </c>
      <c r="G16" t="e">
        <f t="shared" si="21"/>
        <v>#DIV/0!</v>
      </c>
      <c r="H16" t="e">
        <f t="shared" si="22"/>
        <v>#DIV/0!</v>
      </c>
      <c r="I16">
        <f t="shared" si="23"/>
        <v>0</v>
      </c>
      <c r="J16">
        <f t="shared" si="23"/>
        <v>0</v>
      </c>
      <c r="S16" s="95"/>
      <c r="T16" s="95"/>
    </row>
    <row r="17" spans="1:25" x14ac:dyDescent="0.25">
      <c r="B17">
        <f t="shared" ref="B17:B18" si="25">O17</f>
        <v>0</v>
      </c>
      <c r="C17">
        <f t="shared" si="24"/>
        <v>0</v>
      </c>
      <c r="D17">
        <f t="shared" si="19"/>
        <v>0</v>
      </c>
      <c r="E17" s="95"/>
      <c r="F17" t="e">
        <f t="shared" si="20"/>
        <v>#DIV/0!</v>
      </c>
      <c r="G17" t="e">
        <f t="shared" si="21"/>
        <v>#DIV/0!</v>
      </c>
      <c r="H17" t="e">
        <f t="shared" si="22"/>
        <v>#DIV/0!</v>
      </c>
      <c r="I17">
        <f t="shared" si="23"/>
        <v>0</v>
      </c>
      <c r="J17">
        <f t="shared" si="23"/>
        <v>0</v>
      </c>
      <c r="S17" s="95"/>
      <c r="T17" s="95"/>
    </row>
    <row r="18" spans="1:25" x14ac:dyDescent="0.25">
      <c r="B18">
        <f t="shared" si="25"/>
        <v>0</v>
      </c>
      <c r="C18">
        <f t="shared" si="24"/>
        <v>0</v>
      </c>
      <c r="D18">
        <f t="shared" si="19"/>
        <v>0</v>
      </c>
      <c r="E18" s="95"/>
      <c r="F18" t="e">
        <f t="shared" si="20"/>
        <v>#DIV/0!</v>
      </c>
      <c r="G18" t="e">
        <f t="shared" si="21"/>
        <v>#DIV/0!</v>
      </c>
      <c r="H18" t="e">
        <f t="shared" si="22"/>
        <v>#DIV/0!</v>
      </c>
      <c r="I18">
        <f t="shared" si="23"/>
        <v>0</v>
      </c>
      <c r="J18">
        <f t="shared" si="23"/>
        <v>0</v>
      </c>
      <c r="S18" s="95"/>
      <c r="T18" s="95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63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61</v>
      </c>
      <c r="D22" s="86"/>
      <c r="E22" s="101"/>
      <c r="F22" s="88" t="s">
        <v>62</v>
      </c>
      <c r="G22" s="88">
        <v>394</v>
      </c>
      <c r="H22" s="86"/>
      <c r="I22" s="85"/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58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64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65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57</v>
      </c>
      <c r="G27" s="88">
        <v>0</v>
      </c>
      <c r="H27" s="86"/>
      <c r="I27" s="85"/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58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56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59</v>
      </c>
      <c r="G30" s="89">
        <f>SUM(G27:G29)</f>
        <v>0</v>
      </c>
      <c r="H30" s="86"/>
      <c r="I30" s="85"/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60</v>
      </c>
      <c r="G31" s="88">
        <f>G30</f>
        <v>0</v>
      </c>
      <c r="H31" s="86" t="e">
        <f>G30/G31</f>
        <v>#DIV/0!</v>
      </c>
      <c r="I31" s="85"/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9" zoomScale="130" zoomScaleNormal="130" workbookViewId="0">
      <selection activeCell="N43" sqref="N43"/>
    </sheetView>
  </sheetViews>
  <sheetFormatPr defaultRowHeight="15" x14ac:dyDescent="0.25"/>
  <sheetData>
    <row r="117" spans="6:13" x14ac:dyDescent="0.25">
      <c r="F117" s="122" t="s">
        <v>55</v>
      </c>
      <c r="G117" s="122"/>
      <c r="H117" s="122"/>
      <c r="I117" s="122"/>
      <c r="J117" s="122"/>
      <c r="K117" s="122"/>
      <c r="L117" s="122"/>
      <c r="M117" s="122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22"/>
  <sheetViews>
    <sheetView topLeftCell="A298" workbookViewId="0">
      <selection activeCell="A343" sqref="A343"/>
    </sheetView>
  </sheetViews>
  <sheetFormatPr defaultRowHeight="15" x14ac:dyDescent="0.25"/>
  <sheetData>
    <row r="122" spans="1:1" x14ac:dyDescent="0.25">
      <c r="A122" s="4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J15:O151"/>
  <sheetViews>
    <sheetView zoomScale="115" zoomScaleNormal="115" workbookViewId="0">
      <selection activeCell="A156" sqref="A156"/>
    </sheetView>
  </sheetViews>
  <sheetFormatPr defaultRowHeight="15" x14ac:dyDescent="0.25"/>
  <sheetData>
    <row r="15" spans="14:15" x14ac:dyDescent="0.25">
      <c r="N15" t="s">
        <v>70</v>
      </c>
      <c r="O15">
        <v>703</v>
      </c>
    </row>
    <row r="49" spans="10:11" x14ac:dyDescent="0.25">
      <c r="J49" t="s">
        <v>70</v>
      </c>
      <c r="K49">
        <v>10</v>
      </c>
    </row>
    <row r="91" spans="13:14" x14ac:dyDescent="0.25">
      <c r="M91" t="s">
        <v>71</v>
      </c>
      <c r="N91">
        <v>11</v>
      </c>
    </row>
    <row r="119" spans="14:15" x14ac:dyDescent="0.25">
      <c r="N119" t="s">
        <v>70</v>
      </c>
      <c r="O119">
        <v>15</v>
      </c>
    </row>
    <row r="151" spans="14:14" x14ac:dyDescent="0.25">
      <c r="N151" t="s">
        <v>75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2024-12-09T13:07:58Z</dcterms:modified>
</cp:coreProperties>
</file>